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4"/>
  <workbookPr showInkAnnotation="0" codeName="ThisWorkbook" defaultThemeVersion="124226"/>
  <mc:AlternateContent xmlns:mc="http://schemas.openxmlformats.org/markup-compatibility/2006">
    <mc:Choice Requires="x15">
      <x15ac:absPath xmlns:x15ac="http://schemas.microsoft.com/office/spreadsheetml/2010/11/ac" url="https://bridgehousing4-my.sharepoint.com/personal/atalley_bridgehousing_com/Documents/Potrero-Block B/Proforma/CDLAC/May 2021/Final and Executed/Tab 40-Excel Application/"/>
    </mc:Choice>
  </mc:AlternateContent>
  <xr:revisionPtr revIDLastSave="111" documentId="8_{E59E6DF5-3989-45AF-9771-79AF37588D04}" xr6:coauthVersionLast="36" xr6:coauthVersionMax="47" xr10:uidLastSave="{31A3A8C2-69B8-4AD0-9BB1-6153894B79E9}"/>
  <bookViews>
    <workbookView xWindow="0" yWindow="0" windowWidth="24720" windowHeight="11625"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Count="3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R637" i="3" l="1"/>
  <c r="O637" i="3"/>
  <c r="W565" i="3"/>
  <c r="T572" i="3"/>
  <c r="Q572" i="3"/>
  <c r="Q566" i="3"/>
  <c r="T566" i="3" s="1"/>
  <c r="AC884" i="3"/>
  <c r="C43" i="4"/>
  <c r="S45" i="4"/>
  <c r="C45" i="4"/>
  <c r="AD183" i="20" l="1"/>
  <c r="AF637" i="3" l="1"/>
  <c r="G41" i="7"/>
  <c r="I41" i="7"/>
  <c r="K41" i="7"/>
  <c r="M41" i="7"/>
  <c r="O41" i="7"/>
  <c r="Q41" i="7"/>
  <c r="S41" i="7"/>
  <c r="U41" i="7"/>
  <c r="W41" i="7"/>
  <c r="Y41" i="7"/>
  <c r="AA41" i="7"/>
  <c r="AC41" i="7"/>
  <c r="AE41" i="7"/>
  <c r="AG41" i="7"/>
  <c r="AA933" i="3" l="1"/>
  <c r="D35" i="4"/>
  <c r="C35" i="4"/>
  <c r="S35" i="4" s="1"/>
  <c r="K99" i="4"/>
  <c r="J99" i="4"/>
  <c r="I53" i="4"/>
  <c r="G30" i="4"/>
  <c r="F30" i="4"/>
  <c r="AM570" i="3"/>
  <c r="AM569" i="3"/>
  <c r="AM567" i="3"/>
  <c r="AM566" i="3"/>
  <c r="AO640" i="3"/>
  <c r="C88" i="4"/>
  <c r="C49" i="4"/>
  <c r="S65" i="4"/>
  <c r="C65" i="4"/>
  <c r="S99" i="4"/>
  <c r="S89" i="4"/>
  <c r="D69" i="4"/>
  <c r="C69" i="4"/>
  <c r="S50" i="4"/>
  <c r="S53" i="4"/>
  <c r="C53" i="4"/>
  <c r="S29" i="4"/>
  <c r="S52" i="4"/>
  <c r="S51" i="4"/>
  <c r="C13" i="4"/>
  <c r="S10" i="4"/>
  <c r="D13" i="4"/>
  <c r="S80" i="4"/>
  <c r="S79" i="4"/>
  <c r="S94" i="4"/>
  <c r="S93" i="4"/>
  <c r="S92" i="4"/>
  <c r="D86" i="4"/>
  <c r="C86" i="4"/>
  <c r="S85" i="4"/>
  <c r="S86" i="4"/>
  <c r="D43" i="4"/>
  <c r="S43" i="4" s="1"/>
  <c r="S84" i="4"/>
  <c r="S40" i="4"/>
  <c r="S31" i="4"/>
  <c r="S32" i="4"/>
  <c r="S33" i="4"/>
  <c r="S34" i="4"/>
  <c r="S36" i="4"/>
  <c r="S37" i="4"/>
  <c r="D30" i="4"/>
  <c r="C30" i="4"/>
  <c r="D29" i="4"/>
  <c r="C29" i="4"/>
  <c r="H30" i="4"/>
  <c r="D33" i="4"/>
  <c r="D32" i="4"/>
  <c r="C33" i="4"/>
  <c r="C32" i="4"/>
  <c r="S30" i="4"/>
  <c r="E4" i="4"/>
  <c r="E10" i="4"/>
  <c r="L10" i="4"/>
  <c r="AM572" i="3" l="1"/>
  <c r="U643" i="3"/>
  <c r="O643" i="3"/>
  <c r="R643" i="3" s="1"/>
  <c r="E87" i="4" l="1"/>
  <c r="E91" i="4"/>
  <c r="E95" i="4"/>
  <c r="E73" i="4"/>
  <c r="E74" i="4"/>
  <c r="E72" i="4"/>
  <c r="E66" i="4"/>
  <c r="E67" i="4"/>
  <c r="E68" i="4"/>
  <c r="E57" i="4"/>
  <c r="E59" i="4"/>
  <c r="E60" i="4"/>
  <c r="E61" i="4"/>
  <c r="E47" i="4"/>
  <c r="E48" i="4"/>
  <c r="E34" i="4"/>
  <c r="E37" i="4"/>
  <c r="E14" i="4"/>
  <c r="E15" i="4"/>
  <c r="C66" i="7"/>
  <c r="C65" i="7"/>
  <c r="E40" i="7"/>
  <c r="AD182" i="20"/>
  <c r="B182" i="20"/>
  <c r="AE943" i="3"/>
  <c r="AE942" i="3"/>
  <c r="M943" i="3"/>
  <c r="M942" i="3"/>
  <c r="AE939" i="3"/>
  <c r="AA931" i="3"/>
  <c r="I932" i="3"/>
  <c r="AA932" i="3"/>
  <c r="AA915" i="3"/>
  <c r="C642" i="3" l="1"/>
  <c r="C641" i="3"/>
  <c r="C640" i="3"/>
  <c r="U639" i="3"/>
  <c r="O639" i="3"/>
  <c r="R639" i="3" s="1"/>
  <c r="AF639" i="3"/>
  <c r="U638" i="3"/>
  <c r="O638" i="3"/>
  <c r="R638" i="3" s="1"/>
  <c r="C638" i="3"/>
  <c r="AD1036" i="3" l="1"/>
  <c r="AK267" i="20" l="1"/>
  <c r="B24" i="4" l="1"/>
  <c r="B36" i="4" l="1"/>
  <c r="E36" i="4" s="1"/>
  <c r="R36" i="4" s="1"/>
  <c r="B66" i="4" l="1"/>
  <c r="B67" i="4"/>
  <c r="B68" i="4"/>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O28" i="7"/>
  <c r="M28" i="7"/>
  <c r="AA28" i="7"/>
  <c r="K28" i="7"/>
  <c r="Y28" i="7"/>
  <c r="I28" i="7"/>
  <c r="W28" i="7"/>
  <c r="U28" i="7"/>
  <c r="S28" i="7"/>
  <c r="AC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91" i="4"/>
  <c r="T25" i="15"/>
  <c r="AI7" i="15" s="1"/>
  <c r="AG440" i="3"/>
  <c r="AG443" i="3"/>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0" i="4"/>
  <c r="E80" i="4" s="1"/>
  <c r="R80" i="4" s="1"/>
  <c r="C9" i="7"/>
  <c r="C7" i="7"/>
  <c r="C5" i="7"/>
  <c r="A76" i="13"/>
  <c r="A61" i="13"/>
  <c r="A37" i="13"/>
  <c r="A25" i="13"/>
  <c r="A103" i="13"/>
  <c r="A95" i="13"/>
  <c r="A94" i="13"/>
  <c r="A93" i="13"/>
  <c r="AD68" i="15"/>
  <c r="F5" i="8"/>
  <c r="F6" i="8"/>
  <c r="F7" i="8"/>
  <c r="F8" i="8"/>
  <c r="F9" i="8"/>
  <c r="F10" i="8"/>
  <c r="F11" i="8"/>
  <c r="F12" i="8"/>
  <c r="F13" i="8"/>
  <c r="F14" i="8"/>
  <c r="F15" i="8"/>
  <c r="F16" i="8"/>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87" i="4"/>
  <c r="R72" i="4"/>
  <c r="R73" i="4"/>
  <c r="R74" i="4"/>
  <c r="R69" i="4"/>
  <c r="R61" i="4"/>
  <c r="R60" i="4"/>
  <c r="R59" i="4"/>
  <c r="R57" i="4"/>
  <c r="R48" i="4"/>
  <c r="R47" i="4"/>
  <c r="R41" i="4"/>
  <c r="R37" i="4"/>
  <c r="R34" i="4"/>
  <c r="R27" i="4"/>
  <c r="R25" i="4"/>
  <c r="R23" i="4"/>
  <c r="R22" i="4"/>
  <c r="R21" i="4"/>
  <c r="R20" i="4"/>
  <c r="R19" i="4"/>
  <c r="R18" i="4"/>
  <c r="R17" i="4"/>
  <c r="R15" i="4"/>
  <c r="R14"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E944" i="3" s="1"/>
  <c r="AE945" i="3" s="1"/>
  <c r="A5" i="8"/>
  <c r="C5" i="8"/>
  <c r="H5" i="8"/>
  <c r="I5" i="8" s="1"/>
  <c r="A6" i="8"/>
  <c r="C6" i="8"/>
  <c r="H6" i="8"/>
  <c r="I6" i="8" s="1"/>
  <c r="A7" i="8"/>
  <c r="C7" i="8"/>
  <c r="H7" i="8" s="1"/>
  <c r="I7" i="8" s="1"/>
  <c r="A8" i="8"/>
  <c r="C8" i="8"/>
  <c r="H8" i="8" s="1"/>
  <c r="I8" i="8" s="1"/>
  <c r="A9" i="8"/>
  <c r="C9" i="8"/>
  <c r="H9" i="8"/>
  <c r="I9" i="8" s="1"/>
  <c r="A10" i="8"/>
  <c r="C10" i="8"/>
  <c r="H10" i="8" s="1"/>
  <c r="I10" i="8" s="1"/>
  <c r="A11" i="8"/>
  <c r="C11" i="8"/>
  <c r="H11" i="8"/>
  <c r="I11" i="8" s="1"/>
  <c r="A12" i="8"/>
  <c r="C12" i="8"/>
  <c r="H12" i="8" s="1"/>
  <c r="I12" i="8" s="1"/>
  <c r="A13" i="8"/>
  <c r="C13" i="8"/>
  <c r="H13" i="8"/>
  <c r="I13" i="8" s="1"/>
  <c r="A14" i="8"/>
  <c r="C14" i="8"/>
  <c r="H14" i="8"/>
  <c r="I14" i="8"/>
  <c r="A15" i="8"/>
  <c r="C15" i="8"/>
  <c r="H15" i="8"/>
  <c r="I15" i="8"/>
  <c r="A16" i="8"/>
  <c r="C16" i="8"/>
  <c r="H16" i="8"/>
  <c r="I16" i="8" s="1"/>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M8" i="4"/>
  <c r="M11" i="4"/>
  <c r="N8" i="4"/>
  <c r="O8" i="4"/>
  <c r="Q8" i="4"/>
  <c r="Q11" i="4"/>
  <c r="B9" i="4"/>
  <c r="B10" i="4"/>
  <c r="R10" i="4" s="1"/>
  <c r="E11" i="4"/>
  <c r="F11" i="4"/>
  <c r="F26" i="4"/>
  <c r="F38" i="4"/>
  <c r="F42" i="4"/>
  <c r="F54" i="4"/>
  <c r="F62" i="4"/>
  <c r="N11" i="4"/>
  <c r="O11" i="4"/>
  <c r="B13" i="4"/>
  <c r="E13" i="4" s="1"/>
  <c r="R13" i="4" s="1"/>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E30" i="4" s="1"/>
  <c r="R30" i="4" s="1"/>
  <c r="B31" i="4"/>
  <c r="E31" i="4" s="1"/>
  <c r="R31" i="4" s="1"/>
  <c r="B32" i="4"/>
  <c r="E32" i="4" s="1"/>
  <c r="R32" i="4" s="1"/>
  <c r="B33" i="4"/>
  <c r="E33" i="4" s="1"/>
  <c r="R33" i="4" s="1"/>
  <c r="B34" i="4"/>
  <c r="B35" i="4"/>
  <c r="E35" i="4" s="1"/>
  <c r="R35" i="4" s="1"/>
  <c r="B37" i="4"/>
  <c r="G38" i="4"/>
  <c r="H38" i="4"/>
  <c r="K38" i="4"/>
  <c r="L38" i="4"/>
  <c r="O38" i="4"/>
  <c r="P38" i="4"/>
  <c r="P42" i="4"/>
  <c r="P54" i="4"/>
  <c r="P62" i="4"/>
  <c r="P70" i="4"/>
  <c r="P77" i="4"/>
  <c r="P96" i="4"/>
  <c r="P104" i="4"/>
  <c r="Q38" i="4"/>
  <c r="B40" i="4"/>
  <c r="E40" i="4" s="1"/>
  <c r="R40" i="4" s="1"/>
  <c r="B41" i="4"/>
  <c r="G42" i="4"/>
  <c r="H42" i="4"/>
  <c r="K42" i="4"/>
  <c r="L42" i="4"/>
  <c r="O42" i="4"/>
  <c r="Q42" i="4"/>
  <c r="B43" i="4"/>
  <c r="E43" i="4" s="1"/>
  <c r="R43" i="4" s="1"/>
  <c r="B45" i="4"/>
  <c r="E45" i="4" s="1"/>
  <c r="R45" i="4" s="1"/>
  <c r="B46" i="4"/>
  <c r="E46" i="4" s="1"/>
  <c r="R46" i="4" s="1"/>
  <c r="B47" i="4"/>
  <c r="B48" i="4"/>
  <c r="B49" i="4"/>
  <c r="E49" i="4" s="1"/>
  <c r="R49" i="4" s="1"/>
  <c r="B50" i="4"/>
  <c r="E50" i="4" s="1"/>
  <c r="R50" i="4" s="1"/>
  <c r="B51" i="4"/>
  <c r="E51" i="4" s="1"/>
  <c r="B52" i="4"/>
  <c r="E52" i="4" s="1"/>
  <c r="R52" i="4" s="1"/>
  <c r="B53" i="4"/>
  <c r="E53" i="4" s="1"/>
  <c r="R53" i="4" s="1"/>
  <c r="G54" i="4"/>
  <c r="H54" i="4"/>
  <c r="K54" i="4"/>
  <c r="L54" i="4"/>
  <c r="O54" i="4"/>
  <c r="Q54" i="4"/>
  <c r="B56" i="4"/>
  <c r="E56" i="4" s="1"/>
  <c r="R56" i="4" s="1"/>
  <c r="B57" i="4"/>
  <c r="B58" i="4"/>
  <c r="E58" i="4" s="1"/>
  <c r="B60" i="4"/>
  <c r="B61" i="4"/>
  <c r="G62" i="4"/>
  <c r="H62" i="4"/>
  <c r="K62" i="4"/>
  <c r="L62" i="4"/>
  <c r="O62" i="4"/>
  <c r="O70" i="4"/>
  <c r="O77" i="4"/>
  <c r="O96" i="4"/>
  <c r="O104" i="4"/>
  <c r="Q62" i="4"/>
  <c r="B65" i="4"/>
  <c r="E65" i="4" s="1"/>
  <c r="R65" i="4" s="1"/>
  <c r="E70" i="4"/>
  <c r="F70" i="4"/>
  <c r="G70" i="4"/>
  <c r="H70" i="4"/>
  <c r="I70" i="4"/>
  <c r="K70" i="4"/>
  <c r="L70" i="4"/>
  <c r="Q70" i="4"/>
  <c r="B72" i="4"/>
  <c r="B73" i="4"/>
  <c r="B74" i="4"/>
  <c r="B75" i="4"/>
  <c r="E75" i="4" s="1"/>
  <c r="E77" i="4" s="1"/>
  <c r="B76" i="4"/>
  <c r="E76" i="4" s="1"/>
  <c r="R76" i="4" s="1"/>
  <c r="F77" i="4"/>
  <c r="G77" i="4"/>
  <c r="H77" i="4"/>
  <c r="I77" i="4"/>
  <c r="K77" i="4"/>
  <c r="L77" i="4"/>
  <c r="Q77" i="4"/>
  <c r="B79" i="4"/>
  <c r="E79" i="4" s="1"/>
  <c r="E81" i="4" s="1"/>
  <c r="B83" i="4"/>
  <c r="E83" i="4" s="1"/>
  <c r="R83" i="4" s="1"/>
  <c r="B84" i="4"/>
  <c r="E84" i="4" s="1"/>
  <c r="R84" i="4" s="1"/>
  <c r="B85" i="4"/>
  <c r="B86" i="4"/>
  <c r="E86" i="4" s="1"/>
  <c r="R86" i="4" s="1"/>
  <c r="B87" i="4"/>
  <c r="B88" i="4"/>
  <c r="E88" i="4" s="1"/>
  <c r="R88" i="4" s="1"/>
  <c r="B89" i="4"/>
  <c r="E89" i="4" s="1"/>
  <c r="R89" i="4" s="1"/>
  <c r="B90" i="4"/>
  <c r="E90" i="4" s="1"/>
  <c r="R90" i="4" s="1"/>
  <c r="B91" i="4"/>
  <c r="B92" i="4"/>
  <c r="E92" i="4" s="1"/>
  <c r="R92" i="4" s="1"/>
  <c r="B93" i="4"/>
  <c r="E93" i="4" s="1"/>
  <c r="R93" i="4" s="1"/>
  <c r="B94" i="4"/>
  <c r="E94" i="4" s="1"/>
  <c r="R94" i="4" s="1"/>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M737" i="3" s="1"/>
  <c r="BI712" i="3" s="1"/>
  <c r="AC738" i="3"/>
  <c r="AC739" i="3"/>
  <c r="AC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AM736" i="3" l="1"/>
  <c r="BI711" i="3" s="1"/>
  <c r="M944" i="3"/>
  <c r="M945" i="3" s="1"/>
  <c r="AM740" i="3"/>
  <c r="BI715" i="3" s="1"/>
  <c r="AM739" i="3"/>
  <c r="BI714" i="3" s="1"/>
  <c r="AM738" i="3"/>
  <c r="BI713" i="3" s="1"/>
  <c r="E62" i="4"/>
  <c r="R75" i="4"/>
  <c r="R58" i="4"/>
  <c r="E54" i="4"/>
  <c r="B54" i="4"/>
  <c r="B81" i="4"/>
  <c r="R51" i="4"/>
  <c r="N153" i="23"/>
  <c r="E85" i="4"/>
  <c r="AJ1004" i="3"/>
  <c r="E42" i="4"/>
  <c r="R79" i="4"/>
  <c r="R81" i="4"/>
  <c r="D30" i="11"/>
  <c r="E38" i="4"/>
  <c r="E63" i="4" s="1"/>
  <c r="R11" i="4"/>
  <c r="L11" i="4"/>
  <c r="L63" i="4" s="1"/>
  <c r="L97" i="4" s="1"/>
  <c r="L105" i="4" s="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85" i="4" l="1"/>
  <c r="R96" i="4" s="1"/>
  <c r="E96" i="4"/>
  <c r="E97" i="4"/>
  <c r="E105" i="4"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B131" i="4" s="1"/>
  <c r="CS663" i="3" l="1"/>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U66" i="7" l="1"/>
  <c r="BK66" i="7"/>
  <c r="CA66" i="7"/>
  <c r="CQ66" i="7"/>
  <c r="DG66" i="7"/>
  <c r="DW66" i="7"/>
  <c r="EM66" i="7"/>
  <c r="FC66" i="7"/>
  <c r="FS66" i="7"/>
  <c r="GI66" i="7"/>
  <c r="GY66" i="7"/>
  <c r="HO66" i="7"/>
  <c r="IE66" i="7"/>
  <c r="IU66" i="7"/>
  <c r="JK66" i="7"/>
  <c r="KA66" i="7"/>
  <c r="KQ66" i="7"/>
  <c r="LG66" i="7"/>
  <c r="LW66" i="7"/>
  <c r="MM66" i="7"/>
  <c r="NC66" i="7"/>
  <c r="NS66" i="7"/>
  <c r="OI66" i="7"/>
  <c r="OY66" i="7"/>
  <c r="PO66" i="7"/>
  <c r="QE66" i="7"/>
  <c r="QU66" i="7"/>
  <c r="RK66" i="7"/>
  <c r="SA66" i="7"/>
  <c r="SQ66" i="7"/>
  <c r="TG66" i="7"/>
  <c r="TW66" i="7"/>
  <c r="UM66" i="7"/>
  <c r="VC66" i="7"/>
  <c r="VS66" i="7"/>
  <c r="WI66" i="7"/>
  <c r="WY66" i="7"/>
  <c r="XO66" i="7"/>
  <c r="YE66" i="7"/>
  <c r="YU66" i="7"/>
  <c r="ZK66" i="7"/>
  <c r="AAA66" i="7"/>
  <c r="AAQ66" i="7"/>
  <c r="ABG66" i="7"/>
  <c r="ABW66" i="7"/>
  <c r="ACM66" i="7"/>
  <c r="ADC66" i="7"/>
  <c r="ADS66" i="7"/>
  <c r="AEI66" i="7"/>
  <c r="AEY66" i="7"/>
  <c r="AFO66" i="7"/>
  <c r="AGE66" i="7"/>
  <c r="AGU66" i="7"/>
  <c r="AHK66" i="7"/>
  <c r="AIA66" i="7"/>
  <c r="AIQ66" i="7"/>
  <c r="AJG66" i="7"/>
  <c r="AJW66" i="7"/>
  <c r="AKM66" i="7"/>
  <c r="ALC66" i="7"/>
  <c r="ALS66" i="7"/>
  <c r="AMI66" i="7"/>
  <c r="AMY66" i="7"/>
  <c r="ANO66" i="7"/>
  <c r="AOE66" i="7"/>
  <c r="AOU66" i="7"/>
  <c r="APK66" i="7"/>
  <c r="AQA66" i="7"/>
  <c r="AQQ66" i="7"/>
  <c r="ARG66" i="7"/>
  <c r="ARW66" i="7"/>
  <c r="ASM66" i="7"/>
  <c r="ATC66" i="7"/>
  <c r="ATS66" i="7"/>
  <c r="AUI66" i="7"/>
  <c r="AUY66" i="7"/>
  <c r="AVO66" i="7"/>
  <c r="AWE66" i="7"/>
  <c r="AWU66" i="7"/>
  <c r="AXK66" i="7"/>
  <c r="AYA66" i="7"/>
  <c r="AYQ66" i="7"/>
  <c r="AZG66" i="7"/>
  <c r="AW66" i="7"/>
  <c r="BM66" i="7"/>
  <c r="CC66" i="7"/>
  <c r="CS66" i="7"/>
  <c r="DI66" i="7"/>
  <c r="DY66" i="7"/>
  <c r="EO66" i="7"/>
  <c r="FE66" i="7"/>
  <c r="FU66" i="7"/>
  <c r="GK66" i="7"/>
  <c r="HA66" i="7"/>
  <c r="HQ66" i="7"/>
  <c r="IG66" i="7"/>
  <c r="IW66" i="7"/>
  <c r="JM66" i="7"/>
  <c r="KC66" i="7"/>
  <c r="KS66" i="7"/>
  <c r="LI66" i="7"/>
  <c r="LY66" i="7"/>
  <c r="MO66" i="7"/>
  <c r="NE66" i="7"/>
  <c r="NU66" i="7"/>
  <c r="OK66" i="7"/>
  <c r="PA66" i="7"/>
  <c r="PQ66" i="7"/>
  <c r="QG66" i="7"/>
  <c r="QW66" i="7"/>
  <c r="RM66" i="7"/>
  <c r="SC66" i="7"/>
  <c r="SS66" i="7"/>
  <c r="TI66" i="7"/>
  <c r="TY66" i="7"/>
  <c r="UO66" i="7"/>
  <c r="VE66" i="7"/>
  <c r="VU66" i="7"/>
  <c r="WK66" i="7"/>
  <c r="XA66" i="7"/>
  <c r="XQ66" i="7"/>
  <c r="YG66" i="7"/>
  <c r="YW66" i="7"/>
  <c r="ZM66" i="7"/>
  <c r="AAC66" i="7"/>
  <c r="AAS66" i="7"/>
  <c r="ABI66" i="7"/>
  <c r="ABY66" i="7"/>
  <c r="ACO66" i="7"/>
  <c r="ADE66" i="7"/>
  <c r="ADU66" i="7"/>
  <c r="AEK66" i="7"/>
  <c r="AFA66" i="7"/>
  <c r="AFQ66" i="7"/>
  <c r="AGG66" i="7"/>
  <c r="AGW66" i="7"/>
  <c r="AHM66" i="7"/>
  <c r="AIC66" i="7"/>
  <c r="AIS66" i="7"/>
  <c r="AJI66" i="7"/>
  <c r="AJY66" i="7"/>
  <c r="AKO66" i="7"/>
  <c r="ALE66" i="7"/>
  <c r="ALU66" i="7"/>
  <c r="AMK66" i="7"/>
  <c r="ANA66" i="7"/>
  <c r="ANQ66" i="7"/>
  <c r="AOG66" i="7"/>
  <c r="AOW66" i="7"/>
  <c r="APM66" i="7"/>
  <c r="AQC66" i="7"/>
  <c r="AQS66" i="7"/>
  <c r="ARI66" i="7"/>
  <c r="ARY66" i="7"/>
  <c r="ASO66" i="7"/>
  <c r="ATE66" i="7"/>
  <c r="ATU66" i="7"/>
  <c r="AUK66" i="7"/>
  <c r="AVA66" i="7"/>
  <c r="AVQ66" i="7"/>
  <c r="AWG66" i="7"/>
  <c r="AWW66" i="7"/>
  <c r="AXM66" i="7"/>
  <c r="AYC66" i="7"/>
  <c r="AYS66" i="7"/>
  <c r="AZI66" i="7"/>
  <c r="AI66" i="7"/>
  <c r="AY66" i="7"/>
  <c r="BO66" i="7"/>
  <c r="CE66" i="7"/>
  <c r="CU66" i="7"/>
  <c r="DK66" i="7"/>
  <c r="EA66" i="7"/>
  <c r="EQ66" i="7"/>
  <c r="FG66" i="7"/>
  <c r="FW66" i="7"/>
  <c r="GM66" i="7"/>
  <c r="HC66" i="7"/>
  <c r="HS66" i="7"/>
  <c r="II66" i="7"/>
  <c r="IY66" i="7"/>
  <c r="JO66" i="7"/>
  <c r="KE66" i="7"/>
  <c r="KU66" i="7"/>
  <c r="LK66" i="7"/>
  <c r="MA66" i="7"/>
  <c r="MQ66" i="7"/>
  <c r="NG66" i="7"/>
  <c r="NW66" i="7"/>
  <c r="OM66" i="7"/>
  <c r="PC66" i="7"/>
  <c r="PS66" i="7"/>
  <c r="QI66" i="7"/>
  <c r="QY66" i="7"/>
  <c r="RO66" i="7"/>
  <c r="SE66" i="7"/>
  <c r="SU66" i="7"/>
  <c r="TK66" i="7"/>
  <c r="UA66" i="7"/>
  <c r="UQ66" i="7"/>
  <c r="VG66" i="7"/>
  <c r="VW66" i="7"/>
  <c r="WM66" i="7"/>
  <c r="XC66" i="7"/>
  <c r="XS66" i="7"/>
  <c r="YI66" i="7"/>
  <c r="YY66" i="7"/>
  <c r="ZO66" i="7"/>
  <c r="AAE66" i="7"/>
  <c r="AAU66" i="7"/>
  <c r="ABK66" i="7"/>
  <c r="ACA66" i="7"/>
  <c r="ACQ66" i="7"/>
  <c r="ADG66" i="7"/>
  <c r="ADW66" i="7"/>
  <c r="AEM66" i="7"/>
  <c r="AFC66" i="7"/>
  <c r="AFS66" i="7"/>
  <c r="AGI66" i="7"/>
  <c r="AGY66" i="7"/>
  <c r="AHO66" i="7"/>
  <c r="AIE66" i="7"/>
  <c r="AIU66" i="7"/>
  <c r="AJK66" i="7"/>
  <c r="AKA66" i="7"/>
  <c r="AKQ66" i="7"/>
  <c r="ALG66" i="7"/>
  <c r="ALW66" i="7"/>
  <c r="AMM66" i="7"/>
  <c r="ANC66" i="7"/>
  <c r="ANS66" i="7"/>
  <c r="AOI66" i="7"/>
  <c r="AOY66" i="7"/>
  <c r="APO66" i="7"/>
  <c r="AQE66" i="7"/>
  <c r="AQU66" i="7"/>
  <c r="ARK66" i="7"/>
  <c r="ASA66" i="7"/>
  <c r="ASQ66" i="7"/>
  <c r="ATG66" i="7"/>
  <c r="ATW66" i="7"/>
  <c r="AUM66" i="7"/>
  <c r="AVC66" i="7"/>
  <c r="AVS66" i="7"/>
  <c r="AWI66" i="7"/>
  <c r="AWY66" i="7"/>
  <c r="AXO66" i="7"/>
  <c r="AYE66" i="7"/>
  <c r="AYU66" i="7"/>
  <c r="AZK66" i="7"/>
  <c r="AK66" i="7"/>
  <c r="BA66" i="7"/>
  <c r="BQ66" i="7"/>
  <c r="CG66" i="7"/>
  <c r="CW66" i="7"/>
  <c r="DM66" i="7"/>
  <c r="EC66" i="7"/>
  <c r="ES66" i="7"/>
  <c r="FI66" i="7"/>
  <c r="FY66" i="7"/>
  <c r="GO66" i="7"/>
  <c r="HE66" i="7"/>
  <c r="HU66" i="7"/>
  <c r="IK66" i="7"/>
  <c r="JA66" i="7"/>
  <c r="JQ66" i="7"/>
  <c r="KG66" i="7"/>
  <c r="KW66" i="7"/>
  <c r="LM66" i="7"/>
  <c r="MC66" i="7"/>
  <c r="MS66" i="7"/>
  <c r="NI66" i="7"/>
  <c r="NY66" i="7"/>
  <c r="OO66" i="7"/>
  <c r="PE66" i="7"/>
  <c r="PU66" i="7"/>
  <c r="QK66" i="7"/>
  <c r="RA66" i="7"/>
  <c r="RQ66" i="7"/>
  <c r="SG66" i="7"/>
  <c r="SW66" i="7"/>
  <c r="TM66" i="7"/>
  <c r="UC66" i="7"/>
  <c r="US66" i="7"/>
  <c r="VI66" i="7"/>
  <c r="VY66" i="7"/>
  <c r="WO66" i="7"/>
  <c r="XE66" i="7"/>
  <c r="XU66" i="7"/>
  <c r="YK66" i="7"/>
  <c r="ZA66" i="7"/>
  <c r="ZQ66" i="7"/>
  <c r="AAG66" i="7"/>
  <c r="AAW66" i="7"/>
  <c r="ABM66" i="7"/>
  <c r="ACC66" i="7"/>
  <c r="ACS66" i="7"/>
  <c r="ADI66" i="7"/>
  <c r="ADY66" i="7"/>
  <c r="AEO66" i="7"/>
  <c r="AFE66" i="7"/>
  <c r="AFU66" i="7"/>
  <c r="AGK66" i="7"/>
  <c r="AHA66" i="7"/>
  <c r="AHQ66" i="7"/>
  <c r="AIG66" i="7"/>
  <c r="AIW66" i="7"/>
  <c r="AJM66" i="7"/>
  <c r="AKC66" i="7"/>
  <c r="AKS66" i="7"/>
  <c r="ALI66" i="7"/>
  <c r="ALY66" i="7"/>
  <c r="AMO66" i="7"/>
  <c r="ANE66" i="7"/>
  <c r="ANU66" i="7"/>
  <c r="AOK66" i="7"/>
  <c r="APA66" i="7"/>
  <c r="APQ66" i="7"/>
  <c r="AQG66" i="7"/>
  <c r="AQW66" i="7"/>
  <c r="ARM66" i="7"/>
  <c r="ASC66" i="7"/>
  <c r="ASS66" i="7"/>
  <c r="ATI66" i="7"/>
  <c r="ATY66" i="7"/>
  <c r="AM66" i="7"/>
  <c r="BC66" i="7"/>
  <c r="BS66" i="7"/>
  <c r="CI66" i="7"/>
  <c r="CY66" i="7"/>
  <c r="DO66" i="7"/>
  <c r="EE66" i="7"/>
  <c r="EU66" i="7"/>
  <c r="FK66" i="7"/>
  <c r="GA66" i="7"/>
  <c r="GQ66" i="7"/>
  <c r="HG66" i="7"/>
  <c r="HW66" i="7"/>
  <c r="IM66" i="7"/>
  <c r="JC66" i="7"/>
  <c r="JS66" i="7"/>
  <c r="KI66" i="7"/>
  <c r="KY66" i="7"/>
  <c r="LO66" i="7"/>
  <c r="ME66" i="7"/>
  <c r="MU66" i="7"/>
  <c r="NK66" i="7"/>
  <c r="OA66" i="7"/>
  <c r="OQ66" i="7"/>
  <c r="PG66" i="7"/>
  <c r="PW66" i="7"/>
  <c r="QM66" i="7"/>
  <c r="RC66" i="7"/>
  <c r="RS66" i="7"/>
  <c r="SI66" i="7"/>
  <c r="SY66" i="7"/>
  <c r="TO66" i="7"/>
  <c r="UE66" i="7"/>
  <c r="UU66" i="7"/>
  <c r="VK66" i="7"/>
  <c r="WA66" i="7"/>
  <c r="WQ66" i="7"/>
  <c r="XG66" i="7"/>
  <c r="XW66" i="7"/>
  <c r="YM66" i="7"/>
  <c r="ZC66" i="7"/>
  <c r="ZS66" i="7"/>
  <c r="AAI66" i="7"/>
  <c r="AAY66" i="7"/>
  <c r="ABO66" i="7"/>
  <c r="ACE66" i="7"/>
  <c r="ACU66" i="7"/>
  <c r="ADK66" i="7"/>
  <c r="AEA66" i="7"/>
  <c r="AEQ66" i="7"/>
  <c r="AFG66" i="7"/>
  <c r="AFW66" i="7"/>
  <c r="AGM66" i="7"/>
  <c r="AHC66" i="7"/>
  <c r="AHS66" i="7"/>
  <c r="AII66" i="7"/>
  <c r="AIY66" i="7"/>
  <c r="AJO66" i="7"/>
  <c r="AKE66" i="7"/>
  <c r="AKU66" i="7"/>
  <c r="ALK66" i="7"/>
  <c r="AMA66" i="7"/>
  <c r="AMQ66" i="7"/>
  <c r="ANG66" i="7"/>
  <c r="ANW66" i="7"/>
  <c r="AOM66" i="7"/>
  <c r="APC66" i="7"/>
  <c r="APS66" i="7"/>
  <c r="AQI66" i="7"/>
  <c r="AQY66" i="7"/>
  <c r="ARO66" i="7"/>
  <c r="ASE66" i="7"/>
  <c r="ASU66" i="7"/>
  <c r="ATK66" i="7"/>
  <c r="AUA66" i="7"/>
  <c r="AUQ66" i="7"/>
  <c r="AVG66" i="7"/>
  <c r="AVW66" i="7"/>
  <c r="AWM66" i="7"/>
  <c r="AXC66" i="7"/>
  <c r="AXS66" i="7"/>
  <c r="AYI66" i="7"/>
  <c r="AYY66" i="7"/>
  <c r="AO66" i="7"/>
  <c r="BE66" i="7"/>
  <c r="BU66" i="7"/>
  <c r="CK66" i="7"/>
  <c r="DA66" i="7"/>
  <c r="DQ66" i="7"/>
  <c r="EG66" i="7"/>
  <c r="EW66" i="7"/>
  <c r="FM66" i="7"/>
  <c r="GC66" i="7"/>
  <c r="GS66" i="7"/>
  <c r="HI66" i="7"/>
  <c r="HY66" i="7"/>
  <c r="IO66" i="7"/>
  <c r="JE66" i="7"/>
  <c r="JU66" i="7"/>
  <c r="KK66" i="7"/>
  <c r="LA66" i="7"/>
  <c r="LQ66" i="7"/>
  <c r="MG66" i="7"/>
  <c r="MW66" i="7"/>
  <c r="NM66" i="7"/>
  <c r="OC66" i="7"/>
  <c r="OS66" i="7"/>
  <c r="PI66" i="7"/>
  <c r="PY66" i="7"/>
  <c r="QO66" i="7"/>
  <c r="RE66" i="7"/>
  <c r="RU66" i="7"/>
  <c r="SK66" i="7"/>
  <c r="TA66" i="7"/>
  <c r="TQ66" i="7"/>
  <c r="UG66" i="7"/>
  <c r="UW66" i="7"/>
  <c r="VM66" i="7"/>
  <c r="WC66" i="7"/>
  <c r="WS66" i="7"/>
  <c r="XI66" i="7"/>
  <c r="XY66" i="7"/>
  <c r="YO66" i="7"/>
  <c r="ZE66" i="7"/>
  <c r="ZU66" i="7"/>
  <c r="AAK66" i="7"/>
  <c r="ABA66" i="7"/>
  <c r="ABQ66" i="7"/>
  <c r="ACG66" i="7"/>
  <c r="ACW66" i="7"/>
  <c r="ADM66" i="7"/>
  <c r="AEC66" i="7"/>
  <c r="AES66" i="7"/>
  <c r="AFI66" i="7"/>
  <c r="AFY66" i="7"/>
  <c r="AGO66" i="7"/>
  <c r="AHE66" i="7"/>
  <c r="AHU66" i="7"/>
  <c r="AIK66" i="7"/>
  <c r="AJA66" i="7"/>
  <c r="AJQ66" i="7"/>
  <c r="AKG66" i="7"/>
  <c r="AKW66" i="7"/>
  <c r="ALM66" i="7"/>
  <c r="AMC66" i="7"/>
  <c r="AMS66" i="7"/>
  <c r="ANI66" i="7"/>
  <c r="ANY66" i="7"/>
  <c r="AOO66" i="7"/>
  <c r="APE66" i="7"/>
  <c r="APU66" i="7"/>
  <c r="AQK66" i="7"/>
  <c r="ARA66" i="7"/>
  <c r="ARQ66" i="7"/>
  <c r="ASG66" i="7"/>
  <c r="ASW66" i="7"/>
  <c r="ATM66" i="7"/>
  <c r="AUC66" i="7"/>
  <c r="AUS66" i="7"/>
  <c r="AVI66" i="7"/>
  <c r="AVY66" i="7"/>
  <c r="AWO66" i="7"/>
  <c r="AXE66" i="7"/>
  <c r="AXU66" i="7"/>
  <c r="AYK66" i="7"/>
  <c r="AZA66" i="7"/>
  <c r="AQ66" i="7"/>
  <c r="BG66" i="7"/>
  <c r="BW66" i="7"/>
  <c r="CM66" i="7"/>
  <c r="DC66" i="7"/>
  <c r="DS66" i="7"/>
  <c r="EI66" i="7"/>
  <c r="EY66" i="7"/>
  <c r="FO66" i="7"/>
  <c r="GE66" i="7"/>
  <c r="GU66" i="7"/>
  <c r="HK66" i="7"/>
  <c r="IA66" i="7"/>
  <c r="IQ66" i="7"/>
  <c r="JG66" i="7"/>
  <c r="JW66" i="7"/>
  <c r="KM66" i="7"/>
  <c r="LC66" i="7"/>
  <c r="LS66" i="7"/>
  <c r="MI66" i="7"/>
  <c r="MY66" i="7"/>
  <c r="NO66" i="7"/>
  <c r="OE66" i="7"/>
  <c r="OU66" i="7"/>
  <c r="PK66" i="7"/>
  <c r="QA66" i="7"/>
  <c r="QQ66" i="7"/>
  <c r="RG66" i="7"/>
  <c r="RW66" i="7"/>
  <c r="SM66" i="7"/>
  <c r="TC66" i="7"/>
  <c r="TS66" i="7"/>
  <c r="UI66" i="7"/>
  <c r="UY66" i="7"/>
  <c r="VO66" i="7"/>
  <c r="WE66" i="7"/>
  <c r="WU66" i="7"/>
  <c r="XK66" i="7"/>
  <c r="YA66" i="7"/>
  <c r="YQ66" i="7"/>
  <c r="ZG66" i="7"/>
  <c r="ZW66" i="7"/>
  <c r="AAM66" i="7"/>
  <c r="ABC66" i="7"/>
  <c r="ABS66" i="7"/>
  <c r="ACI66" i="7"/>
  <c r="ACY66" i="7"/>
  <c r="ADO66" i="7"/>
  <c r="AEE66" i="7"/>
  <c r="AEU66" i="7"/>
  <c r="AFK66" i="7"/>
  <c r="AGA66" i="7"/>
  <c r="AGQ66" i="7"/>
  <c r="AHG66" i="7"/>
  <c r="AHW66" i="7"/>
  <c r="AIM66" i="7"/>
  <c r="AJC66" i="7"/>
  <c r="AJS66" i="7"/>
  <c r="AKI66" i="7"/>
  <c r="AKY66" i="7"/>
  <c r="ALO66" i="7"/>
  <c r="AME66" i="7"/>
  <c r="AMU66" i="7"/>
  <c r="ANK66" i="7"/>
  <c r="AOA66" i="7"/>
  <c r="AOQ66" i="7"/>
  <c r="APG66" i="7"/>
  <c r="APW66" i="7"/>
  <c r="AQM66" i="7"/>
  <c r="ARC66" i="7"/>
  <c r="ARS66" i="7"/>
  <c r="ASI66" i="7"/>
  <c r="ASY66" i="7"/>
  <c r="ATO66" i="7"/>
  <c r="AS66" i="7"/>
  <c r="BI66" i="7"/>
  <c r="BY66" i="7"/>
  <c r="CO66" i="7"/>
  <c r="DE66" i="7"/>
  <c r="DU66" i="7"/>
  <c r="EK66" i="7"/>
  <c r="FA66" i="7"/>
  <c r="FQ66" i="7"/>
  <c r="GG66" i="7"/>
  <c r="GW66" i="7"/>
  <c r="HM66" i="7"/>
  <c r="IC66" i="7"/>
  <c r="IS66" i="7"/>
  <c r="JI66" i="7"/>
  <c r="JY66" i="7"/>
  <c r="KO66" i="7"/>
  <c r="LE66" i="7"/>
  <c r="LU66" i="7"/>
  <c r="MK66" i="7"/>
  <c r="NA66" i="7"/>
  <c r="NQ66" i="7"/>
  <c r="OG66" i="7"/>
  <c r="OW66" i="7"/>
  <c r="PM66" i="7"/>
  <c r="QC66" i="7"/>
  <c r="QS66" i="7"/>
  <c r="RI66" i="7"/>
  <c r="RY66" i="7"/>
  <c r="SO66" i="7"/>
  <c r="TE66" i="7"/>
  <c r="TU66" i="7"/>
  <c r="UK66" i="7"/>
  <c r="VA66" i="7"/>
  <c r="VQ66" i="7"/>
  <c r="WG66" i="7"/>
  <c r="WW66" i="7"/>
  <c r="XM66" i="7"/>
  <c r="YC66" i="7"/>
  <c r="YS66" i="7"/>
  <c r="ZI66" i="7"/>
  <c r="ZY66" i="7"/>
  <c r="AAO66" i="7"/>
  <c r="ABE66" i="7"/>
  <c r="ABU66" i="7"/>
  <c r="ACK66" i="7"/>
  <c r="ADA66" i="7"/>
  <c r="ADQ66" i="7"/>
  <c r="AEG66" i="7"/>
  <c r="AEW66" i="7"/>
  <c r="AFM66" i="7"/>
  <c r="AGC66" i="7"/>
  <c r="AGS66" i="7"/>
  <c r="AHI66" i="7"/>
  <c r="AHY66" i="7"/>
  <c r="AIO66" i="7"/>
  <c r="AJE66" i="7"/>
  <c r="AJU66" i="7"/>
  <c r="AKK66" i="7"/>
  <c r="ALA66" i="7"/>
  <c r="ALQ66" i="7"/>
  <c r="AMG66" i="7"/>
  <c r="AMW66" i="7"/>
  <c r="ANM66" i="7"/>
  <c r="AOC66" i="7"/>
  <c r="AOS66" i="7"/>
  <c r="API66" i="7"/>
  <c r="APY66" i="7"/>
  <c r="AQO66" i="7"/>
  <c r="ARE66" i="7"/>
  <c r="ARU66" i="7"/>
  <c r="ASK66" i="7"/>
  <c r="ATA66" i="7"/>
  <c r="ATQ66" i="7"/>
  <c r="AUW66" i="7"/>
  <c r="AWQ66" i="7"/>
  <c r="AYG66" i="7"/>
  <c r="AZQ66" i="7"/>
  <c r="BAG66" i="7"/>
  <c r="BAW66" i="7"/>
  <c r="BBM66" i="7"/>
  <c r="BCC66" i="7"/>
  <c r="BCS66" i="7"/>
  <c r="BDI66" i="7"/>
  <c r="BDY66" i="7"/>
  <c r="BEO66" i="7"/>
  <c r="BFE66" i="7"/>
  <c r="BFU66" i="7"/>
  <c r="BGK66" i="7"/>
  <c r="BHA66" i="7"/>
  <c r="BHQ66" i="7"/>
  <c r="BIG66" i="7"/>
  <c r="BIW66" i="7"/>
  <c r="BJM66" i="7"/>
  <c r="BKC66" i="7"/>
  <c r="BKS66" i="7"/>
  <c r="BLI66" i="7"/>
  <c r="BLY66" i="7"/>
  <c r="BMO66" i="7"/>
  <c r="BNE66" i="7"/>
  <c r="BNU66" i="7"/>
  <c r="BOK66" i="7"/>
  <c r="BPA66" i="7"/>
  <c r="BPQ66" i="7"/>
  <c r="BQG66" i="7"/>
  <c r="BQW66" i="7"/>
  <c r="BRM66" i="7"/>
  <c r="BSC66" i="7"/>
  <c r="BSS66" i="7"/>
  <c r="BTI66" i="7"/>
  <c r="BTY66" i="7"/>
  <c r="BUO66" i="7"/>
  <c r="BVE66" i="7"/>
  <c r="BVU66" i="7"/>
  <c r="BWK66" i="7"/>
  <c r="BXA66" i="7"/>
  <c r="BXQ66" i="7"/>
  <c r="BYG66" i="7"/>
  <c r="BYW66" i="7"/>
  <c r="BZM66" i="7"/>
  <c r="CAC66" i="7"/>
  <c r="CAS66" i="7"/>
  <c r="CBI66" i="7"/>
  <c r="CBY66" i="7"/>
  <c r="CCO66" i="7"/>
  <c r="CDE66" i="7"/>
  <c r="CDU66" i="7"/>
  <c r="CEK66" i="7"/>
  <c r="CFA66" i="7"/>
  <c r="CFQ66" i="7"/>
  <c r="CGG66" i="7"/>
  <c r="CGW66" i="7"/>
  <c r="CHM66" i="7"/>
  <c r="CIC66" i="7"/>
  <c r="CIS66" i="7"/>
  <c r="CJI66" i="7"/>
  <c r="CJY66" i="7"/>
  <c r="CKO66" i="7"/>
  <c r="CLE66" i="7"/>
  <c r="CLU66" i="7"/>
  <c r="CMK66" i="7"/>
  <c r="CNA66" i="7"/>
  <c r="CNQ66" i="7"/>
  <c r="COG66" i="7"/>
  <c r="COW66" i="7"/>
  <c r="CPM66" i="7"/>
  <c r="CQC66" i="7"/>
  <c r="CQS66" i="7"/>
  <c r="CRI66" i="7"/>
  <c r="CRY66" i="7"/>
  <c r="CSO66" i="7"/>
  <c r="CTE66" i="7"/>
  <c r="CTU66" i="7"/>
  <c r="CUK66" i="7"/>
  <c r="CVA66" i="7"/>
  <c r="CVQ66" i="7"/>
  <c r="CWG66" i="7"/>
  <c r="CWW66" i="7"/>
  <c r="CXM66" i="7"/>
  <c r="AVE66" i="7"/>
  <c r="AWS66" i="7"/>
  <c r="AYM66" i="7"/>
  <c r="AZS66" i="7"/>
  <c r="BAI66" i="7"/>
  <c r="BAY66" i="7"/>
  <c r="BBO66" i="7"/>
  <c r="BCE66" i="7"/>
  <c r="BCU66" i="7"/>
  <c r="BDK66" i="7"/>
  <c r="BEA66" i="7"/>
  <c r="BEQ66" i="7"/>
  <c r="BFG66" i="7"/>
  <c r="BFW66" i="7"/>
  <c r="BGM66" i="7"/>
  <c r="BHC66" i="7"/>
  <c r="BHS66" i="7"/>
  <c r="BII66" i="7"/>
  <c r="BIY66" i="7"/>
  <c r="BJO66" i="7"/>
  <c r="BKE66" i="7"/>
  <c r="BKU66" i="7"/>
  <c r="BLK66" i="7"/>
  <c r="BMA66" i="7"/>
  <c r="BMQ66" i="7"/>
  <c r="BNG66" i="7"/>
  <c r="BNW66" i="7"/>
  <c r="BOM66" i="7"/>
  <c r="BPC66" i="7"/>
  <c r="BPS66" i="7"/>
  <c r="BQI66" i="7"/>
  <c r="BQY66" i="7"/>
  <c r="BRO66" i="7"/>
  <c r="BSE66" i="7"/>
  <c r="BSU66" i="7"/>
  <c r="BTK66" i="7"/>
  <c r="BUA66" i="7"/>
  <c r="BUQ66" i="7"/>
  <c r="BVG66" i="7"/>
  <c r="BVW66" i="7"/>
  <c r="BWM66" i="7"/>
  <c r="BXC66" i="7"/>
  <c r="BXS66" i="7"/>
  <c r="BYI66" i="7"/>
  <c r="BYY66" i="7"/>
  <c r="BZO66" i="7"/>
  <c r="CAE66" i="7"/>
  <c r="CAU66" i="7"/>
  <c r="CBK66" i="7"/>
  <c r="CCA66" i="7"/>
  <c r="CCQ66" i="7"/>
  <c r="CDG66" i="7"/>
  <c r="CDW66" i="7"/>
  <c r="CEM66" i="7"/>
  <c r="CFC66" i="7"/>
  <c r="CFS66" i="7"/>
  <c r="CGI66" i="7"/>
  <c r="CGY66" i="7"/>
  <c r="CHO66" i="7"/>
  <c r="CIE66" i="7"/>
  <c r="CIU66" i="7"/>
  <c r="CJK66" i="7"/>
  <c r="CKA66" i="7"/>
  <c r="CKQ66" i="7"/>
  <c r="CLG66" i="7"/>
  <c r="CLW66" i="7"/>
  <c r="CMM66" i="7"/>
  <c r="CNC66" i="7"/>
  <c r="CNS66" i="7"/>
  <c r="COI66" i="7"/>
  <c r="COY66" i="7"/>
  <c r="CPO66" i="7"/>
  <c r="CQE66" i="7"/>
  <c r="CQU66" i="7"/>
  <c r="CRK66" i="7"/>
  <c r="CSA66" i="7"/>
  <c r="CSQ66" i="7"/>
  <c r="CTG66" i="7"/>
  <c r="CTW66" i="7"/>
  <c r="CUM66" i="7"/>
  <c r="CVC66" i="7"/>
  <c r="CVS66" i="7"/>
  <c r="CWI66" i="7"/>
  <c r="CWY66" i="7"/>
  <c r="CXO66" i="7"/>
  <c r="AVK66" i="7"/>
  <c r="AXA66" i="7"/>
  <c r="AYO66" i="7"/>
  <c r="AZU66" i="7"/>
  <c r="BAK66" i="7"/>
  <c r="BBA66" i="7"/>
  <c r="BBQ66" i="7"/>
  <c r="BCG66" i="7"/>
  <c r="BCW66" i="7"/>
  <c r="BDM66" i="7"/>
  <c r="BEC66" i="7"/>
  <c r="BES66" i="7"/>
  <c r="BFI66" i="7"/>
  <c r="BFY66" i="7"/>
  <c r="BGO66" i="7"/>
  <c r="BHE66" i="7"/>
  <c r="BHU66" i="7"/>
  <c r="BIK66" i="7"/>
  <c r="BJA66" i="7"/>
  <c r="BJQ66" i="7"/>
  <c r="BKG66" i="7"/>
  <c r="BKW66" i="7"/>
  <c r="BLM66" i="7"/>
  <c r="BMC66" i="7"/>
  <c r="BMS66" i="7"/>
  <c r="BNI66" i="7"/>
  <c r="BNY66" i="7"/>
  <c r="BOO66" i="7"/>
  <c r="BPE66" i="7"/>
  <c r="BPU66" i="7"/>
  <c r="BQK66" i="7"/>
  <c r="BRA66" i="7"/>
  <c r="BRQ66" i="7"/>
  <c r="BSG66" i="7"/>
  <c r="BSW66" i="7"/>
  <c r="BTM66" i="7"/>
  <c r="BUC66" i="7"/>
  <c r="BUS66" i="7"/>
  <c r="BVI66" i="7"/>
  <c r="BVY66" i="7"/>
  <c r="BWO66" i="7"/>
  <c r="BXE66" i="7"/>
  <c r="BXU66" i="7"/>
  <c r="BYK66" i="7"/>
  <c r="BZA66" i="7"/>
  <c r="BZQ66" i="7"/>
  <c r="CAG66" i="7"/>
  <c r="CAW66" i="7"/>
  <c r="CBM66" i="7"/>
  <c r="CCC66" i="7"/>
  <c r="CCS66" i="7"/>
  <c r="CDI66" i="7"/>
  <c r="CDY66" i="7"/>
  <c r="CEO66" i="7"/>
  <c r="CFE66" i="7"/>
  <c r="CFU66" i="7"/>
  <c r="CGK66" i="7"/>
  <c r="CHA66" i="7"/>
  <c r="CHQ66" i="7"/>
  <c r="CIG66" i="7"/>
  <c r="CIW66" i="7"/>
  <c r="CJM66" i="7"/>
  <c r="CKC66" i="7"/>
  <c r="CKS66" i="7"/>
  <c r="CLI66" i="7"/>
  <c r="CLY66" i="7"/>
  <c r="CMO66" i="7"/>
  <c r="CNE66" i="7"/>
  <c r="CNU66" i="7"/>
  <c r="COK66" i="7"/>
  <c r="CPA66" i="7"/>
  <c r="CPQ66" i="7"/>
  <c r="CQG66" i="7"/>
  <c r="CQW66" i="7"/>
  <c r="CRM66" i="7"/>
  <c r="CSC66" i="7"/>
  <c r="CSS66" i="7"/>
  <c r="CTI66" i="7"/>
  <c r="CTY66" i="7"/>
  <c r="CUO66" i="7"/>
  <c r="CVE66" i="7"/>
  <c r="CVU66" i="7"/>
  <c r="CWK66" i="7"/>
  <c r="CXA66" i="7"/>
  <c r="CXQ66" i="7"/>
  <c r="AVM66" i="7"/>
  <c r="AXG66" i="7"/>
  <c r="AYW66" i="7"/>
  <c r="AZW66" i="7"/>
  <c r="BAM66" i="7"/>
  <c r="BBC66" i="7"/>
  <c r="BBS66" i="7"/>
  <c r="BCI66" i="7"/>
  <c r="BCY66" i="7"/>
  <c r="BDO66" i="7"/>
  <c r="BEE66" i="7"/>
  <c r="BEU66" i="7"/>
  <c r="BFK66" i="7"/>
  <c r="BGA66" i="7"/>
  <c r="BGQ66" i="7"/>
  <c r="BHG66" i="7"/>
  <c r="BHW66" i="7"/>
  <c r="BIM66" i="7"/>
  <c r="BJC66" i="7"/>
  <c r="BJS66" i="7"/>
  <c r="BKI66" i="7"/>
  <c r="BKY66" i="7"/>
  <c r="BLO66" i="7"/>
  <c r="BME66" i="7"/>
  <c r="BMU66" i="7"/>
  <c r="BNK66" i="7"/>
  <c r="BOA66" i="7"/>
  <c r="BOQ66" i="7"/>
  <c r="BPG66" i="7"/>
  <c r="BPW66" i="7"/>
  <c r="BQM66" i="7"/>
  <c r="BRC66" i="7"/>
  <c r="BRS66" i="7"/>
  <c r="BSI66" i="7"/>
  <c r="BSY66" i="7"/>
  <c r="BTO66" i="7"/>
  <c r="BUE66" i="7"/>
  <c r="BUU66" i="7"/>
  <c r="BVK66" i="7"/>
  <c r="BWA66" i="7"/>
  <c r="BWQ66" i="7"/>
  <c r="BXG66" i="7"/>
  <c r="BXW66" i="7"/>
  <c r="BYM66" i="7"/>
  <c r="BZC66" i="7"/>
  <c r="BZS66" i="7"/>
  <c r="CAI66" i="7"/>
  <c r="CAY66" i="7"/>
  <c r="CBO66" i="7"/>
  <c r="CCE66" i="7"/>
  <c r="CCU66" i="7"/>
  <c r="CDK66" i="7"/>
  <c r="CEA66" i="7"/>
  <c r="CEQ66" i="7"/>
  <c r="CFG66" i="7"/>
  <c r="CFW66" i="7"/>
  <c r="CGM66" i="7"/>
  <c r="CHC66" i="7"/>
  <c r="CHS66" i="7"/>
  <c r="CII66" i="7"/>
  <c r="CIY66" i="7"/>
  <c r="CJO66" i="7"/>
  <c r="CKE66" i="7"/>
  <c r="CKU66" i="7"/>
  <c r="CLK66" i="7"/>
  <c r="CMA66" i="7"/>
  <c r="CMQ66" i="7"/>
  <c r="CNG66" i="7"/>
  <c r="CNW66" i="7"/>
  <c r="COM66" i="7"/>
  <c r="CPC66" i="7"/>
  <c r="CPS66" i="7"/>
  <c r="CQI66" i="7"/>
  <c r="CQY66" i="7"/>
  <c r="CRO66" i="7"/>
  <c r="CSE66" i="7"/>
  <c r="CSU66" i="7"/>
  <c r="CTK66" i="7"/>
  <c r="CUA66" i="7"/>
  <c r="CUQ66" i="7"/>
  <c r="CVG66" i="7"/>
  <c r="CVW66" i="7"/>
  <c r="CWM66" i="7"/>
  <c r="CXC66" i="7"/>
  <c r="CXS66" i="7"/>
  <c r="AUE66" i="7"/>
  <c r="AVU66" i="7"/>
  <c r="AXI66" i="7"/>
  <c r="AZC66" i="7"/>
  <c r="AZY66" i="7"/>
  <c r="BAO66" i="7"/>
  <c r="BBE66" i="7"/>
  <c r="BBU66" i="7"/>
  <c r="BCK66" i="7"/>
  <c r="BDA66" i="7"/>
  <c r="BDQ66" i="7"/>
  <c r="BEG66" i="7"/>
  <c r="BEW66" i="7"/>
  <c r="BFM66" i="7"/>
  <c r="BGC66" i="7"/>
  <c r="BGS66" i="7"/>
  <c r="BHI66" i="7"/>
  <c r="BHY66" i="7"/>
  <c r="BIO66" i="7"/>
  <c r="BJE66" i="7"/>
  <c r="BJU66" i="7"/>
  <c r="BKK66" i="7"/>
  <c r="BLA66" i="7"/>
  <c r="BLQ66" i="7"/>
  <c r="BMG66" i="7"/>
  <c r="BMW66" i="7"/>
  <c r="BNM66" i="7"/>
  <c r="BOC66" i="7"/>
  <c r="BOS66" i="7"/>
  <c r="BPI66" i="7"/>
  <c r="BPY66" i="7"/>
  <c r="BQO66" i="7"/>
  <c r="BRE66" i="7"/>
  <c r="BRU66" i="7"/>
  <c r="BSK66" i="7"/>
  <c r="BTA66" i="7"/>
  <c r="BTQ66" i="7"/>
  <c r="BUG66" i="7"/>
  <c r="BUW66" i="7"/>
  <c r="BVM66" i="7"/>
  <c r="BWC66" i="7"/>
  <c r="BWS66" i="7"/>
  <c r="BXI66" i="7"/>
  <c r="BXY66" i="7"/>
  <c r="BYO66" i="7"/>
  <c r="BZE66" i="7"/>
  <c r="BZU66" i="7"/>
  <c r="CAK66" i="7"/>
  <c r="CBA66" i="7"/>
  <c r="CBQ66" i="7"/>
  <c r="CCG66" i="7"/>
  <c r="CCW66" i="7"/>
  <c r="CDM66" i="7"/>
  <c r="CEC66" i="7"/>
  <c r="AUG66" i="7"/>
  <c r="AWA66" i="7"/>
  <c r="AXQ66" i="7"/>
  <c r="AZE66" i="7"/>
  <c r="BAA66" i="7"/>
  <c r="BAQ66" i="7"/>
  <c r="BBG66" i="7"/>
  <c r="BBW66" i="7"/>
  <c r="BCM66" i="7"/>
  <c r="BDC66" i="7"/>
  <c r="BDS66" i="7"/>
  <c r="BEI66" i="7"/>
  <c r="BEY66" i="7"/>
  <c r="BFO66" i="7"/>
  <c r="BGE66" i="7"/>
  <c r="BGU66" i="7"/>
  <c r="BHK66" i="7"/>
  <c r="BIA66" i="7"/>
  <c r="BIQ66" i="7"/>
  <c r="BJG66" i="7"/>
  <c r="BJW66" i="7"/>
  <c r="BKM66" i="7"/>
  <c r="BLC66" i="7"/>
  <c r="BLS66" i="7"/>
  <c r="BMI66" i="7"/>
  <c r="BMY66" i="7"/>
  <c r="BNO66" i="7"/>
  <c r="BOE66" i="7"/>
  <c r="BOU66" i="7"/>
  <c r="BPK66" i="7"/>
  <c r="BQA66" i="7"/>
  <c r="BQQ66" i="7"/>
  <c r="BRG66" i="7"/>
  <c r="BRW66" i="7"/>
  <c r="BSM66" i="7"/>
  <c r="BTC66" i="7"/>
  <c r="BTS66" i="7"/>
  <c r="BUI66" i="7"/>
  <c r="BUY66" i="7"/>
  <c r="BVO66" i="7"/>
  <c r="BWE66" i="7"/>
  <c r="BWU66" i="7"/>
  <c r="BXK66" i="7"/>
  <c r="BYA66" i="7"/>
  <c r="BYQ66" i="7"/>
  <c r="BZG66" i="7"/>
  <c r="BZW66" i="7"/>
  <c r="CAM66" i="7"/>
  <c r="CBC66" i="7"/>
  <c r="CBS66" i="7"/>
  <c r="CCI66" i="7"/>
  <c r="CCY66" i="7"/>
  <c r="CDO66" i="7"/>
  <c r="CEE66" i="7"/>
  <c r="CEU66" i="7"/>
  <c r="CFK66" i="7"/>
  <c r="CGA66" i="7"/>
  <c r="CGQ66" i="7"/>
  <c r="CHG66" i="7"/>
  <c r="CHW66" i="7"/>
  <c r="CIM66" i="7"/>
  <c r="CJC66" i="7"/>
  <c r="CJS66" i="7"/>
  <c r="CKI66" i="7"/>
  <c r="CKY66" i="7"/>
  <c r="CLO66" i="7"/>
  <c r="CME66" i="7"/>
  <c r="CMU66" i="7"/>
  <c r="CNK66" i="7"/>
  <c r="COA66" i="7"/>
  <c r="COQ66" i="7"/>
  <c r="CPG66" i="7"/>
  <c r="CPW66" i="7"/>
  <c r="CQM66" i="7"/>
  <c r="CRC66" i="7"/>
  <c r="CRS66" i="7"/>
  <c r="AUO66" i="7"/>
  <c r="AWC66" i="7"/>
  <c r="AXW66" i="7"/>
  <c r="AZM66" i="7"/>
  <c r="BAC66" i="7"/>
  <c r="BAS66" i="7"/>
  <c r="BBI66" i="7"/>
  <c r="BBY66" i="7"/>
  <c r="BCO66" i="7"/>
  <c r="BDE66" i="7"/>
  <c r="BDU66" i="7"/>
  <c r="BEK66" i="7"/>
  <c r="BFA66" i="7"/>
  <c r="BFQ66" i="7"/>
  <c r="BGG66" i="7"/>
  <c r="BGW66" i="7"/>
  <c r="BHM66" i="7"/>
  <c r="BIC66" i="7"/>
  <c r="BIS66" i="7"/>
  <c r="BJI66" i="7"/>
  <c r="BJY66" i="7"/>
  <c r="BKO66" i="7"/>
  <c r="BLE66" i="7"/>
  <c r="BLU66" i="7"/>
  <c r="BMK66" i="7"/>
  <c r="BNA66" i="7"/>
  <c r="BNQ66" i="7"/>
  <c r="BOG66" i="7"/>
  <c r="BOW66" i="7"/>
  <c r="BPM66" i="7"/>
  <c r="BQC66" i="7"/>
  <c r="BQS66" i="7"/>
  <c r="BRI66" i="7"/>
  <c r="BRY66" i="7"/>
  <c r="BSO66" i="7"/>
  <c r="BTE66" i="7"/>
  <c r="BTU66" i="7"/>
  <c r="BUK66" i="7"/>
  <c r="BVA66" i="7"/>
  <c r="BVQ66" i="7"/>
  <c r="BWG66" i="7"/>
  <c r="BWW66" i="7"/>
  <c r="BXM66" i="7"/>
  <c r="BYC66" i="7"/>
  <c r="BYS66" i="7"/>
  <c r="BZI66" i="7"/>
  <c r="BZY66" i="7"/>
  <c r="CAO66" i="7"/>
  <c r="CBE66" i="7"/>
  <c r="CBU66" i="7"/>
  <c r="CCK66" i="7"/>
  <c r="CDA66" i="7"/>
  <c r="CDQ66" i="7"/>
  <c r="CEG66" i="7"/>
  <c r="CEW66" i="7"/>
  <c r="CFM66" i="7"/>
  <c r="CGC66" i="7"/>
  <c r="CGS66" i="7"/>
  <c r="CHI66" i="7"/>
  <c r="CHY66" i="7"/>
  <c r="CIO66" i="7"/>
  <c r="CJE66" i="7"/>
  <c r="CJU66" i="7"/>
  <c r="CKK66" i="7"/>
  <c r="CLA66" i="7"/>
  <c r="CLQ66" i="7"/>
  <c r="AUU66" i="7"/>
  <c r="AWK66" i="7"/>
  <c r="AXY66" i="7"/>
  <c r="AZO66" i="7"/>
  <c r="BAE66" i="7"/>
  <c r="BAU66" i="7"/>
  <c r="BBK66" i="7"/>
  <c r="BCA66" i="7"/>
  <c r="BCQ66" i="7"/>
  <c r="BDG66" i="7"/>
  <c r="BDW66" i="7"/>
  <c r="BEM66" i="7"/>
  <c r="BFC66" i="7"/>
  <c r="BFS66" i="7"/>
  <c r="BGI66" i="7"/>
  <c r="BGY66" i="7"/>
  <c r="BHO66" i="7"/>
  <c r="BIE66" i="7"/>
  <c r="BIU66" i="7"/>
  <c r="BJK66" i="7"/>
  <c r="BKA66" i="7"/>
  <c r="BKQ66" i="7"/>
  <c r="BLG66" i="7"/>
  <c r="BLW66" i="7"/>
  <c r="BMM66" i="7"/>
  <c r="BNC66" i="7"/>
  <c r="BNS66" i="7"/>
  <c r="BOI66" i="7"/>
  <c r="BOY66" i="7"/>
  <c r="BPO66" i="7"/>
  <c r="BQE66" i="7"/>
  <c r="BQU66" i="7"/>
  <c r="BRK66" i="7"/>
  <c r="BSA66" i="7"/>
  <c r="BSQ66" i="7"/>
  <c r="BTG66" i="7"/>
  <c r="BTW66" i="7"/>
  <c r="BUM66" i="7"/>
  <c r="BVC66" i="7"/>
  <c r="BVS66" i="7"/>
  <c r="BWI66" i="7"/>
  <c r="BWY66" i="7"/>
  <c r="BXO66" i="7"/>
  <c r="BYE66" i="7"/>
  <c r="BYU66" i="7"/>
  <c r="BZK66" i="7"/>
  <c r="CAA66" i="7"/>
  <c r="CAQ66" i="7"/>
  <c r="CBG66" i="7"/>
  <c r="CBW66" i="7"/>
  <c r="CCM66" i="7"/>
  <c r="CDC66" i="7"/>
  <c r="CDS66" i="7"/>
  <c r="CEI66" i="7"/>
  <c r="CEY66" i="7"/>
  <c r="CFO66" i="7"/>
  <c r="CGE66" i="7"/>
  <c r="CGU66" i="7"/>
  <c r="CHK66" i="7"/>
  <c r="CHE66" i="7"/>
  <c r="CJW66" i="7"/>
  <c r="CMG66" i="7"/>
  <c r="CNY66" i="7"/>
  <c r="CPK66" i="7"/>
  <c r="CRE66" i="7"/>
  <c r="CSM66" i="7"/>
  <c r="CTS66" i="7"/>
  <c r="CUY66" i="7"/>
  <c r="CWE66" i="7"/>
  <c r="CXK66" i="7"/>
  <c r="CYI66" i="7"/>
  <c r="CYY66" i="7"/>
  <c r="CZO66" i="7"/>
  <c r="DAE66" i="7"/>
  <c r="DAU66" i="7"/>
  <c r="DBK66" i="7"/>
  <c r="DCA66" i="7"/>
  <c r="DCQ66" i="7"/>
  <c r="DDG66" i="7"/>
  <c r="DDW66" i="7"/>
  <c r="DEM66" i="7"/>
  <c r="DFC66" i="7"/>
  <c r="DFS66" i="7"/>
  <c r="DGI66" i="7"/>
  <c r="DGY66" i="7"/>
  <c r="DHO66" i="7"/>
  <c r="DIE66" i="7"/>
  <c r="DIU66" i="7"/>
  <c r="DJK66" i="7"/>
  <c r="DKA66" i="7"/>
  <c r="DKQ66" i="7"/>
  <c r="DLG66" i="7"/>
  <c r="DLW66" i="7"/>
  <c r="DMM66" i="7"/>
  <c r="DNC66" i="7"/>
  <c r="DNS66" i="7"/>
  <c r="DOI66" i="7"/>
  <c r="DOY66" i="7"/>
  <c r="DPO66" i="7"/>
  <c r="DQE66" i="7"/>
  <c r="DQU66" i="7"/>
  <c r="DRK66" i="7"/>
  <c r="DSA66" i="7"/>
  <c r="DSQ66" i="7"/>
  <c r="DTG66" i="7"/>
  <c r="DTW66" i="7"/>
  <c r="DUM66" i="7"/>
  <c r="DVC66" i="7"/>
  <c r="DVS66" i="7"/>
  <c r="DWI66" i="7"/>
  <c r="DWY66" i="7"/>
  <c r="DXO66" i="7"/>
  <c r="DYE66" i="7"/>
  <c r="DYU66" i="7"/>
  <c r="DZK66" i="7"/>
  <c r="EAA66" i="7"/>
  <c r="EAQ66" i="7"/>
  <c r="EBG66" i="7"/>
  <c r="EBW66" i="7"/>
  <c r="ECM66" i="7"/>
  <c r="EDC66" i="7"/>
  <c r="EDS66" i="7"/>
  <c r="EEI66" i="7"/>
  <c r="EEY66" i="7"/>
  <c r="EFO66" i="7"/>
  <c r="EGE66" i="7"/>
  <c r="EGU66" i="7"/>
  <c r="EHK66" i="7"/>
  <c r="EIA66" i="7"/>
  <c r="EIQ66" i="7"/>
  <c r="EJG66" i="7"/>
  <c r="EJW66" i="7"/>
  <c r="EKM66" i="7"/>
  <c r="ELC66" i="7"/>
  <c r="ELS66" i="7"/>
  <c r="EMI66" i="7"/>
  <c r="EMY66" i="7"/>
  <c r="ENO66" i="7"/>
  <c r="EOE66" i="7"/>
  <c r="EOU66" i="7"/>
  <c r="EPK66" i="7"/>
  <c r="EQA66" i="7"/>
  <c r="EQQ66" i="7"/>
  <c r="ERG66" i="7"/>
  <c r="CHU66" i="7"/>
  <c r="CKG66" i="7"/>
  <c r="CMI66" i="7"/>
  <c r="COC66" i="7"/>
  <c r="CPU66" i="7"/>
  <c r="CRG66" i="7"/>
  <c r="CSW66" i="7"/>
  <c r="CUC66" i="7"/>
  <c r="CVI66" i="7"/>
  <c r="CWO66" i="7"/>
  <c r="CXU66" i="7"/>
  <c r="CYK66" i="7"/>
  <c r="CZA66" i="7"/>
  <c r="CZQ66" i="7"/>
  <c r="DAG66" i="7"/>
  <c r="DAW66" i="7"/>
  <c r="DBM66" i="7"/>
  <c r="DCC66" i="7"/>
  <c r="DCS66" i="7"/>
  <c r="DDI66" i="7"/>
  <c r="DDY66" i="7"/>
  <c r="DEO66" i="7"/>
  <c r="DFE66" i="7"/>
  <c r="DFU66" i="7"/>
  <c r="DGK66" i="7"/>
  <c r="DHA66" i="7"/>
  <c r="DHQ66" i="7"/>
  <c r="DIG66" i="7"/>
  <c r="DIW66" i="7"/>
  <c r="DJM66" i="7"/>
  <c r="DKC66" i="7"/>
  <c r="DKS66" i="7"/>
  <c r="DLI66" i="7"/>
  <c r="DLY66" i="7"/>
  <c r="DMO66" i="7"/>
  <c r="DNE66" i="7"/>
  <c r="DNU66" i="7"/>
  <c r="DOK66" i="7"/>
  <c r="DPA66" i="7"/>
  <c r="DPQ66" i="7"/>
  <c r="DQG66" i="7"/>
  <c r="DQW66" i="7"/>
  <c r="DRM66" i="7"/>
  <c r="DSC66" i="7"/>
  <c r="DSS66" i="7"/>
  <c r="DTI66" i="7"/>
  <c r="DTY66" i="7"/>
  <c r="DUO66" i="7"/>
  <c r="DVE66" i="7"/>
  <c r="DVU66" i="7"/>
  <c r="DWK66" i="7"/>
  <c r="DXA66" i="7"/>
  <c r="DXQ66" i="7"/>
  <c r="DYG66" i="7"/>
  <c r="DYW66" i="7"/>
  <c r="DZM66" i="7"/>
  <c r="EAC66" i="7"/>
  <c r="EAS66" i="7"/>
  <c r="EBI66" i="7"/>
  <c r="EBY66" i="7"/>
  <c r="ECO66" i="7"/>
  <c r="EDE66" i="7"/>
  <c r="EDU66" i="7"/>
  <c r="EEK66" i="7"/>
  <c r="EFA66" i="7"/>
  <c r="EFQ66" i="7"/>
  <c r="EGG66" i="7"/>
  <c r="EGW66" i="7"/>
  <c r="EHM66" i="7"/>
  <c r="EIC66" i="7"/>
  <c r="EIS66" i="7"/>
  <c r="EJI66" i="7"/>
  <c r="EJY66" i="7"/>
  <c r="EKO66" i="7"/>
  <c r="ELE66" i="7"/>
  <c r="ELU66" i="7"/>
  <c r="EMK66" i="7"/>
  <c r="ENA66" i="7"/>
  <c r="ENQ66" i="7"/>
  <c r="EOG66" i="7"/>
  <c r="EOW66" i="7"/>
  <c r="EPM66" i="7"/>
  <c r="EQC66" i="7"/>
  <c r="EQS66" i="7"/>
  <c r="ERI66" i="7"/>
  <c r="CIA66" i="7"/>
  <c r="CKM66" i="7"/>
  <c r="CMS66" i="7"/>
  <c r="COE66" i="7"/>
  <c r="CPY66" i="7"/>
  <c r="CRQ66" i="7"/>
  <c r="CSY66" i="7"/>
  <c r="CUE66" i="7"/>
  <c r="CVK66" i="7"/>
  <c r="CWQ66" i="7"/>
  <c r="CXW66" i="7"/>
  <c r="CYM66" i="7"/>
  <c r="CZC66" i="7"/>
  <c r="CZS66" i="7"/>
  <c r="DAI66" i="7"/>
  <c r="DAY66" i="7"/>
  <c r="DBO66" i="7"/>
  <c r="DCE66" i="7"/>
  <c r="DCU66" i="7"/>
  <c r="DDK66" i="7"/>
  <c r="DEA66" i="7"/>
  <c r="DEQ66" i="7"/>
  <c r="DFG66" i="7"/>
  <c r="DFW66" i="7"/>
  <c r="DGM66" i="7"/>
  <c r="DHC66" i="7"/>
  <c r="DHS66" i="7"/>
  <c r="DII66" i="7"/>
  <c r="DIY66" i="7"/>
  <c r="DJO66" i="7"/>
  <c r="DKE66" i="7"/>
  <c r="DKU66" i="7"/>
  <c r="DLK66" i="7"/>
  <c r="DMA66" i="7"/>
  <c r="DMQ66" i="7"/>
  <c r="DNG66" i="7"/>
  <c r="DNW66" i="7"/>
  <c r="DOM66" i="7"/>
  <c r="DPC66" i="7"/>
  <c r="DPS66" i="7"/>
  <c r="DQI66" i="7"/>
  <c r="DQY66" i="7"/>
  <c r="DRO66" i="7"/>
  <c r="DSE66" i="7"/>
  <c r="DSU66" i="7"/>
  <c r="DTK66" i="7"/>
  <c r="DUA66" i="7"/>
  <c r="DUQ66" i="7"/>
  <c r="DVG66" i="7"/>
  <c r="DVW66" i="7"/>
  <c r="DWM66" i="7"/>
  <c r="DXC66" i="7"/>
  <c r="DXS66" i="7"/>
  <c r="DYI66" i="7"/>
  <c r="DYY66" i="7"/>
  <c r="DZO66" i="7"/>
  <c r="EAE66" i="7"/>
  <c r="EAU66" i="7"/>
  <c r="EBK66" i="7"/>
  <c r="ECA66" i="7"/>
  <c r="ECQ66" i="7"/>
  <c r="EDG66" i="7"/>
  <c r="EDW66" i="7"/>
  <c r="EEM66" i="7"/>
  <c r="EFC66" i="7"/>
  <c r="EFS66" i="7"/>
  <c r="EGI66" i="7"/>
  <c r="EGY66" i="7"/>
  <c r="EHO66" i="7"/>
  <c r="EIE66" i="7"/>
  <c r="EIU66" i="7"/>
  <c r="EJK66" i="7"/>
  <c r="EKA66" i="7"/>
  <c r="EKQ66" i="7"/>
  <c r="ELG66" i="7"/>
  <c r="ELW66" i="7"/>
  <c r="EMM66" i="7"/>
  <c r="ENC66" i="7"/>
  <c r="ENS66" i="7"/>
  <c r="EOI66" i="7"/>
  <c r="EOY66" i="7"/>
  <c r="EPO66" i="7"/>
  <c r="EQE66" i="7"/>
  <c r="EQU66" i="7"/>
  <c r="CIK66" i="7"/>
  <c r="CKW66" i="7"/>
  <c r="CMW66" i="7"/>
  <c r="COO66" i="7"/>
  <c r="CQA66" i="7"/>
  <c r="CRU66" i="7"/>
  <c r="CTA66" i="7"/>
  <c r="CUG66" i="7"/>
  <c r="CVM66" i="7"/>
  <c r="CWS66" i="7"/>
  <c r="CXY66" i="7"/>
  <c r="CYO66" i="7"/>
  <c r="CZE66" i="7"/>
  <c r="CZU66" i="7"/>
  <c r="DAK66" i="7"/>
  <c r="DBA66" i="7"/>
  <c r="DBQ66" i="7"/>
  <c r="DCG66" i="7"/>
  <c r="DCW66" i="7"/>
  <c r="DDM66" i="7"/>
  <c r="DEC66" i="7"/>
  <c r="DES66" i="7"/>
  <c r="DFI66" i="7"/>
  <c r="DFY66" i="7"/>
  <c r="DGO66" i="7"/>
  <c r="DHE66" i="7"/>
  <c r="DHU66" i="7"/>
  <c r="DIK66" i="7"/>
  <c r="DJA66" i="7"/>
  <c r="DJQ66" i="7"/>
  <c r="DKG66" i="7"/>
  <c r="DKW66" i="7"/>
  <c r="DLM66" i="7"/>
  <c r="DMC66" i="7"/>
  <c r="DMS66" i="7"/>
  <c r="DNI66" i="7"/>
  <c r="DNY66" i="7"/>
  <c r="DOO66" i="7"/>
  <c r="DPE66" i="7"/>
  <c r="DPU66" i="7"/>
  <c r="DQK66" i="7"/>
  <c r="DRA66" i="7"/>
  <c r="DRQ66" i="7"/>
  <c r="DSG66" i="7"/>
  <c r="DSW66" i="7"/>
  <c r="DTM66" i="7"/>
  <c r="DUC66" i="7"/>
  <c r="DUS66" i="7"/>
  <c r="DVI66" i="7"/>
  <c r="DVY66" i="7"/>
  <c r="DWO66" i="7"/>
  <c r="DXE66" i="7"/>
  <c r="DXU66" i="7"/>
  <c r="DYK66" i="7"/>
  <c r="DZA66" i="7"/>
  <c r="DZQ66" i="7"/>
  <c r="EAG66" i="7"/>
  <c r="EAW66" i="7"/>
  <c r="EBM66" i="7"/>
  <c r="ECC66" i="7"/>
  <c r="ECS66" i="7"/>
  <c r="EDI66" i="7"/>
  <c r="EDY66" i="7"/>
  <c r="EEO66" i="7"/>
  <c r="EFE66" i="7"/>
  <c r="EFU66" i="7"/>
  <c r="EGK66" i="7"/>
  <c r="EHA66" i="7"/>
  <c r="EHQ66" i="7"/>
  <c r="EIG66" i="7"/>
  <c r="EIW66" i="7"/>
  <c r="EJM66" i="7"/>
  <c r="EKC66" i="7"/>
  <c r="EKS66" i="7"/>
  <c r="ELI66" i="7"/>
  <c r="ELY66" i="7"/>
  <c r="EMO66" i="7"/>
  <c r="ENE66" i="7"/>
  <c r="ENU66" i="7"/>
  <c r="EOK66" i="7"/>
  <c r="EPA66" i="7"/>
  <c r="EPQ66" i="7"/>
  <c r="EQG66" i="7"/>
  <c r="EQW66" i="7"/>
  <c r="ERM66" i="7"/>
  <c r="CES66" i="7"/>
  <c r="CIQ66" i="7"/>
  <c r="CLC66" i="7"/>
  <c r="CMY66" i="7"/>
  <c r="COS66" i="7"/>
  <c r="CQK66" i="7"/>
  <c r="CRW66" i="7"/>
  <c r="CTC66" i="7"/>
  <c r="CUI66" i="7"/>
  <c r="CVO66" i="7"/>
  <c r="CWU66" i="7"/>
  <c r="CYA66" i="7"/>
  <c r="CYQ66" i="7"/>
  <c r="CZG66" i="7"/>
  <c r="CZW66" i="7"/>
  <c r="DAM66" i="7"/>
  <c r="DBC66" i="7"/>
  <c r="DBS66" i="7"/>
  <c r="DCI66" i="7"/>
  <c r="DCY66" i="7"/>
  <c r="DDO66" i="7"/>
  <c r="DEE66" i="7"/>
  <c r="DEU66" i="7"/>
  <c r="DFK66" i="7"/>
  <c r="DGA66" i="7"/>
  <c r="DGQ66" i="7"/>
  <c r="DHG66" i="7"/>
  <c r="DHW66" i="7"/>
  <c r="DIM66" i="7"/>
  <c r="DJC66" i="7"/>
  <c r="DJS66" i="7"/>
  <c r="DKI66" i="7"/>
  <c r="DKY66" i="7"/>
  <c r="DLO66" i="7"/>
  <c r="DME66" i="7"/>
  <c r="DMU66" i="7"/>
  <c r="DNK66" i="7"/>
  <c r="DOA66" i="7"/>
  <c r="DOQ66" i="7"/>
  <c r="DPG66" i="7"/>
  <c r="DPW66" i="7"/>
  <c r="DQM66" i="7"/>
  <c r="DRC66" i="7"/>
  <c r="DRS66" i="7"/>
  <c r="DSI66" i="7"/>
  <c r="DSY66" i="7"/>
  <c r="DTO66" i="7"/>
  <c r="DUE66" i="7"/>
  <c r="DUU66" i="7"/>
  <c r="DVK66" i="7"/>
  <c r="DWA66" i="7"/>
  <c r="DWQ66" i="7"/>
  <c r="DXG66" i="7"/>
  <c r="DXW66" i="7"/>
  <c r="DYM66" i="7"/>
  <c r="DZC66" i="7"/>
  <c r="DZS66" i="7"/>
  <c r="EAI66" i="7"/>
  <c r="EAY66" i="7"/>
  <c r="EBO66" i="7"/>
  <c r="ECE66" i="7"/>
  <c r="ECU66" i="7"/>
  <c r="EDK66" i="7"/>
  <c r="EEA66" i="7"/>
  <c r="EEQ66" i="7"/>
  <c r="EFG66" i="7"/>
  <c r="EFW66" i="7"/>
  <c r="EGM66" i="7"/>
  <c r="EHC66" i="7"/>
  <c r="EHS66" i="7"/>
  <c r="EII66" i="7"/>
  <c r="EIY66" i="7"/>
  <c r="EJO66" i="7"/>
  <c r="EKE66" i="7"/>
  <c r="EKU66" i="7"/>
  <c r="ELK66" i="7"/>
  <c r="EMA66" i="7"/>
  <c r="EMQ66" i="7"/>
  <c r="ENG66" i="7"/>
  <c r="ENW66" i="7"/>
  <c r="EOM66" i="7"/>
  <c r="CFI66" i="7"/>
  <c r="CJA66" i="7"/>
  <c r="CLM66" i="7"/>
  <c r="CNI66" i="7"/>
  <c r="COU66" i="7"/>
  <c r="CQO66" i="7"/>
  <c r="CSG66" i="7"/>
  <c r="CTM66" i="7"/>
  <c r="CUS66" i="7"/>
  <c r="CVY66" i="7"/>
  <c r="CXE66" i="7"/>
  <c r="CYC66" i="7"/>
  <c r="CYS66" i="7"/>
  <c r="CZI66" i="7"/>
  <c r="CZY66" i="7"/>
  <c r="DAO66" i="7"/>
  <c r="DBE66" i="7"/>
  <c r="DBU66" i="7"/>
  <c r="DCK66" i="7"/>
  <c r="DDA66" i="7"/>
  <c r="DDQ66" i="7"/>
  <c r="DEG66" i="7"/>
  <c r="DEW66" i="7"/>
  <c r="DFM66" i="7"/>
  <c r="DGC66" i="7"/>
  <c r="DGS66" i="7"/>
  <c r="DHI66" i="7"/>
  <c r="DHY66" i="7"/>
  <c r="DIO66" i="7"/>
  <c r="DJE66" i="7"/>
  <c r="DJU66" i="7"/>
  <c r="DKK66" i="7"/>
  <c r="DLA66" i="7"/>
  <c r="DLQ66" i="7"/>
  <c r="DMG66" i="7"/>
  <c r="DMW66" i="7"/>
  <c r="DNM66" i="7"/>
  <c r="DOC66" i="7"/>
  <c r="DOS66" i="7"/>
  <c r="DPI66" i="7"/>
  <c r="DPY66" i="7"/>
  <c r="DQO66" i="7"/>
  <c r="DRE66" i="7"/>
  <c r="DRU66" i="7"/>
  <c r="DSK66" i="7"/>
  <c r="DTA66" i="7"/>
  <c r="DTQ66" i="7"/>
  <c r="DUG66" i="7"/>
  <c r="DUW66" i="7"/>
  <c r="CFY66" i="7"/>
  <c r="CJG66" i="7"/>
  <c r="CLS66" i="7"/>
  <c r="CNM66" i="7"/>
  <c r="CPE66" i="7"/>
  <c r="CQQ66" i="7"/>
  <c r="CSI66" i="7"/>
  <c r="CTO66" i="7"/>
  <c r="CUU66" i="7"/>
  <c r="CWA66" i="7"/>
  <c r="CXG66" i="7"/>
  <c r="CYE66" i="7"/>
  <c r="CYU66" i="7"/>
  <c r="CZK66" i="7"/>
  <c r="DAA66" i="7"/>
  <c r="DAQ66" i="7"/>
  <c r="DBG66" i="7"/>
  <c r="DBW66" i="7"/>
  <c r="DCM66" i="7"/>
  <c r="DDC66" i="7"/>
  <c r="DDS66" i="7"/>
  <c r="DEI66" i="7"/>
  <c r="DEY66" i="7"/>
  <c r="DFO66" i="7"/>
  <c r="DGE66" i="7"/>
  <c r="DGU66" i="7"/>
  <c r="DHK66" i="7"/>
  <c r="DIA66" i="7"/>
  <c r="DIQ66" i="7"/>
  <c r="DJG66" i="7"/>
  <c r="DJW66" i="7"/>
  <c r="DKM66" i="7"/>
  <c r="DLC66" i="7"/>
  <c r="DLS66" i="7"/>
  <c r="DMI66" i="7"/>
  <c r="DMY66" i="7"/>
  <c r="DNO66" i="7"/>
  <c r="DOE66" i="7"/>
  <c r="DOU66" i="7"/>
  <c r="DPK66" i="7"/>
  <c r="DQA66" i="7"/>
  <c r="DQQ66" i="7"/>
  <c r="DRG66" i="7"/>
  <c r="DRW66" i="7"/>
  <c r="DSM66" i="7"/>
  <c r="DTC66" i="7"/>
  <c r="DTS66" i="7"/>
  <c r="DUI66" i="7"/>
  <c r="DUY66" i="7"/>
  <c r="DVO66" i="7"/>
  <c r="DWE66" i="7"/>
  <c r="DWU66" i="7"/>
  <c r="DXK66" i="7"/>
  <c r="DYA66" i="7"/>
  <c r="DYQ66" i="7"/>
  <c r="DZG66" i="7"/>
  <c r="DZW66" i="7"/>
  <c r="EAM66" i="7"/>
  <c r="EBC66" i="7"/>
  <c r="EBS66" i="7"/>
  <c r="ECI66" i="7"/>
  <c r="ECY66" i="7"/>
  <c r="EDO66" i="7"/>
  <c r="EEE66" i="7"/>
  <c r="EEU66" i="7"/>
  <c r="EFK66" i="7"/>
  <c r="EGA66" i="7"/>
  <c r="CGO66" i="7"/>
  <c r="CJQ66" i="7"/>
  <c r="CMC66" i="7"/>
  <c r="CNO66" i="7"/>
  <c r="CPI66" i="7"/>
  <c r="CRA66" i="7"/>
  <c r="CSK66" i="7"/>
  <c r="CTQ66" i="7"/>
  <c r="CUW66" i="7"/>
  <c r="CWC66" i="7"/>
  <c r="CXI66" i="7"/>
  <c r="CYG66" i="7"/>
  <c r="CYW66" i="7"/>
  <c r="CZM66" i="7"/>
  <c r="DAC66" i="7"/>
  <c r="DAS66" i="7"/>
  <c r="DBI66" i="7"/>
  <c r="DBY66" i="7"/>
  <c r="DCO66" i="7"/>
  <c r="DDE66" i="7"/>
  <c r="DDU66" i="7"/>
  <c r="DEK66" i="7"/>
  <c r="DFA66" i="7"/>
  <c r="DFQ66" i="7"/>
  <c r="DGG66" i="7"/>
  <c r="DGW66" i="7"/>
  <c r="DHM66" i="7"/>
  <c r="DIC66" i="7"/>
  <c r="DIS66" i="7"/>
  <c r="DJI66" i="7"/>
  <c r="DJY66" i="7"/>
  <c r="DKO66" i="7"/>
  <c r="DLE66" i="7"/>
  <c r="DLU66" i="7"/>
  <c r="DMK66" i="7"/>
  <c r="DNA66" i="7"/>
  <c r="DNQ66" i="7"/>
  <c r="DOG66" i="7"/>
  <c r="DOW66" i="7"/>
  <c r="DPM66" i="7"/>
  <c r="DQC66" i="7"/>
  <c r="DQS66" i="7"/>
  <c r="DRI66" i="7"/>
  <c r="DRY66" i="7"/>
  <c r="DSO66" i="7"/>
  <c r="DTE66" i="7"/>
  <c r="DTU66" i="7"/>
  <c r="DUK66" i="7"/>
  <c r="DVA66" i="7"/>
  <c r="DWS66" i="7"/>
  <c r="DZE66" i="7"/>
  <c r="EBQ66" i="7"/>
  <c r="EEC66" i="7"/>
  <c r="EGO66" i="7"/>
  <c r="EHY66" i="7"/>
  <c r="EJS66" i="7"/>
  <c r="ELM66" i="7"/>
  <c r="EMW66" i="7"/>
  <c r="EOQ66" i="7"/>
  <c r="EPW66" i="7"/>
  <c r="ERC66" i="7"/>
  <c r="ERY66" i="7"/>
  <c r="ESO66" i="7"/>
  <c r="ETE66" i="7"/>
  <c r="ETU66" i="7"/>
  <c r="EUK66" i="7"/>
  <c r="EVA66" i="7"/>
  <c r="EVQ66" i="7"/>
  <c r="EWG66" i="7"/>
  <c r="EWW66" i="7"/>
  <c r="EXM66" i="7"/>
  <c r="EYC66" i="7"/>
  <c r="EYS66" i="7"/>
  <c r="EZI66" i="7"/>
  <c r="EZY66" i="7"/>
  <c r="FAO66" i="7"/>
  <c r="FBE66" i="7"/>
  <c r="FBU66" i="7"/>
  <c r="FCK66" i="7"/>
  <c r="FDA66" i="7"/>
  <c r="FDQ66" i="7"/>
  <c r="FEG66" i="7"/>
  <c r="FEW66" i="7"/>
  <c r="FFM66" i="7"/>
  <c r="FGC66" i="7"/>
  <c r="FGS66" i="7"/>
  <c r="FHI66" i="7"/>
  <c r="FHY66" i="7"/>
  <c r="FIO66" i="7"/>
  <c r="FJE66" i="7"/>
  <c r="FJU66" i="7"/>
  <c r="FKK66" i="7"/>
  <c r="FLA66" i="7"/>
  <c r="FLQ66" i="7"/>
  <c r="FMG66" i="7"/>
  <c r="FMW66" i="7"/>
  <c r="FNM66" i="7"/>
  <c r="FOC66" i="7"/>
  <c r="FOS66" i="7"/>
  <c r="FPI66" i="7"/>
  <c r="FPY66" i="7"/>
  <c r="FQO66" i="7"/>
  <c r="FRE66" i="7"/>
  <c r="FRU66" i="7"/>
  <c r="FSK66" i="7"/>
  <c r="FTA66" i="7"/>
  <c r="FTQ66" i="7"/>
  <c r="FUG66" i="7"/>
  <c r="FUW66" i="7"/>
  <c r="FVM66" i="7"/>
  <c r="FWC66" i="7"/>
  <c r="FWS66" i="7"/>
  <c r="FXI66" i="7"/>
  <c r="FXY66" i="7"/>
  <c r="FYO66" i="7"/>
  <c r="FZE66" i="7"/>
  <c r="FZU66" i="7"/>
  <c r="GAK66" i="7"/>
  <c r="GBA66" i="7"/>
  <c r="GBQ66" i="7"/>
  <c r="GCG66" i="7"/>
  <c r="GCW66" i="7"/>
  <c r="GDM66" i="7"/>
  <c r="GEC66" i="7"/>
  <c r="GES66" i="7"/>
  <c r="GFI66" i="7"/>
  <c r="GFY66" i="7"/>
  <c r="GGO66" i="7"/>
  <c r="GHE66" i="7"/>
  <c r="GHU66" i="7"/>
  <c r="GIK66" i="7"/>
  <c r="GJA66" i="7"/>
  <c r="GJQ66" i="7"/>
  <c r="GKG66" i="7"/>
  <c r="GKW66" i="7"/>
  <c r="GLM66" i="7"/>
  <c r="GMC66" i="7"/>
  <c r="GMS66" i="7"/>
  <c r="GNI66" i="7"/>
  <c r="GNY66" i="7"/>
  <c r="GOO66" i="7"/>
  <c r="GPE66" i="7"/>
  <c r="DWW66" i="7"/>
  <c r="DZI66" i="7"/>
  <c r="EBU66" i="7"/>
  <c r="EEG66" i="7"/>
  <c r="EGQ66" i="7"/>
  <c r="EIK66" i="7"/>
  <c r="EJU66" i="7"/>
  <c r="ELO66" i="7"/>
  <c r="ENI66" i="7"/>
  <c r="EOS66" i="7"/>
  <c r="EPY66" i="7"/>
  <c r="ERE66" i="7"/>
  <c r="ESA66" i="7"/>
  <c r="ESQ66" i="7"/>
  <c r="ETG66" i="7"/>
  <c r="ETW66" i="7"/>
  <c r="EUM66" i="7"/>
  <c r="EVC66" i="7"/>
  <c r="EVS66" i="7"/>
  <c r="EWI66" i="7"/>
  <c r="EWY66" i="7"/>
  <c r="EXO66" i="7"/>
  <c r="EYE66" i="7"/>
  <c r="EYU66" i="7"/>
  <c r="EZK66" i="7"/>
  <c r="FAA66" i="7"/>
  <c r="FAQ66" i="7"/>
  <c r="FBG66" i="7"/>
  <c r="FBW66" i="7"/>
  <c r="FCM66" i="7"/>
  <c r="FDC66" i="7"/>
  <c r="FDS66" i="7"/>
  <c r="FEI66" i="7"/>
  <c r="FEY66" i="7"/>
  <c r="FFO66" i="7"/>
  <c r="FGE66" i="7"/>
  <c r="FGU66" i="7"/>
  <c r="FHK66" i="7"/>
  <c r="FIA66" i="7"/>
  <c r="FIQ66" i="7"/>
  <c r="FJG66" i="7"/>
  <c r="FJW66" i="7"/>
  <c r="FKM66" i="7"/>
  <c r="FLC66" i="7"/>
  <c r="FLS66" i="7"/>
  <c r="FMI66" i="7"/>
  <c r="FMY66" i="7"/>
  <c r="FNO66" i="7"/>
  <c r="FOE66" i="7"/>
  <c r="FOU66" i="7"/>
  <c r="FPK66" i="7"/>
  <c r="FQA66" i="7"/>
  <c r="FQQ66" i="7"/>
  <c r="FRG66" i="7"/>
  <c r="FRW66" i="7"/>
  <c r="FSM66" i="7"/>
  <c r="FTC66" i="7"/>
  <c r="FTS66" i="7"/>
  <c r="FUI66" i="7"/>
  <c r="FUY66" i="7"/>
  <c r="FVO66" i="7"/>
  <c r="FWE66" i="7"/>
  <c r="FWU66" i="7"/>
  <c r="FXK66" i="7"/>
  <c r="FYA66" i="7"/>
  <c r="FYQ66" i="7"/>
  <c r="FZG66" i="7"/>
  <c r="FZW66" i="7"/>
  <c r="GAM66" i="7"/>
  <c r="GBC66" i="7"/>
  <c r="GBS66" i="7"/>
  <c r="GCI66" i="7"/>
  <c r="GCY66" i="7"/>
  <c r="GDO66" i="7"/>
  <c r="GEE66" i="7"/>
  <c r="GEU66" i="7"/>
  <c r="GFK66" i="7"/>
  <c r="GGA66" i="7"/>
  <c r="GGQ66" i="7"/>
  <c r="GHG66" i="7"/>
  <c r="GHW66" i="7"/>
  <c r="GIM66" i="7"/>
  <c r="GJC66" i="7"/>
  <c r="GJS66" i="7"/>
  <c r="GKI66" i="7"/>
  <c r="DXI66" i="7"/>
  <c r="DZU66" i="7"/>
  <c r="ECG66" i="7"/>
  <c r="EES66" i="7"/>
  <c r="EGS66" i="7"/>
  <c r="EIM66" i="7"/>
  <c r="EKG66" i="7"/>
  <c r="ELQ66" i="7"/>
  <c r="ENK66" i="7"/>
  <c r="EPC66" i="7"/>
  <c r="EQI66" i="7"/>
  <c r="ERK66" i="7"/>
  <c r="ESC66" i="7"/>
  <c r="ESS66" i="7"/>
  <c r="ETI66" i="7"/>
  <c r="ETY66" i="7"/>
  <c r="EUO66" i="7"/>
  <c r="EVE66" i="7"/>
  <c r="EVU66" i="7"/>
  <c r="EWK66" i="7"/>
  <c r="EXA66" i="7"/>
  <c r="EXQ66" i="7"/>
  <c r="EYG66" i="7"/>
  <c r="EYW66" i="7"/>
  <c r="EZM66" i="7"/>
  <c r="FAC66" i="7"/>
  <c r="FAS66" i="7"/>
  <c r="FBI66" i="7"/>
  <c r="FBY66" i="7"/>
  <c r="FCO66" i="7"/>
  <c r="FDE66" i="7"/>
  <c r="FDU66" i="7"/>
  <c r="FEK66" i="7"/>
  <c r="FFA66" i="7"/>
  <c r="FFQ66" i="7"/>
  <c r="FGG66" i="7"/>
  <c r="FGW66" i="7"/>
  <c r="FHM66" i="7"/>
  <c r="FIC66" i="7"/>
  <c r="FIS66" i="7"/>
  <c r="FJI66" i="7"/>
  <c r="FJY66" i="7"/>
  <c r="FKO66" i="7"/>
  <c r="FLE66" i="7"/>
  <c r="FLU66" i="7"/>
  <c r="FMK66" i="7"/>
  <c r="FNA66" i="7"/>
  <c r="FNQ66" i="7"/>
  <c r="FOG66" i="7"/>
  <c r="FOW66" i="7"/>
  <c r="FPM66" i="7"/>
  <c r="FQC66" i="7"/>
  <c r="FQS66" i="7"/>
  <c r="FRI66" i="7"/>
  <c r="FRY66" i="7"/>
  <c r="FSO66" i="7"/>
  <c r="FTE66" i="7"/>
  <c r="FTU66" i="7"/>
  <c r="FUK66" i="7"/>
  <c r="FVA66" i="7"/>
  <c r="FVQ66" i="7"/>
  <c r="FWG66" i="7"/>
  <c r="FWW66" i="7"/>
  <c r="FXM66" i="7"/>
  <c r="FYC66" i="7"/>
  <c r="FYS66" i="7"/>
  <c r="FZI66" i="7"/>
  <c r="FZY66" i="7"/>
  <c r="GAO66" i="7"/>
  <c r="GBE66" i="7"/>
  <c r="GBU66" i="7"/>
  <c r="GCK66" i="7"/>
  <c r="GDA66" i="7"/>
  <c r="GDQ66" i="7"/>
  <c r="GEG66" i="7"/>
  <c r="GEW66" i="7"/>
  <c r="GFM66" i="7"/>
  <c r="GGC66" i="7"/>
  <c r="GGS66" i="7"/>
  <c r="GHI66" i="7"/>
  <c r="GHY66" i="7"/>
  <c r="GIO66" i="7"/>
  <c r="GJE66" i="7"/>
  <c r="GJU66" i="7"/>
  <c r="GKK66" i="7"/>
  <c r="DXM66" i="7"/>
  <c r="DZY66" i="7"/>
  <c r="ECK66" i="7"/>
  <c r="EEW66" i="7"/>
  <c r="EHE66" i="7"/>
  <c r="EIO66" i="7"/>
  <c r="EKI66" i="7"/>
  <c r="EMC66" i="7"/>
  <c r="ENM66" i="7"/>
  <c r="EPE66" i="7"/>
  <c r="EQK66" i="7"/>
  <c r="ERO66" i="7"/>
  <c r="ESE66" i="7"/>
  <c r="ESU66" i="7"/>
  <c r="ETK66" i="7"/>
  <c r="EUA66" i="7"/>
  <c r="EUQ66" i="7"/>
  <c r="EVG66" i="7"/>
  <c r="EVW66" i="7"/>
  <c r="EWM66" i="7"/>
  <c r="EXC66" i="7"/>
  <c r="EXS66" i="7"/>
  <c r="EYI66" i="7"/>
  <c r="EYY66" i="7"/>
  <c r="EZO66" i="7"/>
  <c r="FAE66" i="7"/>
  <c r="FAU66" i="7"/>
  <c r="FBK66" i="7"/>
  <c r="FCA66" i="7"/>
  <c r="FCQ66" i="7"/>
  <c r="FDG66" i="7"/>
  <c r="FDW66" i="7"/>
  <c r="FEM66" i="7"/>
  <c r="FFC66" i="7"/>
  <c r="FFS66" i="7"/>
  <c r="FGI66" i="7"/>
  <c r="FGY66" i="7"/>
  <c r="FHO66" i="7"/>
  <c r="FIE66" i="7"/>
  <c r="FIU66" i="7"/>
  <c r="FJK66" i="7"/>
  <c r="FKA66" i="7"/>
  <c r="FKQ66" i="7"/>
  <c r="FLG66" i="7"/>
  <c r="FLW66" i="7"/>
  <c r="FMM66" i="7"/>
  <c r="FNC66" i="7"/>
  <c r="FNS66" i="7"/>
  <c r="FOI66" i="7"/>
  <c r="FOY66" i="7"/>
  <c r="FPO66" i="7"/>
  <c r="FQE66" i="7"/>
  <c r="FQU66" i="7"/>
  <c r="FRK66" i="7"/>
  <c r="FSA66" i="7"/>
  <c r="FSQ66" i="7"/>
  <c r="FTG66" i="7"/>
  <c r="FTW66" i="7"/>
  <c r="FUM66" i="7"/>
  <c r="FVC66" i="7"/>
  <c r="FVS66" i="7"/>
  <c r="FWI66" i="7"/>
  <c r="FWY66" i="7"/>
  <c r="FXO66" i="7"/>
  <c r="FYE66" i="7"/>
  <c r="FYU66" i="7"/>
  <c r="FZK66" i="7"/>
  <c r="GAA66" i="7"/>
  <c r="GAQ66" i="7"/>
  <c r="GBG66" i="7"/>
  <c r="GBW66" i="7"/>
  <c r="GCM66" i="7"/>
  <c r="GDC66" i="7"/>
  <c r="GDS66" i="7"/>
  <c r="GEI66" i="7"/>
  <c r="GEY66" i="7"/>
  <c r="GFO66" i="7"/>
  <c r="GGE66" i="7"/>
  <c r="GGU66" i="7"/>
  <c r="GHK66" i="7"/>
  <c r="GIA66" i="7"/>
  <c r="GIQ66" i="7"/>
  <c r="GJG66" i="7"/>
  <c r="GJW66" i="7"/>
  <c r="GKM66" i="7"/>
  <c r="DVM66" i="7"/>
  <c r="DXY66" i="7"/>
  <c r="EAK66" i="7"/>
  <c r="ECW66" i="7"/>
  <c r="EFI66" i="7"/>
  <c r="EHG66" i="7"/>
  <c r="EJA66" i="7"/>
  <c r="EKK66" i="7"/>
  <c r="EME66" i="7"/>
  <c r="ENY66" i="7"/>
  <c r="EPG66" i="7"/>
  <c r="EQM66" i="7"/>
  <c r="ERQ66" i="7"/>
  <c r="ESG66" i="7"/>
  <c r="ESW66" i="7"/>
  <c r="ETM66" i="7"/>
  <c r="EUC66" i="7"/>
  <c r="EUS66" i="7"/>
  <c r="EVI66" i="7"/>
  <c r="EVY66" i="7"/>
  <c r="EWO66" i="7"/>
  <c r="EXE66" i="7"/>
  <c r="EXU66" i="7"/>
  <c r="EYK66" i="7"/>
  <c r="EZA66" i="7"/>
  <c r="EZQ66" i="7"/>
  <c r="FAG66" i="7"/>
  <c r="FAW66" i="7"/>
  <c r="FBM66" i="7"/>
  <c r="FCC66" i="7"/>
  <c r="FCS66" i="7"/>
  <c r="FDI66" i="7"/>
  <c r="FDY66" i="7"/>
  <c r="FEO66" i="7"/>
  <c r="FFE66" i="7"/>
  <c r="FFU66" i="7"/>
  <c r="FGK66" i="7"/>
  <c r="FHA66" i="7"/>
  <c r="FHQ66" i="7"/>
  <c r="FIG66" i="7"/>
  <c r="FIW66" i="7"/>
  <c r="FJM66" i="7"/>
  <c r="FKC66" i="7"/>
  <c r="FKS66" i="7"/>
  <c r="FLI66" i="7"/>
  <c r="FLY66" i="7"/>
  <c r="FMO66" i="7"/>
  <c r="FNE66" i="7"/>
  <c r="FNU66" i="7"/>
  <c r="FOK66" i="7"/>
  <c r="FPA66" i="7"/>
  <c r="FPQ66" i="7"/>
  <c r="FQG66" i="7"/>
  <c r="DVQ66" i="7"/>
  <c r="DYC66" i="7"/>
  <c r="EAO66" i="7"/>
  <c r="EDA66" i="7"/>
  <c r="EFM66" i="7"/>
  <c r="EHI66" i="7"/>
  <c r="EJC66" i="7"/>
  <c r="EKW66" i="7"/>
  <c r="EMG66" i="7"/>
  <c r="EOA66" i="7"/>
  <c r="EPI66" i="7"/>
  <c r="EQO66" i="7"/>
  <c r="ERS66" i="7"/>
  <c r="ESI66" i="7"/>
  <c r="ESY66" i="7"/>
  <c r="ETO66" i="7"/>
  <c r="EUE66" i="7"/>
  <c r="EUU66" i="7"/>
  <c r="EVK66" i="7"/>
  <c r="EWA66" i="7"/>
  <c r="EWQ66" i="7"/>
  <c r="EXG66" i="7"/>
  <c r="EXW66" i="7"/>
  <c r="EYM66" i="7"/>
  <c r="EZC66" i="7"/>
  <c r="EZS66" i="7"/>
  <c r="FAI66" i="7"/>
  <c r="FAY66" i="7"/>
  <c r="FBO66" i="7"/>
  <c r="FCE66" i="7"/>
  <c r="FCU66" i="7"/>
  <c r="FDK66" i="7"/>
  <c r="FEA66" i="7"/>
  <c r="FEQ66" i="7"/>
  <c r="FFG66" i="7"/>
  <c r="FFW66" i="7"/>
  <c r="FGM66" i="7"/>
  <c r="FHC66" i="7"/>
  <c r="FHS66" i="7"/>
  <c r="FII66" i="7"/>
  <c r="FIY66" i="7"/>
  <c r="FJO66" i="7"/>
  <c r="FKE66" i="7"/>
  <c r="FKU66" i="7"/>
  <c r="FLK66" i="7"/>
  <c r="FMA66" i="7"/>
  <c r="FMQ66" i="7"/>
  <c r="FNG66" i="7"/>
  <c r="FNW66" i="7"/>
  <c r="FOM66" i="7"/>
  <c r="FPC66" i="7"/>
  <c r="FPS66" i="7"/>
  <c r="FQI66" i="7"/>
  <c r="FQY66" i="7"/>
  <c r="FRO66" i="7"/>
  <c r="FSE66" i="7"/>
  <c r="FSU66" i="7"/>
  <c r="FTK66" i="7"/>
  <c r="FUA66" i="7"/>
  <c r="FUQ66" i="7"/>
  <c r="FVG66" i="7"/>
  <c r="FVW66" i="7"/>
  <c r="FWM66" i="7"/>
  <c r="FXC66" i="7"/>
  <c r="FXS66" i="7"/>
  <c r="FYI66" i="7"/>
  <c r="FYY66" i="7"/>
  <c r="FZO66" i="7"/>
  <c r="GAE66" i="7"/>
  <c r="GAU66" i="7"/>
  <c r="GBK66" i="7"/>
  <c r="GCA66" i="7"/>
  <c r="GCQ66" i="7"/>
  <c r="GDG66" i="7"/>
  <c r="GDW66" i="7"/>
  <c r="DWC66" i="7"/>
  <c r="DYO66" i="7"/>
  <c r="EBA66" i="7"/>
  <c r="EDM66" i="7"/>
  <c r="EFY66" i="7"/>
  <c r="EHU66" i="7"/>
  <c r="EJE66" i="7"/>
  <c r="EKY66" i="7"/>
  <c r="EMS66" i="7"/>
  <c r="EOC66" i="7"/>
  <c r="EPS66" i="7"/>
  <c r="EQY66" i="7"/>
  <c r="ERU66" i="7"/>
  <c r="ESK66" i="7"/>
  <c r="ETA66" i="7"/>
  <c r="ETQ66" i="7"/>
  <c r="EUG66" i="7"/>
  <c r="EUW66" i="7"/>
  <c r="EVM66" i="7"/>
  <c r="EWC66" i="7"/>
  <c r="EWS66" i="7"/>
  <c r="EXI66" i="7"/>
  <c r="EXY66" i="7"/>
  <c r="EYO66" i="7"/>
  <c r="EZE66" i="7"/>
  <c r="EZU66" i="7"/>
  <c r="FAK66" i="7"/>
  <c r="FBA66" i="7"/>
  <c r="FBQ66" i="7"/>
  <c r="FCG66" i="7"/>
  <c r="FCW66" i="7"/>
  <c r="FDM66" i="7"/>
  <c r="FEC66" i="7"/>
  <c r="FES66" i="7"/>
  <c r="FFI66" i="7"/>
  <c r="FFY66" i="7"/>
  <c r="FGO66" i="7"/>
  <c r="FHE66" i="7"/>
  <c r="FHU66" i="7"/>
  <c r="FIK66" i="7"/>
  <c r="FJA66" i="7"/>
  <c r="FJQ66" i="7"/>
  <c r="FKG66" i="7"/>
  <c r="FKW66" i="7"/>
  <c r="FLM66" i="7"/>
  <c r="FMC66" i="7"/>
  <c r="FMS66" i="7"/>
  <c r="FNI66" i="7"/>
  <c r="FNY66" i="7"/>
  <c r="FOO66" i="7"/>
  <c r="FPE66" i="7"/>
  <c r="FPU66" i="7"/>
  <c r="FQK66" i="7"/>
  <c r="FRA66" i="7"/>
  <c r="FRQ66" i="7"/>
  <c r="FSG66" i="7"/>
  <c r="FSW66" i="7"/>
  <c r="FTM66" i="7"/>
  <c r="FUC66" i="7"/>
  <c r="FUS66" i="7"/>
  <c r="FVI66" i="7"/>
  <c r="FVY66" i="7"/>
  <c r="FWO66" i="7"/>
  <c r="FXE66" i="7"/>
  <c r="FXU66" i="7"/>
  <c r="FYK66" i="7"/>
  <c r="FZA66" i="7"/>
  <c r="DWG66" i="7"/>
  <c r="DYS66" i="7"/>
  <c r="EBE66" i="7"/>
  <c r="EDQ66" i="7"/>
  <c r="EGC66" i="7"/>
  <c r="EHW66" i="7"/>
  <c r="EJQ66" i="7"/>
  <c r="ELA66" i="7"/>
  <c r="EMU66" i="7"/>
  <c r="EOO66" i="7"/>
  <c r="EPU66" i="7"/>
  <c r="ERA66" i="7"/>
  <c r="ERW66" i="7"/>
  <c r="ESM66" i="7"/>
  <c r="ETC66" i="7"/>
  <c r="ETS66" i="7"/>
  <c r="EUI66" i="7"/>
  <c r="EUY66" i="7"/>
  <c r="EVO66" i="7"/>
  <c r="EWE66" i="7"/>
  <c r="EWU66" i="7"/>
  <c r="EXK66" i="7"/>
  <c r="EYA66" i="7"/>
  <c r="EYQ66" i="7"/>
  <c r="EZG66" i="7"/>
  <c r="EZW66" i="7"/>
  <c r="FAM66" i="7"/>
  <c r="FBC66" i="7"/>
  <c r="FBS66" i="7"/>
  <c r="FCI66" i="7"/>
  <c r="FCY66" i="7"/>
  <c r="FDO66" i="7"/>
  <c r="FEE66" i="7"/>
  <c r="FEU66" i="7"/>
  <c r="FFK66" i="7"/>
  <c r="FGA66" i="7"/>
  <c r="FGQ66" i="7"/>
  <c r="FHG66" i="7"/>
  <c r="FHW66" i="7"/>
  <c r="FIM66" i="7"/>
  <c r="FJC66" i="7"/>
  <c r="FJS66" i="7"/>
  <c r="FKI66" i="7"/>
  <c r="FKY66" i="7"/>
  <c r="FLO66" i="7"/>
  <c r="FME66" i="7"/>
  <c r="FMU66" i="7"/>
  <c r="FNK66" i="7"/>
  <c r="FOA66" i="7"/>
  <c r="FOQ66" i="7"/>
  <c r="FPG66" i="7"/>
  <c r="FPW66" i="7"/>
  <c r="FQM66" i="7"/>
  <c r="FRC66" i="7"/>
  <c r="FRS66" i="7"/>
  <c r="FSI66" i="7"/>
  <c r="FSY66" i="7"/>
  <c r="FTI66" i="7"/>
  <c r="FVU66" i="7"/>
  <c r="FYG66" i="7"/>
  <c r="GAG66" i="7"/>
  <c r="GBY66" i="7"/>
  <c r="GDK66" i="7"/>
  <c r="GFA66" i="7"/>
  <c r="GGG66" i="7"/>
  <c r="GHM66" i="7"/>
  <c r="GIS66" i="7"/>
  <c r="GJY66" i="7"/>
  <c r="GKY66" i="7"/>
  <c r="GLQ66" i="7"/>
  <c r="GMI66" i="7"/>
  <c r="GNA66" i="7"/>
  <c r="GNS66" i="7"/>
  <c r="GOK66" i="7"/>
  <c r="GPC66" i="7"/>
  <c r="GPU66" i="7"/>
  <c r="GQK66" i="7"/>
  <c r="GRA66" i="7"/>
  <c r="GRQ66" i="7"/>
  <c r="GSG66" i="7"/>
  <c r="GSW66" i="7"/>
  <c r="GTM66" i="7"/>
  <c r="GUC66" i="7"/>
  <c r="GUS66" i="7"/>
  <c r="GVI66" i="7"/>
  <c r="GVY66" i="7"/>
  <c r="GWO66" i="7"/>
  <c r="GXE66" i="7"/>
  <c r="GXU66" i="7"/>
  <c r="GYK66" i="7"/>
  <c r="GZA66" i="7"/>
  <c r="GZQ66" i="7"/>
  <c r="HAG66" i="7"/>
  <c r="HAW66" i="7"/>
  <c r="HBM66" i="7"/>
  <c r="HCC66" i="7"/>
  <c r="HCS66" i="7"/>
  <c r="HDI66" i="7"/>
  <c r="HDY66" i="7"/>
  <c r="HEO66" i="7"/>
  <c r="HFE66" i="7"/>
  <c r="HFU66" i="7"/>
  <c r="HGK66" i="7"/>
  <c r="HHA66" i="7"/>
  <c r="HHQ66" i="7"/>
  <c r="HIG66" i="7"/>
  <c r="HIW66" i="7"/>
  <c r="HJM66" i="7"/>
  <c r="HKC66" i="7"/>
  <c r="HKS66" i="7"/>
  <c r="HLI66" i="7"/>
  <c r="HLY66" i="7"/>
  <c r="HMO66" i="7"/>
  <c r="HNE66" i="7"/>
  <c r="HNU66" i="7"/>
  <c r="HOK66" i="7"/>
  <c r="HPA66" i="7"/>
  <c r="HPQ66" i="7"/>
  <c r="HQG66" i="7"/>
  <c r="HQW66" i="7"/>
  <c r="HRM66" i="7"/>
  <c r="HSC66" i="7"/>
  <c r="HSS66" i="7"/>
  <c r="HTI66" i="7"/>
  <c r="HTY66" i="7"/>
  <c r="HUO66" i="7"/>
  <c r="HVE66" i="7"/>
  <c r="HVU66" i="7"/>
  <c r="HWK66" i="7"/>
  <c r="HXA66" i="7"/>
  <c r="HXQ66" i="7"/>
  <c r="HYG66" i="7"/>
  <c r="HYW66" i="7"/>
  <c r="HZM66" i="7"/>
  <c r="IAC66" i="7"/>
  <c r="IAS66" i="7"/>
  <c r="IBI66" i="7"/>
  <c r="IBY66" i="7"/>
  <c r="ICO66" i="7"/>
  <c r="IDE66" i="7"/>
  <c r="IDU66" i="7"/>
  <c r="IEK66" i="7"/>
  <c r="IFA66" i="7"/>
  <c r="IFQ66" i="7"/>
  <c r="IGG66" i="7"/>
  <c r="IGW66" i="7"/>
  <c r="FTO66" i="7"/>
  <c r="FWA66" i="7"/>
  <c r="FYM66" i="7"/>
  <c r="GAI66" i="7"/>
  <c r="GCC66" i="7"/>
  <c r="GDU66" i="7"/>
  <c r="GFC66" i="7"/>
  <c r="GGI66" i="7"/>
  <c r="GHO66" i="7"/>
  <c r="GIU66" i="7"/>
  <c r="GKA66" i="7"/>
  <c r="GLA66" i="7"/>
  <c r="GLS66" i="7"/>
  <c r="GMK66" i="7"/>
  <c r="GNC66" i="7"/>
  <c r="GNU66" i="7"/>
  <c r="GOM66" i="7"/>
  <c r="GPG66" i="7"/>
  <c r="GPW66" i="7"/>
  <c r="GQM66" i="7"/>
  <c r="GRC66" i="7"/>
  <c r="GRS66" i="7"/>
  <c r="GSI66" i="7"/>
  <c r="GSY66" i="7"/>
  <c r="GTO66" i="7"/>
  <c r="GUE66" i="7"/>
  <c r="GUU66" i="7"/>
  <c r="GVK66" i="7"/>
  <c r="GWA66" i="7"/>
  <c r="GWQ66" i="7"/>
  <c r="GXG66" i="7"/>
  <c r="GXW66" i="7"/>
  <c r="GYM66" i="7"/>
  <c r="GZC66" i="7"/>
  <c r="GZS66" i="7"/>
  <c r="HAI66" i="7"/>
  <c r="HAY66" i="7"/>
  <c r="HBO66" i="7"/>
  <c r="HCE66" i="7"/>
  <c r="HCU66" i="7"/>
  <c r="HDK66" i="7"/>
  <c r="HEA66" i="7"/>
  <c r="HEQ66" i="7"/>
  <c r="HFG66" i="7"/>
  <c r="HFW66" i="7"/>
  <c r="HGM66" i="7"/>
  <c r="HHC66" i="7"/>
  <c r="HHS66" i="7"/>
  <c r="HII66" i="7"/>
  <c r="HIY66" i="7"/>
  <c r="HJO66" i="7"/>
  <c r="HKE66" i="7"/>
  <c r="HKU66" i="7"/>
  <c r="HLK66" i="7"/>
  <c r="HMA66" i="7"/>
  <c r="HMQ66" i="7"/>
  <c r="HNG66" i="7"/>
  <c r="HNW66" i="7"/>
  <c r="HOM66" i="7"/>
  <c r="HPC66" i="7"/>
  <c r="HPS66" i="7"/>
  <c r="HQI66" i="7"/>
  <c r="HQY66" i="7"/>
  <c r="HRO66" i="7"/>
  <c r="HSE66" i="7"/>
  <c r="HSU66" i="7"/>
  <c r="HTK66" i="7"/>
  <c r="HUA66" i="7"/>
  <c r="HUQ66" i="7"/>
  <c r="HVG66" i="7"/>
  <c r="HVW66" i="7"/>
  <c r="HWM66" i="7"/>
  <c r="HXC66" i="7"/>
  <c r="HXS66" i="7"/>
  <c r="HYI66" i="7"/>
  <c r="HYY66" i="7"/>
  <c r="HZO66" i="7"/>
  <c r="IAE66" i="7"/>
  <c r="IAU66" i="7"/>
  <c r="IBK66" i="7"/>
  <c r="ICA66" i="7"/>
  <c r="ICQ66" i="7"/>
  <c r="IDG66" i="7"/>
  <c r="IDW66" i="7"/>
  <c r="IEM66" i="7"/>
  <c r="IFC66" i="7"/>
  <c r="IFS66" i="7"/>
  <c r="IGI66" i="7"/>
  <c r="IGY66" i="7"/>
  <c r="IHO66" i="7"/>
  <c r="FTY66" i="7"/>
  <c r="FWK66" i="7"/>
  <c r="FYW66" i="7"/>
  <c r="GAS66" i="7"/>
  <c r="GCE66" i="7"/>
  <c r="GDY66" i="7"/>
  <c r="GFE66" i="7"/>
  <c r="GGK66" i="7"/>
  <c r="GHQ66" i="7"/>
  <c r="GIW66" i="7"/>
  <c r="GKC66" i="7"/>
  <c r="GLC66" i="7"/>
  <c r="GLU66" i="7"/>
  <c r="GMM66" i="7"/>
  <c r="GNE66" i="7"/>
  <c r="GNW66" i="7"/>
  <c r="GOQ66" i="7"/>
  <c r="GPI66" i="7"/>
  <c r="GPY66" i="7"/>
  <c r="GQO66" i="7"/>
  <c r="GRE66" i="7"/>
  <c r="GRU66" i="7"/>
  <c r="GSK66" i="7"/>
  <c r="GTA66" i="7"/>
  <c r="GTQ66" i="7"/>
  <c r="GUG66" i="7"/>
  <c r="GUW66" i="7"/>
  <c r="GVM66" i="7"/>
  <c r="GWC66" i="7"/>
  <c r="GWS66" i="7"/>
  <c r="GXI66" i="7"/>
  <c r="GXY66" i="7"/>
  <c r="GYO66" i="7"/>
  <c r="GZE66" i="7"/>
  <c r="GZU66" i="7"/>
  <c r="HAK66" i="7"/>
  <c r="HBA66" i="7"/>
  <c r="HBQ66" i="7"/>
  <c r="HCG66" i="7"/>
  <c r="HCW66" i="7"/>
  <c r="HDM66" i="7"/>
  <c r="HEC66" i="7"/>
  <c r="HES66" i="7"/>
  <c r="HFI66" i="7"/>
  <c r="HFY66" i="7"/>
  <c r="HGO66" i="7"/>
  <c r="HHE66" i="7"/>
  <c r="HHU66" i="7"/>
  <c r="HIK66" i="7"/>
  <c r="HJA66" i="7"/>
  <c r="HJQ66" i="7"/>
  <c r="HKG66" i="7"/>
  <c r="HKW66" i="7"/>
  <c r="HLM66" i="7"/>
  <c r="HMC66" i="7"/>
  <c r="HMS66" i="7"/>
  <c r="HNI66" i="7"/>
  <c r="HNY66" i="7"/>
  <c r="HOO66" i="7"/>
  <c r="HPE66" i="7"/>
  <c r="HPU66" i="7"/>
  <c r="HQK66" i="7"/>
  <c r="HRA66" i="7"/>
  <c r="HRQ66" i="7"/>
  <c r="HSG66" i="7"/>
  <c r="HSW66" i="7"/>
  <c r="HTM66" i="7"/>
  <c r="HUC66" i="7"/>
  <c r="HUS66" i="7"/>
  <c r="HVI66" i="7"/>
  <c r="HVY66" i="7"/>
  <c r="HWO66" i="7"/>
  <c r="HXE66" i="7"/>
  <c r="HXU66" i="7"/>
  <c r="HYK66" i="7"/>
  <c r="HZA66" i="7"/>
  <c r="HZQ66" i="7"/>
  <c r="IAG66" i="7"/>
  <c r="IAW66" i="7"/>
  <c r="IBM66" i="7"/>
  <c r="ICC66" i="7"/>
  <c r="ICS66" i="7"/>
  <c r="IDI66" i="7"/>
  <c r="IDY66" i="7"/>
  <c r="IEO66" i="7"/>
  <c r="IFE66" i="7"/>
  <c r="IFU66" i="7"/>
  <c r="IGK66" i="7"/>
  <c r="IHA66" i="7"/>
  <c r="FUE66" i="7"/>
  <c r="FWQ66" i="7"/>
  <c r="FZC66" i="7"/>
  <c r="GAW66" i="7"/>
  <c r="GCO66" i="7"/>
  <c r="GEA66" i="7"/>
  <c r="GFG66" i="7"/>
  <c r="GGM66" i="7"/>
  <c r="GHS66" i="7"/>
  <c r="GIY66" i="7"/>
  <c r="GKE66" i="7"/>
  <c r="GLE66" i="7"/>
  <c r="GLW66" i="7"/>
  <c r="GMO66" i="7"/>
  <c r="GNG66" i="7"/>
  <c r="GOA66" i="7"/>
  <c r="GOS66" i="7"/>
  <c r="GPK66" i="7"/>
  <c r="GQA66" i="7"/>
  <c r="GQQ66" i="7"/>
  <c r="GRG66" i="7"/>
  <c r="GRW66" i="7"/>
  <c r="GSM66" i="7"/>
  <c r="GTC66" i="7"/>
  <c r="GTS66" i="7"/>
  <c r="GUI66" i="7"/>
  <c r="GUY66" i="7"/>
  <c r="GVO66" i="7"/>
  <c r="GWE66" i="7"/>
  <c r="GWU66" i="7"/>
  <c r="GXK66" i="7"/>
  <c r="GYA66" i="7"/>
  <c r="GYQ66" i="7"/>
  <c r="GZG66" i="7"/>
  <c r="GZW66" i="7"/>
  <c r="HAM66" i="7"/>
  <c r="HBC66" i="7"/>
  <c r="HBS66" i="7"/>
  <c r="HCI66" i="7"/>
  <c r="HCY66" i="7"/>
  <c r="HDO66" i="7"/>
  <c r="HEE66" i="7"/>
  <c r="HEU66" i="7"/>
  <c r="HFK66" i="7"/>
  <c r="HGA66" i="7"/>
  <c r="HGQ66" i="7"/>
  <c r="HHG66" i="7"/>
  <c r="HHW66" i="7"/>
  <c r="HIM66" i="7"/>
  <c r="HJC66" i="7"/>
  <c r="HJS66" i="7"/>
  <c r="HKI66" i="7"/>
  <c r="HKY66" i="7"/>
  <c r="HLO66" i="7"/>
  <c r="HME66" i="7"/>
  <c r="HMU66" i="7"/>
  <c r="HNK66" i="7"/>
  <c r="HOA66" i="7"/>
  <c r="HOQ66" i="7"/>
  <c r="HPG66" i="7"/>
  <c r="HPW66" i="7"/>
  <c r="HQM66" i="7"/>
  <c r="HRC66" i="7"/>
  <c r="HRS66" i="7"/>
  <c r="HSI66" i="7"/>
  <c r="HSY66" i="7"/>
  <c r="HTO66" i="7"/>
  <c r="HUE66" i="7"/>
  <c r="HUU66" i="7"/>
  <c r="HVK66" i="7"/>
  <c r="HWA66" i="7"/>
  <c r="HWQ66" i="7"/>
  <c r="HXG66" i="7"/>
  <c r="HXW66" i="7"/>
  <c r="HYM66" i="7"/>
  <c r="HZC66" i="7"/>
  <c r="HZS66" i="7"/>
  <c r="IAI66" i="7"/>
  <c r="FQW66" i="7"/>
  <c r="FUO66" i="7"/>
  <c r="FXA66" i="7"/>
  <c r="FZM66" i="7"/>
  <c r="GAY66" i="7"/>
  <c r="GCS66" i="7"/>
  <c r="GEK66" i="7"/>
  <c r="GFQ66" i="7"/>
  <c r="GGW66" i="7"/>
  <c r="GIC66" i="7"/>
  <c r="GJI66" i="7"/>
  <c r="GKO66" i="7"/>
  <c r="GLG66" i="7"/>
  <c r="GLY66" i="7"/>
  <c r="GMQ66" i="7"/>
  <c r="GNK66" i="7"/>
  <c r="GOC66" i="7"/>
  <c r="GOU66" i="7"/>
  <c r="GPM66" i="7"/>
  <c r="GQC66" i="7"/>
  <c r="GQS66" i="7"/>
  <c r="GRI66" i="7"/>
  <c r="GRY66" i="7"/>
  <c r="GSO66" i="7"/>
  <c r="GTE66" i="7"/>
  <c r="GTU66" i="7"/>
  <c r="GUK66" i="7"/>
  <c r="GVA66" i="7"/>
  <c r="GVQ66" i="7"/>
  <c r="GWG66" i="7"/>
  <c r="GWW66" i="7"/>
  <c r="GXM66" i="7"/>
  <c r="GYC66" i="7"/>
  <c r="GYS66" i="7"/>
  <c r="GZI66" i="7"/>
  <c r="GZY66" i="7"/>
  <c r="HAO66" i="7"/>
  <c r="HBE66" i="7"/>
  <c r="HBU66" i="7"/>
  <c r="HCK66" i="7"/>
  <c r="HDA66" i="7"/>
  <c r="HDQ66" i="7"/>
  <c r="HEG66" i="7"/>
  <c r="HEW66" i="7"/>
  <c r="HFM66" i="7"/>
  <c r="HGC66" i="7"/>
  <c r="HGS66" i="7"/>
  <c r="HHI66" i="7"/>
  <c r="HHY66" i="7"/>
  <c r="HIO66" i="7"/>
  <c r="HJE66" i="7"/>
  <c r="HJU66" i="7"/>
  <c r="HKK66" i="7"/>
  <c r="HLA66" i="7"/>
  <c r="HLQ66" i="7"/>
  <c r="HMG66" i="7"/>
  <c r="HMW66" i="7"/>
  <c r="HNM66" i="7"/>
  <c r="HOC66" i="7"/>
  <c r="HOS66" i="7"/>
  <c r="HPI66" i="7"/>
  <c r="HPY66" i="7"/>
  <c r="HQO66" i="7"/>
  <c r="HRE66" i="7"/>
  <c r="HRU66" i="7"/>
  <c r="HSK66" i="7"/>
  <c r="HTA66" i="7"/>
  <c r="HTQ66" i="7"/>
  <c r="HUG66" i="7"/>
  <c r="HUW66" i="7"/>
  <c r="HVM66" i="7"/>
  <c r="HWC66" i="7"/>
  <c r="HWS66" i="7"/>
  <c r="HXI66" i="7"/>
  <c r="HXY66" i="7"/>
  <c r="HYO66" i="7"/>
  <c r="HZE66" i="7"/>
  <c r="HZU66" i="7"/>
  <c r="IAK66" i="7"/>
  <c r="IBA66" i="7"/>
  <c r="IBQ66" i="7"/>
  <c r="ICG66" i="7"/>
  <c r="ICW66" i="7"/>
  <c r="IDM66" i="7"/>
  <c r="IEC66" i="7"/>
  <c r="IES66" i="7"/>
  <c r="IFI66" i="7"/>
  <c r="IFY66" i="7"/>
  <c r="IGO66" i="7"/>
  <c r="IHE66" i="7"/>
  <c r="FRM66" i="7"/>
  <c r="FUU66" i="7"/>
  <c r="FXG66" i="7"/>
  <c r="FZQ66" i="7"/>
  <c r="GBI66" i="7"/>
  <c r="GCU66" i="7"/>
  <c r="GEM66" i="7"/>
  <c r="GFS66" i="7"/>
  <c r="GGY66" i="7"/>
  <c r="GIE66" i="7"/>
  <c r="GJK66" i="7"/>
  <c r="GKQ66" i="7"/>
  <c r="GLI66" i="7"/>
  <c r="GMA66" i="7"/>
  <c r="GMU66" i="7"/>
  <c r="GNM66" i="7"/>
  <c r="GOE66" i="7"/>
  <c r="GOW66" i="7"/>
  <c r="GPO66" i="7"/>
  <c r="GQE66" i="7"/>
  <c r="GQU66" i="7"/>
  <c r="GRK66" i="7"/>
  <c r="GSA66" i="7"/>
  <c r="GSQ66" i="7"/>
  <c r="GTG66" i="7"/>
  <c r="GTW66" i="7"/>
  <c r="GUM66" i="7"/>
  <c r="GVC66" i="7"/>
  <c r="GVS66" i="7"/>
  <c r="GWI66" i="7"/>
  <c r="GWY66" i="7"/>
  <c r="GXO66" i="7"/>
  <c r="GYE66" i="7"/>
  <c r="GYU66" i="7"/>
  <c r="GZK66" i="7"/>
  <c r="HAA66" i="7"/>
  <c r="HAQ66" i="7"/>
  <c r="HBG66" i="7"/>
  <c r="HBW66" i="7"/>
  <c r="HCM66" i="7"/>
  <c r="HDC66" i="7"/>
  <c r="HDS66" i="7"/>
  <c r="HEI66" i="7"/>
  <c r="HEY66" i="7"/>
  <c r="HFO66" i="7"/>
  <c r="HGE66" i="7"/>
  <c r="HGU66" i="7"/>
  <c r="HHK66" i="7"/>
  <c r="HIA66" i="7"/>
  <c r="HIQ66" i="7"/>
  <c r="HJG66" i="7"/>
  <c r="HJW66" i="7"/>
  <c r="HKM66" i="7"/>
  <c r="HLC66" i="7"/>
  <c r="HLS66" i="7"/>
  <c r="HMI66" i="7"/>
  <c r="HMY66" i="7"/>
  <c r="HNO66" i="7"/>
  <c r="HOE66" i="7"/>
  <c r="HOU66" i="7"/>
  <c r="HPK66" i="7"/>
  <c r="HQA66" i="7"/>
  <c r="HQQ66" i="7"/>
  <c r="HRG66" i="7"/>
  <c r="HRW66" i="7"/>
  <c r="HSM66" i="7"/>
  <c r="HTC66" i="7"/>
  <c r="HTS66" i="7"/>
  <c r="HUI66" i="7"/>
  <c r="HUY66" i="7"/>
  <c r="HVO66" i="7"/>
  <c r="HWE66" i="7"/>
  <c r="HWU66" i="7"/>
  <c r="HXK66" i="7"/>
  <c r="HYA66" i="7"/>
  <c r="HYQ66" i="7"/>
  <c r="HZG66" i="7"/>
  <c r="HZW66" i="7"/>
  <c r="IAM66" i="7"/>
  <c r="IBC66" i="7"/>
  <c r="IBS66" i="7"/>
  <c r="ICI66" i="7"/>
  <c r="ICY66" i="7"/>
  <c r="IDO66" i="7"/>
  <c r="IEE66" i="7"/>
  <c r="FSC66" i="7"/>
  <c r="FVE66" i="7"/>
  <c r="FXQ66" i="7"/>
  <c r="FZS66" i="7"/>
  <c r="GBM66" i="7"/>
  <c r="GDE66" i="7"/>
  <c r="GEO66" i="7"/>
  <c r="GFU66" i="7"/>
  <c r="GHA66" i="7"/>
  <c r="GIG66" i="7"/>
  <c r="GJM66" i="7"/>
  <c r="GKS66" i="7"/>
  <c r="GLK66" i="7"/>
  <c r="GME66" i="7"/>
  <c r="GMW66" i="7"/>
  <c r="GNO66" i="7"/>
  <c r="GOG66" i="7"/>
  <c r="GOY66" i="7"/>
  <c r="GPQ66" i="7"/>
  <c r="GQG66" i="7"/>
  <c r="GQW66" i="7"/>
  <c r="GRM66" i="7"/>
  <c r="GSC66" i="7"/>
  <c r="GSS66" i="7"/>
  <c r="GTI66" i="7"/>
  <c r="GTY66" i="7"/>
  <c r="GUO66" i="7"/>
  <c r="GVE66" i="7"/>
  <c r="GVU66" i="7"/>
  <c r="GWK66" i="7"/>
  <c r="GXA66" i="7"/>
  <c r="GXQ66" i="7"/>
  <c r="GYG66" i="7"/>
  <c r="GYW66" i="7"/>
  <c r="GZM66" i="7"/>
  <c r="HAC66" i="7"/>
  <c r="HAS66" i="7"/>
  <c r="HBI66" i="7"/>
  <c r="HBY66" i="7"/>
  <c r="HCO66" i="7"/>
  <c r="HDE66" i="7"/>
  <c r="HDU66" i="7"/>
  <c r="HEK66" i="7"/>
  <c r="HFA66" i="7"/>
  <c r="HFQ66" i="7"/>
  <c r="HGG66" i="7"/>
  <c r="HGW66" i="7"/>
  <c r="HHM66" i="7"/>
  <c r="HIC66" i="7"/>
  <c r="HIS66" i="7"/>
  <c r="HJI66" i="7"/>
  <c r="HJY66" i="7"/>
  <c r="HKO66" i="7"/>
  <c r="HLE66" i="7"/>
  <c r="HLU66" i="7"/>
  <c r="HMK66" i="7"/>
  <c r="HNA66" i="7"/>
  <c r="HNQ66" i="7"/>
  <c r="HOG66" i="7"/>
  <c r="HOW66" i="7"/>
  <c r="HPM66" i="7"/>
  <c r="HQC66" i="7"/>
  <c r="HQS66" i="7"/>
  <c r="HRI66" i="7"/>
  <c r="HRY66" i="7"/>
  <c r="HSO66" i="7"/>
  <c r="HTE66" i="7"/>
  <c r="HTU66" i="7"/>
  <c r="HUK66" i="7"/>
  <c r="HVA66" i="7"/>
  <c r="HVQ66" i="7"/>
  <c r="HWG66" i="7"/>
  <c r="HWW66" i="7"/>
  <c r="HXM66" i="7"/>
  <c r="HYC66" i="7"/>
  <c r="HYS66" i="7"/>
  <c r="HZI66" i="7"/>
  <c r="HZY66" i="7"/>
  <c r="FSS66" i="7"/>
  <c r="FVK66" i="7"/>
  <c r="FXW66" i="7"/>
  <c r="GAC66" i="7"/>
  <c r="GBO66" i="7"/>
  <c r="GDI66" i="7"/>
  <c r="GEQ66" i="7"/>
  <c r="GFW66" i="7"/>
  <c r="GHC66" i="7"/>
  <c r="GII66" i="7"/>
  <c r="GJO66" i="7"/>
  <c r="GKU66" i="7"/>
  <c r="GLO66" i="7"/>
  <c r="GMG66" i="7"/>
  <c r="GMY66" i="7"/>
  <c r="GNQ66" i="7"/>
  <c r="GOI66" i="7"/>
  <c r="GPA66" i="7"/>
  <c r="GPS66" i="7"/>
  <c r="GQI66" i="7"/>
  <c r="GQY66" i="7"/>
  <c r="GRO66" i="7"/>
  <c r="GSE66" i="7"/>
  <c r="GSU66" i="7"/>
  <c r="GTK66" i="7"/>
  <c r="GUA66" i="7"/>
  <c r="GUQ66" i="7"/>
  <c r="GVG66" i="7"/>
  <c r="GVW66" i="7"/>
  <c r="GWM66" i="7"/>
  <c r="GXC66" i="7"/>
  <c r="GXS66" i="7"/>
  <c r="GYI66" i="7"/>
  <c r="GYY66" i="7"/>
  <c r="GZO66" i="7"/>
  <c r="HAE66" i="7"/>
  <c r="HAU66" i="7"/>
  <c r="HBK66" i="7"/>
  <c r="HCA66" i="7"/>
  <c r="HCQ66" i="7"/>
  <c r="HDG66" i="7"/>
  <c r="HDW66" i="7"/>
  <c r="HEM66" i="7"/>
  <c r="HFC66" i="7"/>
  <c r="HFS66" i="7"/>
  <c r="HGI66" i="7"/>
  <c r="HGY66" i="7"/>
  <c r="HHO66" i="7"/>
  <c r="HIE66" i="7"/>
  <c r="HIU66" i="7"/>
  <c r="HJK66" i="7"/>
  <c r="HKA66" i="7"/>
  <c r="HKQ66" i="7"/>
  <c r="HLG66" i="7"/>
  <c r="HLW66" i="7"/>
  <c r="HMM66" i="7"/>
  <c r="HNC66" i="7"/>
  <c r="HNS66" i="7"/>
  <c r="HOI66" i="7"/>
  <c r="HOY66" i="7"/>
  <c r="HPO66" i="7"/>
  <c r="HQE66" i="7"/>
  <c r="HQU66" i="7"/>
  <c r="HRK66" i="7"/>
  <c r="HSA66" i="7"/>
  <c r="HSQ66" i="7"/>
  <c r="HTG66" i="7"/>
  <c r="HTW66" i="7"/>
  <c r="HWY66" i="7"/>
  <c r="IAY66" i="7"/>
  <c r="ICM66" i="7"/>
  <c r="IEG66" i="7"/>
  <c r="IFM66" i="7"/>
  <c r="IGS66" i="7"/>
  <c r="IHS66" i="7"/>
  <c r="III66" i="7"/>
  <c r="IIY66" i="7"/>
  <c r="IJO66" i="7"/>
  <c r="IKE66" i="7"/>
  <c r="IKU66" i="7"/>
  <c r="ILK66" i="7"/>
  <c r="IMA66" i="7"/>
  <c r="IMQ66" i="7"/>
  <c r="ING66" i="7"/>
  <c r="INW66" i="7"/>
  <c r="IOM66" i="7"/>
  <c r="IPC66" i="7"/>
  <c r="IPS66" i="7"/>
  <c r="IQI66" i="7"/>
  <c r="IQY66" i="7"/>
  <c r="IRO66" i="7"/>
  <c r="ISE66" i="7"/>
  <c r="ISU66" i="7"/>
  <c r="ITK66" i="7"/>
  <c r="IUA66" i="7"/>
  <c r="IUQ66" i="7"/>
  <c r="IVG66" i="7"/>
  <c r="IVW66" i="7"/>
  <c r="IWM66" i="7"/>
  <c r="IXC66" i="7"/>
  <c r="IXS66" i="7"/>
  <c r="IYI66" i="7"/>
  <c r="IYY66" i="7"/>
  <c r="IZO66" i="7"/>
  <c r="JAE66" i="7"/>
  <c r="JAU66" i="7"/>
  <c r="JBK66" i="7"/>
  <c r="JCA66" i="7"/>
  <c r="JCQ66" i="7"/>
  <c r="JDG66" i="7"/>
  <c r="JDW66" i="7"/>
  <c r="JEM66" i="7"/>
  <c r="JFC66" i="7"/>
  <c r="JFS66" i="7"/>
  <c r="JGI66" i="7"/>
  <c r="JGY66" i="7"/>
  <c r="JHO66" i="7"/>
  <c r="JIE66" i="7"/>
  <c r="JIU66" i="7"/>
  <c r="JJK66" i="7"/>
  <c r="JKA66" i="7"/>
  <c r="JKQ66" i="7"/>
  <c r="JLG66" i="7"/>
  <c r="JLW66" i="7"/>
  <c r="JMM66" i="7"/>
  <c r="JNC66" i="7"/>
  <c r="JNS66" i="7"/>
  <c r="JOI66" i="7"/>
  <c r="JOY66" i="7"/>
  <c r="JPO66" i="7"/>
  <c r="JQE66" i="7"/>
  <c r="JQU66" i="7"/>
  <c r="JRK66" i="7"/>
  <c r="JSA66" i="7"/>
  <c r="JSQ66" i="7"/>
  <c r="JTG66" i="7"/>
  <c r="JTW66" i="7"/>
  <c r="JUM66" i="7"/>
  <c r="JVC66" i="7"/>
  <c r="JVS66" i="7"/>
  <c r="JWI66" i="7"/>
  <c r="JWY66" i="7"/>
  <c r="JXO66" i="7"/>
  <c r="JYE66" i="7"/>
  <c r="JYU66" i="7"/>
  <c r="JZK66" i="7"/>
  <c r="KAA66" i="7"/>
  <c r="KAQ66" i="7"/>
  <c r="KBG66" i="7"/>
  <c r="KBW66" i="7"/>
  <c r="KCM66" i="7"/>
  <c r="KDC66" i="7"/>
  <c r="KDS66" i="7"/>
  <c r="KEI66" i="7"/>
  <c r="KEY66" i="7"/>
  <c r="KFO66" i="7"/>
  <c r="KGE66" i="7"/>
  <c r="HXO66" i="7"/>
  <c r="IBE66" i="7"/>
  <c r="ICU66" i="7"/>
  <c r="IEI66" i="7"/>
  <c r="IFO66" i="7"/>
  <c r="IGU66" i="7"/>
  <c r="IHU66" i="7"/>
  <c r="IIK66" i="7"/>
  <c r="IJA66" i="7"/>
  <c r="IJQ66" i="7"/>
  <c r="IKG66" i="7"/>
  <c r="IKW66" i="7"/>
  <c r="ILM66" i="7"/>
  <c r="IMC66" i="7"/>
  <c r="IMS66" i="7"/>
  <c r="INI66" i="7"/>
  <c r="INY66" i="7"/>
  <c r="IOO66" i="7"/>
  <c r="IPE66" i="7"/>
  <c r="IPU66" i="7"/>
  <c r="IQK66" i="7"/>
  <c r="IRA66" i="7"/>
  <c r="IRQ66" i="7"/>
  <c r="ISG66" i="7"/>
  <c r="ISW66" i="7"/>
  <c r="ITM66" i="7"/>
  <c r="IUC66" i="7"/>
  <c r="IUS66" i="7"/>
  <c r="IVI66" i="7"/>
  <c r="IVY66" i="7"/>
  <c r="IWO66" i="7"/>
  <c r="IXE66" i="7"/>
  <c r="IXU66" i="7"/>
  <c r="IYK66" i="7"/>
  <c r="IZA66" i="7"/>
  <c r="IZQ66" i="7"/>
  <c r="JAG66" i="7"/>
  <c r="JAW66" i="7"/>
  <c r="JBM66" i="7"/>
  <c r="JCC66" i="7"/>
  <c r="JCS66" i="7"/>
  <c r="JDI66" i="7"/>
  <c r="JDY66" i="7"/>
  <c r="JEO66" i="7"/>
  <c r="JFE66" i="7"/>
  <c r="JFU66" i="7"/>
  <c r="JGK66" i="7"/>
  <c r="JHA66" i="7"/>
  <c r="JHQ66" i="7"/>
  <c r="JIG66" i="7"/>
  <c r="JIW66" i="7"/>
  <c r="JJM66" i="7"/>
  <c r="JKC66" i="7"/>
  <c r="JKS66" i="7"/>
  <c r="JLI66" i="7"/>
  <c r="JLY66" i="7"/>
  <c r="JMO66" i="7"/>
  <c r="JNE66" i="7"/>
  <c r="JNU66" i="7"/>
  <c r="JOK66" i="7"/>
  <c r="JPA66" i="7"/>
  <c r="JPQ66" i="7"/>
  <c r="JQG66" i="7"/>
  <c r="JQW66" i="7"/>
  <c r="JRM66" i="7"/>
  <c r="JSC66" i="7"/>
  <c r="JSS66" i="7"/>
  <c r="JTI66" i="7"/>
  <c r="JTY66" i="7"/>
  <c r="JUO66" i="7"/>
  <c r="JVE66" i="7"/>
  <c r="JVU66" i="7"/>
  <c r="JWK66" i="7"/>
  <c r="JXA66" i="7"/>
  <c r="JXQ66" i="7"/>
  <c r="JYG66" i="7"/>
  <c r="JYW66" i="7"/>
  <c r="JZM66" i="7"/>
  <c r="KAC66" i="7"/>
  <c r="KAS66" i="7"/>
  <c r="KBI66" i="7"/>
  <c r="KBY66" i="7"/>
  <c r="KCO66" i="7"/>
  <c r="KDE66" i="7"/>
  <c r="KDU66" i="7"/>
  <c r="KEK66" i="7"/>
  <c r="KFA66" i="7"/>
  <c r="KFQ66" i="7"/>
  <c r="KGG66" i="7"/>
  <c r="HYE66" i="7"/>
  <c r="IBG66" i="7"/>
  <c r="IDA66" i="7"/>
  <c r="IEQ66" i="7"/>
  <c r="IFW66" i="7"/>
  <c r="IHC66" i="7"/>
  <c r="IHW66" i="7"/>
  <c r="IIM66" i="7"/>
  <c r="IJC66" i="7"/>
  <c r="IJS66" i="7"/>
  <c r="IKI66" i="7"/>
  <c r="IKY66" i="7"/>
  <c r="ILO66" i="7"/>
  <c r="IME66" i="7"/>
  <c r="IMU66" i="7"/>
  <c r="INK66" i="7"/>
  <c r="IOA66" i="7"/>
  <c r="IOQ66" i="7"/>
  <c r="IPG66" i="7"/>
  <c r="IPW66" i="7"/>
  <c r="IQM66" i="7"/>
  <c r="IRC66" i="7"/>
  <c r="IRS66" i="7"/>
  <c r="ISI66" i="7"/>
  <c r="ISY66" i="7"/>
  <c r="ITO66" i="7"/>
  <c r="IUE66" i="7"/>
  <c r="IUU66" i="7"/>
  <c r="IVK66" i="7"/>
  <c r="IWA66" i="7"/>
  <c r="IWQ66" i="7"/>
  <c r="IXG66" i="7"/>
  <c r="IXW66" i="7"/>
  <c r="IYM66" i="7"/>
  <c r="IZC66" i="7"/>
  <c r="IZS66" i="7"/>
  <c r="JAI66" i="7"/>
  <c r="JAY66" i="7"/>
  <c r="JBO66" i="7"/>
  <c r="JCE66" i="7"/>
  <c r="JCU66" i="7"/>
  <c r="JDK66" i="7"/>
  <c r="JEA66" i="7"/>
  <c r="JEQ66" i="7"/>
  <c r="JFG66" i="7"/>
  <c r="JFW66" i="7"/>
  <c r="JGM66" i="7"/>
  <c r="JHC66" i="7"/>
  <c r="JHS66" i="7"/>
  <c r="JII66" i="7"/>
  <c r="JIY66" i="7"/>
  <c r="JJO66" i="7"/>
  <c r="JKE66" i="7"/>
  <c r="JKU66" i="7"/>
  <c r="JLK66" i="7"/>
  <c r="JMA66" i="7"/>
  <c r="JMQ66" i="7"/>
  <c r="JNG66" i="7"/>
  <c r="JNW66" i="7"/>
  <c r="JOM66" i="7"/>
  <c r="JPC66" i="7"/>
  <c r="JPS66" i="7"/>
  <c r="JQI66" i="7"/>
  <c r="JQY66" i="7"/>
  <c r="JRO66" i="7"/>
  <c r="JSE66" i="7"/>
  <c r="JSU66" i="7"/>
  <c r="JTK66" i="7"/>
  <c r="JUA66" i="7"/>
  <c r="JUQ66" i="7"/>
  <c r="JVG66" i="7"/>
  <c r="JVW66" i="7"/>
  <c r="JWM66" i="7"/>
  <c r="JXC66" i="7"/>
  <c r="JXS66" i="7"/>
  <c r="JYI66" i="7"/>
  <c r="JYY66" i="7"/>
  <c r="JZO66" i="7"/>
  <c r="KAE66" i="7"/>
  <c r="KAU66" i="7"/>
  <c r="KBK66" i="7"/>
  <c r="KCA66" i="7"/>
  <c r="KCQ66" i="7"/>
  <c r="KDG66" i="7"/>
  <c r="KDW66" i="7"/>
  <c r="KEM66" i="7"/>
  <c r="KFC66" i="7"/>
  <c r="KFS66" i="7"/>
  <c r="KGI66" i="7"/>
  <c r="HYU66" i="7"/>
  <c r="IBO66" i="7"/>
  <c r="IDC66" i="7"/>
  <c r="IEU66" i="7"/>
  <c r="IGA66" i="7"/>
  <c r="IHG66" i="7"/>
  <c r="IHY66" i="7"/>
  <c r="IIO66" i="7"/>
  <c r="IJE66" i="7"/>
  <c r="IJU66" i="7"/>
  <c r="IKK66" i="7"/>
  <c r="ILA66" i="7"/>
  <c r="ILQ66" i="7"/>
  <c r="IMG66" i="7"/>
  <c r="IMW66" i="7"/>
  <c r="INM66" i="7"/>
  <c r="IOC66" i="7"/>
  <c r="IOS66" i="7"/>
  <c r="IPI66" i="7"/>
  <c r="IPY66" i="7"/>
  <c r="IQO66" i="7"/>
  <c r="IRE66" i="7"/>
  <c r="IRU66" i="7"/>
  <c r="ISK66" i="7"/>
  <c r="ITA66" i="7"/>
  <c r="ITQ66" i="7"/>
  <c r="IUG66" i="7"/>
  <c r="IUW66" i="7"/>
  <c r="IVM66" i="7"/>
  <c r="IWC66" i="7"/>
  <c r="IWS66" i="7"/>
  <c r="IXI66" i="7"/>
  <c r="IXY66" i="7"/>
  <c r="IYO66" i="7"/>
  <c r="IZE66" i="7"/>
  <c r="IZU66" i="7"/>
  <c r="JAK66" i="7"/>
  <c r="JBA66" i="7"/>
  <c r="JBQ66" i="7"/>
  <c r="JCG66" i="7"/>
  <c r="JCW66" i="7"/>
  <c r="JDM66" i="7"/>
  <c r="JEC66" i="7"/>
  <c r="JES66" i="7"/>
  <c r="JFI66" i="7"/>
  <c r="JFY66" i="7"/>
  <c r="JGO66" i="7"/>
  <c r="JHE66" i="7"/>
  <c r="JHU66" i="7"/>
  <c r="JIK66" i="7"/>
  <c r="JJA66" i="7"/>
  <c r="JJQ66" i="7"/>
  <c r="JKG66" i="7"/>
  <c r="JKW66" i="7"/>
  <c r="JLM66" i="7"/>
  <c r="JMC66" i="7"/>
  <c r="JMS66" i="7"/>
  <c r="JNI66" i="7"/>
  <c r="JNY66" i="7"/>
  <c r="JOO66" i="7"/>
  <c r="JPE66" i="7"/>
  <c r="JPU66" i="7"/>
  <c r="JQK66" i="7"/>
  <c r="JRA66" i="7"/>
  <c r="JRQ66" i="7"/>
  <c r="JSG66" i="7"/>
  <c r="JSW66" i="7"/>
  <c r="JTM66" i="7"/>
  <c r="JUC66" i="7"/>
  <c r="JUS66" i="7"/>
  <c r="JVI66" i="7"/>
  <c r="JVY66" i="7"/>
  <c r="JWO66" i="7"/>
  <c r="JXE66" i="7"/>
  <c r="JXU66" i="7"/>
  <c r="JYK66" i="7"/>
  <c r="JZA66" i="7"/>
  <c r="JZQ66" i="7"/>
  <c r="KAG66" i="7"/>
  <c r="KAW66" i="7"/>
  <c r="KBM66" i="7"/>
  <c r="KCC66" i="7"/>
  <c r="KCS66" i="7"/>
  <c r="KDI66" i="7"/>
  <c r="KDY66" i="7"/>
  <c r="HUM66" i="7"/>
  <c r="HZK66" i="7"/>
  <c r="IBU66" i="7"/>
  <c r="IDK66" i="7"/>
  <c r="IEW66" i="7"/>
  <c r="IGC66" i="7"/>
  <c r="IHI66" i="7"/>
  <c r="IIA66" i="7"/>
  <c r="IIQ66" i="7"/>
  <c r="IJG66" i="7"/>
  <c r="IJW66" i="7"/>
  <c r="IKM66" i="7"/>
  <c r="ILC66" i="7"/>
  <c r="ILS66" i="7"/>
  <c r="IMI66" i="7"/>
  <c r="IMY66" i="7"/>
  <c r="INO66" i="7"/>
  <c r="IOE66" i="7"/>
  <c r="IOU66" i="7"/>
  <c r="IPK66" i="7"/>
  <c r="IQA66" i="7"/>
  <c r="IQQ66" i="7"/>
  <c r="IRG66" i="7"/>
  <c r="IRW66" i="7"/>
  <c r="ISM66" i="7"/>
  <c r="ITC66" i="7"/>
  <c r="ITS66" i="7"/>
  <c r="IUI66" i="7"/>
  <c r="IUY66" i="7"/>
  <c r="IVO66" i="7"/>
  <c r="IWE66" i="7"/>
  <c r="IWU66" i="7"/>
  <c r="IXK66" i="7"/>
  <c r="IYA66" i="7"/>
  <c r="IYQ66" i="7"/>
  <c r="IZG66" i="7"/>
  <c r="IZW66" i="7"/>
  <c r="JAM66" i="7"/>
  <c r="JBC66" i="7"/>
  <c r="JBS66" i="7"/>
  <c r="JCI66" i="7"/>
  <c r="HVC66" i="7"/>
  <c r="IAA66" i="7"/>
  <c r="IBW66" i="7"/>
  <c r="IDQ66" i="7"/>
  <c r="IEY66" i="7"/>
  <c r="IGE66" i="7"/>
  <c r="IHK66" i="7"/>
  <c r="IIC66" i="7"/>
  <c r="IIS66" i="7"/>
  <c r="IJI66" i="7"/>
  <c r="IJY66" i="7"/>
  <c r="IKO66" i="7"/>
  <c r="ILE66" i="7"/>
  <c r="ILU66" i="7"/>
  <c r="IMK66" i="7"/>
  <c r="INA66" i="7"/>
  <c r="INQ66" i="7"/>
  <c r="IOG66" i="7"/>
  <c r="IOW66" i="7"/>
  <c r="IPM66" i="7"/>
  <c r="IQC66" i="7"/>
  <c r="IQS66" i="7"/>
  <c r="IRI66" i="7"/>
  <c r="IRY66" i="7"/>
  <c r="ISO66" i="7"/>
  <c r="ITE66" i="7"/>
  <c r="ITU66" i="7"/>
  <c r="IUK66" i="7"/>
  <c r="IVA66" i="7"/>
  <c r="IVQ66" i="7"/>
  <c r="IWG66" i="7"/>
  <c r="IWW66" i="7"/>
  <c r="IXM66" i="7"/>
  <c r="IYC66" i="7"/>
  <c r="IYS66" i="7"/>
  <c r="IZI66" i="7"/>
  <c r="IZY66" i="7"/>
  <c r="JAO66" i="7"/>
  <c r="JBE66" i="7"/>
  <c r="JBU66" i="7"/>
  <c r="JCK66" i="7"/>
  <c r="JDA66" i="7"/>
  <c r="JDQ66" i="7"/>
  <c r="JEG66" i="7"/>
  <c r="JEW66" i="7"/>
  <c r="JFM66" i="7"/>
  <c r="JGC66" i="7"/>
  <c r="JGS66" i="7"/>
  <c r="JHI66" i="7"/>
  <c r="JHY66" i="7"/>
  <c r="HVS66" i="7"/>
  <c r="IAO66" i="7"/>
  <c r="ICE66" i="7"/>
  <c r="IDS66" i="7"/>
  <c r="IFG66" i="7"/>
  <c r="IGM66" i="7"/>
  <c r="IHM66" i="7"/>
  <c r="IIE66" i="7"/>
  <c r="IIU66" i="7"/>
  <c r="IJK66" i="7"/>
  <c r="IKA66" i="7"/>
  <c r="IKQ66" i="7"/>
  <c r="ILG66" i="7"/>
  <c r="ILW66" i="7"/>
  <c r="IMM66" i="7"/>
  <c r="INC66" i="7"/>
  <c r="INS66" i="7"/>
  <c r="IOI66" i="7"/>
  <c r="IOY66" i="7"/>
  <c r="IPO66" i="7"/>
  <c r="IQE66" i="7"/>
  <c r="IQU66" i="7"/>
  <c r="IRK66" i="7"/>
  <c r="ISA66" i="7"/>
  <c r="ISQ66" i="7"/>
  <c r="ITG66" i="7"/>
  <c r="ITW66" i="7"/>
  <c r="IUM66" i="7"/>
  <c r="IVC66" i="7"/>
  <c r="IVS66" i="7"/>
  <c r="IWI66" i="7"/>
  <c r="IWY66" i="7"/>
  <c r="IXO66" i="7"/>
  <c r="IYE66" i="7"/>
  <c r="IYU66" i="7"/>
  <c r="IZK66" i="7"/>
  <c r="JAA66" i="7"/>
  <c r="JAQ66" i="7"/>
  <c r="JBG66" i="7"/>
  <c r="JBW66" i="7"/>
  <c r="JCM66" i="7"/>
  <c r="JDC66" i="7"/>
  <c r="JDS66" i="7"/>
  <c r="JEI66" i="7"/>
  <c r="JEY66" i="7"/>
  <c r="JFO66" i="7"/>
  <c r="JGE66" i="7"/>
  <c r="JGU66" i="7"/>
  <c r="JHK66" i="7"/>
  <c r="JIA66" i="7"/>
  <c r="HWI66" i="7"/>
  <c r="IAQ66" i="7"/>
  <c r="ICK66" i="7"/>
  <c r="IEA66" i="7"/>
  <c r="IFK66" i="7"/>
  <c r="IGQ66" i="7"/>
  <c r="IHQ66" i="7"/>
  <c r="IIG66" i="7"/>
  <c r="IIW66" i="7"/>
  <c r="IJM66" i="7"/>
  <c r="IKC66" i="7"/>
  <c r="IKS66" i="7"/>
  <c r="ILI66" i="7"/>
  <c r="ILY66" i="7"/>
  <c r="IMO66" i="7"/>
  <c r="INE66" i="7"/>
  <c r="INU66" i="7"/>
  <c r="IOK66" i="7"/>
  <c r="IPA66" i="7"/>
  <c r="IPQ66" i="7"/>
  <c r="IQG66" i="7"/>
  <c r="IQW66" i="7"/>
  <c r="IRM66" i="7"/>
  <c r="ISC66" i="7"/>
  <c r="ISS66" i="7"/>
  <c r="ITI66" i="7"/>
  <c r="ITY66" i="7"/>
  <c r="IUO66" i="7"/>
  <c r="IVE66" i="7"/>
  <c r="IVU66" i="7"/>
  <c r="IWK66" i="7"/>
  <c r="IXA66" i="7"/>
  <c r="IXQ66" i="7"/>
  <c r="IYG66" i="7"/>
  <c r="IYW66" i="7"/>
  <c r="IZM66" i="7"/>
  <c r="JAC66" i="7"/>
  <c r="JAS66" i="7"/>
  <c r="JBI66" i="7"/>
  <c r="JBY66" i="7"/>
  <c r="JCO66" i="7"/>
  <c r="JEE66" i="7"/>
  <c r="JGQ66" i="7"/>
  <c r="JIQ66" i="7"/>
  <c r="JJW66" i="7"/>
  <c r="JLC66" i="7"/>
  <c r="JMI66" i="7"/>
  <c r="JNO66" i="7"/>
  <c r="JOU66" i="7"/>
  <c r="JQA66" i="7"/>
  <c r="JRG66" i="7"/>
  <c r="JSM66" i="7"/>
  <c r="JTS66" i="7"/>
  <c r="JUY66" i="7"/>
  <c r="JWE66" i="7"/>
  <c r="JXK66" i="7"/>
  <c r="JYQ66" i="7"/>
  <c r="JZW66" i="7"/>
  <c r="KBC66" i="7"/>
  <c r="KCI66" i="7"/>
  <c r="KDO66" i="7"/>
  <c r="KES66" i="7"/>
  <c r="KFU66" i="7"/>
  <c r="KGQ66" i="7"/>
  <c r="KHG66" i="7"/>
  <c r="KHW66" i="7"/>
  <c r="KIM66" i="7"/>
  <c r="KJC66" i="7"/>
  <c r="KJS66" i="7"/>
  <c r="KKI66" i="7"/>
  <c r="KKY66" i="7"/>
  <c r="KLO66" i="7"/>
  <c r="KME66" i="7"/>
  <c r="KMU66" i="7"/>
  <c r="KNK66" i="7"/>
  <c r="KOA66" i="7"/>
  <c r="KOQ66" i="7"/>
  <c r="KPG66" i="7"/>
  <c r="KPW66" i="7"/>
  <c r="KQM66" i="7"/>
  <c r="KRC66" i="7"/>
  <c r="KRS66" i="7"/>
  <c r="KSI66" i="7"/>
  <c r="KSY66" i="7"/>
  <c r="KTO66" i="7"/>
  <c r="KUE66" i="7"/>
  <c r="KUU66" i="7"/>
  <c r="KVK66" i="7"/>
  <c r="KWA66" i="7"/>
  <c r="KWQ66" i="7"/>
  <c r="KXG66" i="7"/>
  <c r="KXW66" i="7"/>
  <c r="KYM66" i="7"/>
  <c r="KZC66" i="7"/>
  <c r="KZS66" i="7"/>
  <c r="LAI66" i="7"/>
  <c r="LAY66" i="7"/>
  <c r="LBO66" i="7"/>
  <c r="LCE66" i="7"/>
  <c r="LCU66" i="7"/>
  <c r="LDK66" i="7"/>
  <c r="LEA66" i="7"/>
  <c r="LEQ66" i="7"/>
  <c r="LFG66" i="7"/>
  <c r="LFW66" i="7"/>
  <c r="LGM66" i="7"/>
  <c r="LHC66" i="7"/>
  <c r="LHS66" i="7"/>
  <c r="LII66" i="7"/>
  <c r="LIY66" i="7"/>
  <c r="LJO66" i="7"/>
  <c r="LKE66" i="7"/>
  <c r="LKU66" i="7"/>
  <c r="LLK66" i="7"/>
  <c r="LMA66" i="7"/>
  <c r="LMQ66" i="7"/>
  <c r="LNG66" i="7"/>
  <c r="LNW66" i="7"/>
  <c r="LOM66" i="7"/>
  <c r="LPC66" i="7"/>
  <c r="LPS66" i="7"/>
  <c r="LQI66" i="7"/>
  <c r="LQY66" i="7"/>
  <c r="LRO66" i="7"/>
  <c r="LSE66" i="7"/>
  <c r="LSU66" i="7"/>
  <c r="LTK66" i="7"/>
  <c r="LUA66" i="7"/>
  <c r="LUQ66" i="7"/>
  <c r="LVG66" i="7"/>
  <c r="LVW66" i="7"/>
  <c r="LWM66" i="7"/>
  <c r="LXC66" i="7"/>
  <c r="LXS66" i="7"/>
  <c r="JEK66" i="7"/>
  <c r="JGW66" i="7"/>
  <c r="JIS66" i="7"/>
  <c r="JJY66" i="7"/>
  <c r="JLE66" i="7"/>
  <c r="JMK66" i="7"/>
  <c r="JNQ66" i="7"/>
  <c r="JOW66" i="7"/>
  <c r="JQC66" i="7"/>
  <c r="JRI66" i="7"/>
  <c r="JSO66" i="7"/>
  <c r="JTU66" i="7"/>
  <c r="JVA66" i="7"/>
  <c r="JWG66" i="7"/>
  <c r="JXM66" i="7"/>
  <c r="JYS66" i="7"/>
  <c r="JZY66" i="7"/>
  <c r="KBE66" i="7"/>
  <c r="KCK66" i="7"/>
  <c r="KDQ66" i="7"/>
  <c r="KEU66" i="7"/>
  <c r="KFW66" i="7"/>
  <c r="KGS66" i="7"/>
  <c r="KHI66" i="7"/>
  <c r="KHY66" i="7"/>
  <c r="KIO66" i="7"/>
  <c r="KJE66" i="7"/>
  <c r="KJU66" i="7"/>
  <c r="KKK66" i="7"/>
  <c r="KLA66" i="7"/>
  <c r="KLQ66" i="7"/>
  <c r="KMG66" i="7"/>
  <c r="KMW66" i="7"/>
  <c r="KNM66" i="7"/>
  <c r="KOC66" i="7"/>
  <c r="KOS66" i="7"/>
  <c r="KPI66" i="7"/>
  <c r="KPY66" i="7"/>
  <c r="KQO66" i="7"/>
  <c r="KRE66" i="7"/>
  <c r="KRU66" i="7"/>
  <c r="KSK66" i="7"/>
  <c r="KTA66" i="7"/>
  <c r="KTQ66" i="7"/>
  <c r="KUG66" i="7"/>
  <c r="KUW66" i="7"/>
  <c r="KVM66" i="7"/>
  <c r="KWC66" i="7"/>
  <c r="KWS66" i="7"/>
  <c r="KXI66" i="7"/>
  <c r="KXY66" i="7"/>
  <c r="KYO66" i="7"/>
  <c r="KZE66" i="7"/>
  <c r="KZU66" i="7"/>
  <c r="LAK66" i="7"/>
  <c r="LBA66" i="7"/>
  <c r="LBQ66" i="7"/>
  <c r="LCG66" i="7"/>
  <c r="LCW66" i="7"/>
  <c r="LDM66" i="7"/>
  <c r="LEC66" i="7"/>
  <c r="LES66" i="7"/>
  <c r="LFI66" i="7"/>
  <c r="LFY66" i="7"/>
  <c r="LGO66" i="7"/>
  <c r="LHE66" i="7"/>
  <c r="LHU66" i="7"/>
  <c r="LIK66" i="7"/>
  <c r="LJA66" i="7"/>
  <c r="LJQ66" i="7"/>
  <c r="LKG66" i="7"/>
  <c r="LKW66" i="7"/>
  <c r="LLM66" i="7"/>
  <c r="LMC66" i="7"/>
  <c r="LMS66" i="7"/>
  <c r="LNI66" i="7"/>
  <c r="LNY66" i="7"/>
  <c r="LOO66" i="7"/>
  <c r="LPE66" i="7"/>
  <c r="LPU66" i="7"/>
  <c r="LQK66" i="7"/>
  <c r="LRA66" i="7"/>
  <c r="LRQ66" i="7"/>
  <c r="LSG66" i="7"/>
  <c r="LSW66" i="7"/>
  <c r="LTM66" i="7"/>
  <c r="LUC66" i="7"/>
  <c r="LUS66" i="7"/>
  <c r="LVI66" i="7"/>
  <c r="LVY66" i="7"/>
  <c r="LWO66" i="7"/>
  <c r="LXE66" i="7"/>
  <c r="LXU66" i="7"/>
  <c r="JEU66" i="7"/>
  <c r="JHG66" i="7"/>
  <c r="JJC66" i="7"/>
  <c r="JKI66" i="7"/>
  <c r="JLO66" i="7"/>
  <c r="JMU66" i="7"/>
  <c r="JOA66" i="7"/>
  <c r="JPG66" i="7"/>
  <c r="JQM66" i="7"/>
  <c r="JRS66" i="7"/>
  <c r="JSY66" i="7"/>
  <c r="JUE66" i="7"/>
  <c r="JVK66" i="7"/>
  <c r="JWQ66" i="7"/>
  <c r="JXW66" i="7"/>
  <c r="JZC66" i="7"/>
  <c r="KAI66" i="7"/>
  <c r="KBO66" i="7"/>
  <c r="KCU66" i="7"/>
  <c r="KEA66" i="7"/>
  <c r="KEW66" i="7"/>
  <c r="KFY66" i="7"/>
  <c r="KGU66" i="7"/>
  <c r="KHK66" i="7"/>
  <c r="KIA66" i="7"/>
  <c r="KIQ66" i="7"/>
  <c r="KJG66" i="7"/>
  <c r="KJW66" i="7"/>
  <c r="KKM66" i="7"/>
  <c r="KLC66" i="7"/>
  <c r="KLS66" i="7"/>
  <c r="KMI66" i="7"/>
  <c r="KMY66" i="7"/>
  <c r="KNO66" i="7"/>
  <c r="KOE66" i="7"/>
  <c r="KOU66" i="7"/>
  <c r="KPK66" i="7"/>
  <c r="KQA66" i="7"/>
  <c r="KQQ66" i="7"/>
  <c r="KRG66" i="7"/>
  <c r="KRW66" i="7"/>
  <c r="KSM66" i="7"/>
  <c r="KTC66" i="7"/>
  <c r="KTS66" i="7"/>
  <c r="KUI66" i="7"/>
  <c r="KUY66" i="7"/>
  <c r="KVO66" i="7"/>
  <c r="KWE66" i="7"/>
  <c r="KWU66" i="7"/>
  <c r="KXK66" i="7"/>
  <c r="KYA66" i="7"/>
  <c r="KYQ66" i="7"/>
  <c r="KZG66" i="7"/>
  <c r="KZW66" i="7"/>
  <c r="LAM66" i="7"/>
  <c r="LBC66" i="7"/>
  <c r="LBS66" i="7"/>
  <c r="LCI66" i="7"/>
  <c r="LCY66" i="7"/>
  <c r="LDO66" i="7"/>
  <c r="LEE66" i="7"/>
  <c r="LEU66" i="7"/>
  <c r="LFK66" i="7"/>
  <c r="LGA66" i="7"/>
  <c r="LGQ66" i="7"/>
  <c r="LHG66" i="7"/>
  <c r="LHW66" i="7"/>
  <c r="LIM66" i="7"/>
  <c r="LJC66" i="7"/>
  <c r="LJS66" i="7"/>
  <c r="LKI66" i="7"/>
  <c r="LKY66" i="7"/>
  <c r="LLO66" i="7"/>
  <c r="LME66" i="7"/>
  <c r="LMU66" i="7"/>
  <c r="LNK66" i="7"/>
  <c r="LOA66" i="7"/>
  <c r="LOQ66" i="7"/>
  <c r="LPG66" i="7"/>
  <c r="LPW66" i="7"/>
  <c r="LQM66" i="7"/>
  <c r="LRC66" i="7"/>
  <c r="LRS66" i="7"/>
  <c r="LSI66" i="7"/>
  <c r="LSY66" i="7"/>
  <c r="LTO66" i="7"/>
  <c r="LUE66" i="7"/>
  <c r="LUU66" i="7"/>
  <c r="LVK66" i="7"/>
  <c r="LWA66" i="7"/>
  <c r="LWQ66" i="7"/>
  <c r="LXG66" i="7"/>
  <c r="LXW66" i="7"/>
  <c r="JFA66" i="7"/>
  <c r="JHM66" i="7"/>
  <c r="JJE66" i="7"/>
  <c r="JKK66" i="7"/>
  <c r="JLQ66" i="7"/>
  <c r="JMW66" i="7"/>
  <c r="JOC66" i="7"/>
  <c r="JPI66" i="7"/>
  <c r="JQO66" i="7"/>
  <c r="JRU66" i="7"/>
  <c r="JTA66" i="7"/>
  <c r="JUG66" i="7"/>
  <c r="JVM66" i="7"/>
  <c r="JWS66" i="7"/>
  <c r="JXY66" i="7"/>
  <c r="JZE66" i="7"/>
  <c r="KAK66" i="7"/>
  <c r="KBQ66" i="7"/>
  <c r="KCW66" i="7"/>
  <c r="KEC66" i="7"/>
  <c r="KFE66" i="7"/>
  <c r="KGA66" i="7"/>
  <c r="KGW66" i="7"/>
  <c r="KHM66" i="7"/>
  <c r="KIC66" i="7"/>
  <c r="KIS66" i="7"/>
  <c r="KJI66" i="7"/>
  <c r="KJY66" i="7"/>
  <c r="KKO66" i="7"/>
  <c r="KLE66" i="7"/>
  <c r="KLU66" i="7"/>
  <c r="KMK66" i="7"/>
  <c r="KNA66" i="7"/>
  <c r="KNQ66" i="7"/>
  <c r="KOG66" i="7"/>
  <c r="KOW66" i="7"/>
  <c r="KPM66" i="7"/>
  <c r="KQC66" i="7"/>
  <c r="KQS66" i="7"/>
  <c r="KRI66" i="7"/>
  <c r="KRY66" i="7"/>
  <c r="KSO66" i="7"/>
  <c r="KTE66" i="7"/>
  <c r="KTU66" i="7"/>
  <c r="KUK66" i="7"/>
  <c r="KVA66" i="7"/>
  <c r="KVQ66" i="7"/>
  <c r="KWG66" i="7"/>
  <c r="KWW66" i="7"/>
  <c r="KXM66" i="7"/>
  <c r="KYC66" i="7"/>
  <c r="KYS66" i="7"/>
  <c r="KZI66" i="7"/>
  <c r="KZY66" i="7"/>
  <c r="LAO66" i="7"/>
  <c r="LBE66" i="7"/>
  <c r="LBU66" i="7"/>
  <c r="LCK66" i="7"/>
  <c r="LDA66" i="7"/>
  <c r="LDQ66" i="7"/>
  <c r="LEG66" i="7"/>
  <c r="LEW66" i="7"/>
  <c r="LFM66" i="7"/>
  <c r="LGC66" i="7"/>
  <c r="LGS66" i="7"/>
  <c r="LHI66" i="7"/>
  <c r="LHY66" i="7"/>
  <c r="LIO66" i="7"/>
  <c r="LJE66" i="7"/>
  <c r="LJU66" i="7"/>
  <c r="LKK66" i="7"/>
  <c r="LLA66" i="7"/>
  <c r="LLQ66" i="7"/>
  <c r="LMG66" i="7"/>
  <c r="LMW66" i="7"/>
  <c r="LNM66" i="7"/>
  <c r="LOC66" i="7"/>
  <c r="LOS66" i="7"/>
  <c r="LPI66" i="7"/>
  <c r="LPY66" i="7"/>
  <c r="LQO66" i="7"/>
  <c r="LRE66" i="7"/>
  <c r="LRU66" i="7"/>
  <c r="LSK66" i="7"/>
  <c r="LTA66" i="7"/>
  <c r="LTQ66" i="7"/>
  <c r="LUG66" i="7"/>
  <c r="LUW66" i="7"/>
  <c r="LVM66" i="7"/>
  <c r="LWC66" i="7"/>
  <c r="LWS66" i="7"/>
  <c r="LXI66" i="7"/>
  <c r="LXY66" i="7"/>
  <c r="JCY66" i="7"/>
  <c r="JFK66" i="7"/>
  <c r="JHW66" i="7"/>
  <c r="JJG66" i="7"/>
  <c r="JKM66" i="7"/>
  <c r="JLS66" i="7"/>
  <c r="JMY66" i="7"/>
  <c r="JOE66" i="7"/>
  <c r="JPK66" i="7"/>
  <c r="JQQ66" i="7"/>
  <c r="JRW66" i="7"/>
  <c r="JTC66" i="7"/>
  <c r="JUI66" i="7"/>
  <c r="JVO66" i="7"/>
  <c r="JWU66" i="7"/>
  <c r="JYA66" i="7"/>
  <c r="JZG66" i="7"/>
  <c r="KAM66" i="7"/>
  <c r="KBS66" i="7"/>
  <c r="KCY66" i="7"/>
  <c r="KEE66" i="7"/>
  <c r="KFG66" i="7"/>
  <c r="KGC66" i="7"/>
  <c r="KGY66" i="7"/>
  <c r="KHO66" i="7"/>
  <c r="KIE66" i="7"/>
  <c r="KIU66" i="7"/>
  <c r="KJK66" i="7"/>
  <c r="KKA66" i="7"/>
  <c r="KKQ66" i="7"/>
  <c r="KLG66" i="7"/>
  <c r="KLW66" i="7"/>
  <c r="KMM66" i="7"/>
  <c r="KNC66" i="7"/>
  <c r="KNS66" i="7"/>
  <c r="KOI66" i="7"/>
  <c r="KOY66" i="7"/>
  <c r="KPO66" i="7"/>
  <c r="KQE66" i="7"/>
  <c r="KQU66" i="7"/>
  <c r="KRK66" i="7"/>
  <c r="KSA66" i="7"/>
  <c r="KSQ66" i="7"/>
  <c r="KTG66" i="7"/>
  <c r="KTW66" i="7"/>
  <c r="KUM66" i="7"/>
  <c r="KVC66" i="7"/>
  <c r="KVS66" i="7"/>
  <c r="KWI66" i="7"/>
  <c r="KWY66" i="7"/>
  <c r="KXO66" i="7"/>
  <c r="KYE66" i="7"/>
  <c r="KYU66" i="7"/>
  <c r="KZK66" i="7"/>
  <c r="LAA66" i="7"/>
  <c r="LAQ66" i="7"/>
  <c r="LBG66" i="7"/>
  <c r="LBW66" i="7"/>
  <c r="LCM66" i="7"/>
  <c r="LDC66" i="7"/>
  <c r="LDS66" i="7"/>
  <c r="LEI66" i="7"/>
  <c r="LEY66" i="7"/>
  <c r="LFO66" i="7"/>
  <c r="LGE66" i="7"/>
  <c r="LGU66" i="7"/>
  <c r="LHK66" i="7"/>
  <c r="LIA66" i="7"/>
  <c r="LIQ66" i="7"/>
  <c r="LJG66" i="7"/>
  <c r="JDE66" i="7"/>
  <c r="JFQ66" i="7"/>
  <c r="JIC66" i="7"/>
  <c r="JJI66" i="7"/>
  <c r="JKO66" i="7"/>
  <c r="JLU66" i="7"/>
  <c r="JNA66" i="7"/>
  <c r="JOG66" i="7"/>
  <c r="JPM66" i="7"/>
  <c r="JQS66" i="7"/>
  <c r="JRY66" i="7"/>
  <c r="JTE66" i="7"/>
  <c r="JUK66" i="7"/>
  <c r="JVQ66" i="7"/>
  <c r="JWW66" i="7"/>
  <c r="JYC66" i="7"/>
  <c r="JZI66" i="7"/>
  <c r="KAO66" i="7"/>
  <c r="KBU66" i="7"/>
  <c r="KDA66" i="7"/>
  <c r="KEG66" i="7"/>
  <c r="KFI66" i="7"/>
  <c r="KGK66" i="7"/>
  <c r="KHA66" i="7"/>
  <c r="KHQ66" i="7"/>
  <c r="KIG66" i="7"/>
  <c r="KIW66" i="7"/>
  <c r="KJM66" i="7"/>
  <c r="KKC66" i="7"/>
  <c r="KKS66" i="7"/>
  <c r="KLI66" i="7"/>
  <c r="KLY66" i="7"/>
  <c r="KMO66" i="7"/>
  <c r="KNE66" i="7"/>
  <c r="KNU66" i="7"/>
  <c r="KOK66" i="7"/>
  <c r="KPA66" i="7"/>
  <c r="KPQ66" i="7"/>
  <c r="KQG66" i="7"/>
  <c r="KQW66" i="7"/>
  <c r="KRM66" i="7"/>
  <c r="KSC66" i="7"/>
  <c r="KSS66" i="7"/>
  <c r="KTI66" i="7"/>
  <c r="KTY66" i="7"/>
  <c r="KUO66" i="7"/>
  <c r="KVE66" i="7"/>
  <c r="KVU66" i="7"/>
  <c r="KWK66" i="7"/>
  <c r="KXA66" i="7"/>
  <c r="KXQ66" i="7"/>
  <c r="KYG66" i="7"/>
  <c r="KYW66" i="7"/>
  <c r="KZM66" i="7"/>
  <c r="LAC66" i="7"/>
  <c r="LAS66" i="7"/>
  <c r="LBI66" i="7"/>
  <c r="LBY66" i="7"/>
  <c r="LCO66" i="7"/>
  <c r="LDE66" i="7"/>
  <c r="LDU66" i="7"/>
  <c r="LEK66" i="7"/>
  <c r="LFA66" i="7"/>
  <c r="LFQ66" i="7"/>
  <c r="LGG66" i="7"/>
  <c r="LGW66" i="7"/>
  <c r="LHM66" i="7"/>
  <c r="LIC66" i="7"/>
  <c r="LIS66" i="7"/>
  <c r="LJI66" i="7"/>
  <c r="LJY66" i="7"/>
  <c r="LKO66" i="7"/>
  <c r="LLE66" i="7"/>
  <c r="LLU66" i="7"/>
  <c r="LMK66" i="7"/>
  <c r="LNA66" i="7"/>
  <c r="LNQ66" i="7"/>
  <c r="LOG66" i="7"/>
  <c r="LOW66" i="7"/>
  <c r="LPM66" i="7"/>
  <c r="LQC66" i="7"/>
  <c r="LQS66" i="7"/>
  <c r="LRI66" i="7"/>
  <c r="LRY66" i="7"/>
  <c r="LSO66" i="7"/>
  <c r="LTE66" i="7"/>
  <c r="LTU66" i="7"/>
  <c r="LUK66" i="7"/>
  <c r="JDO66" i="7"/>
  <c r="JGA66" i="7"/>
  <c r="JIM66" i="7"/>
  <c r="JJS66" i="7"/>
  <c r="JKY66" i="7"/>
  <c r="JME66" i="7"/>
  <c r="JNK66" i="7"/>
  <c r="JOQ66" i="7"/>
  <c r="JPW66" i="7"/>
  <c r="JRC66" i="7"/>
  <c r="JSI66" i="7"/>
  <c r="JTO66" i="7"/>
  <c r="JUU66" i="7"/>
  <c r="JWA66" i="7"/>
  <c r="JXG66" i="7"/>
  <c r="JYM66" i="7"/>
  <c r="JZS66" i="7"/>
  <c r="KAY66" i="7"/>
  <c r="KCE66" i="7"/>
  <c r="KDK66" i="7"/>
  <c r="KEO66" i="7"/>
  <c r="KFK66" i="7"/>
  <c r="KGM66" i="7"/>
  <c r="KHC66" i="7"/>
  <c r="KHS66" i="7"/>
  <c r="KII66" i="7"/>
  <c r="KIY66" i="7"/>
  <c r="KJO66" i="7"/>
  <c r="KKE66" i="7"/>
  <c r="KKU66" i="7"/>
  <c r="KLK66" i="7"/>
  <c r="KMA66" i="7"/>
  <c r="KMQ66" i="7"/>
  <c r="KNG66" i="7"/>
  <c r="KNW66" i="7"/>
  <c r="KOM66" i="7"/>
  <c r="KPC66" i="7"/>
  <c r="KPS66" i="7"/>
  <c r="KQI66" i="7"/>
  <c r="KQY66" i="7"/>
  <c r="KRO66" i="7"/>
  <c r="KSE66" i="7"/>
  <c r="KSU66" i="7"/>
  <c r="KTK66" i="7"/>
  <c r="KUA66" i="7"/>
  <c r="KUQ66" i="7"/>
  <c r="KVG66" i="7"/>
  <c r="KVW66" i="7"/>
  <c r="KWM66" i="7"/>
  <c r="KXC66" i="7"/>
  <c r="KXS66" i="7"/>
  <c r="KYI66" i="7"/>
  <c r="KYY66" i="7"/>
  <c r="KZO66" i="7"/>
  <c r="LAE66" i="7"/>
  <c r="LAU66" i="7"/>
  <c r="LBK66" i="7"/>
  <c r="LCA66" i="7"/>
  <c r="LCQ66" i="7"/>
  <c r="LDG66" i="7"/>
  <c r="LDW66" i="7"/>
  <c r="LEM66" i="7"/>
  <c r="LFC66" i="7"/>
  <c r="LFS66" i="7"/>
  <c r="LGI66" i="7"/>
  <c r="LGY66" i="7"/>
  <c r="LHO66" i="7"/>
  <c r="LIE66" i="7"/>
  <c r="LIU66" i="7"/>
  <c r="LJK66" i="7"/>
  <c r="LKA66" i="7"/>
  <c r="LKQ66" i="7"/>
  <c r="LLG66" i="7"/>
  <c r="LLW66" i="7"/>
  <c r="LMM66" i="7"/>
  <c r="LNC66" i="7"/>
  <c r="LNS66" i="7"/>
  <c r="LOI66" i="7"/>
  <c r="LOY66" i="7"/>
  <c r="LPO66" i="7"/>
  <c r="LQE66" i="7"/>
  <c r="LQU66" i="7"/>
  <c r="LRK66" i="7"/>
  <c r="LSA66" i="7"/>
  <c r="LSQ66" i="7"/>
  <c r="JDU66" i="7"/>
  <c r="JGG66" i="7"/>
  <c r="JIO66" i="7"/>
  <c r="JJU66" i="7"/>
  <c r="JLA66" i="7"/>
  <c r="JMG66" i="7"/>
  <c r="JNM66" i="7"/>
  <c r="JOS66" i="7"/>
  <c r="JPY66" i="7"/>
  <c r="JRE66" i="7"/>
  <c r="JSK66" i="7"/>
  <c r="JTQ66" i="7"/>
  <c r="JUW66" i="7"/>
  <c r="JWC66" i="7"/>
  <c r="JXI66" i="7"/>
  <c r="JYO66" i="7"/>
  <c r="JZU66" i="7"/>
  <c r="KBA66" i="7"/>
  <c r="KCG66" i="7"/>
  <c r="KDM66" i="7"/>
  <c r="KEQ66" i="7"/>
  <c r="KFM66" i="7"/>
  <c r="KGO66" i="7"/>
  <c r="KHE66" i="7"/>
  <c r="KHU66" i="7"/>
  <c r="KIK66" i="7"/>
  <c r="KJA66" i="7"/>
  <c r="KJQ66" i="7"/>
  <c r="KKG66" i="7"/>
  <c r="KKW66" i="7"/>
  <c r="KLM66" i="7"/>
  <c r="KMC66" i="7"/>
  <c r="KMS66" i="7"/>
  <c r="KNI66" i="7"/>
  <c r="KNY66" i="7"/>
  <c r="KOO66" i="7"/>
  <c r="KPE66" i="7"/>
  <c r="KPU66" i="7"/>
  <c r="KQK66" i="7"/>
  <c r="KRA66" i="7"/>
  <c r="KRQ66" i="7"/>
  <c r="KSG66" i="7"/>
  <c r="KSW66" i="7"/>
  <c r="KTM66" i="7"/>
  <c r="KUC66" i="7"/>
  <c r="KUS66" i="7"/>
  <c r="KVI66" i="7"/>
  <c r="KVY66" i="7"/>
  <c r="KWO66" i="7"/>
  <c r="KXE66" i="7"/>
  <c r="KXU66" i="7"/>
  <c r="KYK66" i="7"/>
  <c r="KZA66" i="7"/>
  <c r="KZQ66" i="7"/>
  <c r="LAG66" i="7"/>
  <c r="LAW66" i="7"/>
  <c r="LBM66" i="7"/>
  <c r="LCC66" i="7"/>
  <c r="LCS66" i="7"/>
  <c r="LDI66" i="7"/>
  <c r="LDY66" i="7"/>
  <c r="LEO66" i="7"/>
  <c r="LFE66" i="7"/>
  <c r="LFU66" i="7"/>
  <c r="LGK66" i="7"/>
  <c r="LHA66" i="7"/>
  <c r="LHQ66" i="7"/>
  <c r="LIG66" i="7"/>
  <c r="LIW66" i="7"/>
  <c r="LJM66" i="7"/>
  <c r="LKC66" i="7"/>
  <c r="LLI66" i="7"/>
  <c r="LNU66" i="7"/>
  <c r="LQG66" i="7"/>
  <c r="LSS66" i="7"/>
  <c r="LUM66" i="7"/>
  <c r="LVS66" i="7"/>
  <c r="LWY66" i="7"/>
  <c r="LYE66" i="7"/>
  <c r="LYU66" i="7"/>
  <c r="LZK66" i="7"/>
  <c r="MAA66" i="7"/>
  <c r="MAQ66" i="7"/>
  <c r="MBG66" i="7"/>
  <c r="MBW66" i="7"/>
  <c r="MCM66" i="7"/>
  <c r="MDC66" i="7"/>
  <c r="MDS66" i="7"/>
  <c r="MEI66" i="7"/>
  <c r="MEY66" i="7"/>
  <c r="MFO66" i="7"/>
  <c r="MGE66" i="7"/>
  <c r="MGU66" i="7"/>
  <c r="MHK66" i="7"/>
  <c r="MIA66" i="7"/>
  <c r="MIQ66" i="7"/>
  <c r="MJG66" i="7"/>
  <c r="MJW66" i="7"/>
  <c r="MKM66" i="7"/>
  <c r="MLC66" i="7"/>
  <c r="MLS66" i="7"/>
  <c r="MMI66" i="7"/>
  <c r="MMY66" i="7"/>
  <c r="MNO66" i="7"/>
  <c r="MOE66" i="7"/>
  <c r="MOU66" i="7"/>
  <c r="MPK66" i="7"/>
  <c r="MQA66" i="7"/>
  <c r="MQQ66" i="7"/>
  <c r="MRG66" i="7"/>
  <c r="MRW66" i="7"/>
  <c r="MSM66" i="7"/>
  <c r="MTC66" i="7"/>
  <c r="MTS66" i="7"/>
  <c r="MUI66" i="7"/>
  <c r="MUY66" i="7"/>
  <c r="MVO66" i="7"/>
  <c r="MWE66" i="7"/>
  <c r="MWU66" i="7"/>
  <c r="MXK66" i="7"/>
  <c r="MYA66" i="7"/>
  <c r="MYQ66" i="7"/>
  <c r="MZG66" i="7"/>
  <c r="MZW66" i="7"/>
  <c r="NAM66" i="7"/>
  <c r="NBC66" i="7"/>
  <c r="NBS66" i="7"/>
  <c r="NCI66" i="7"/>
  <c r="NCY66" i="7"/>
  <c r="NDO66" i="7"/>
  <c r="NEE66" i="7"/>
  <c r="NEU66" i="7"/>
  <c r="NFK66" i="7"/>
  <c r="NGA66" i="7"/>
  <c r="NGQ66" i="7"/>
  <c r="NHG66" i="7"/>
  <c r="NHW66" i="7"/>
  <c r="NIM66" i="7"/>
  <c r="NJC66" i="7"/>
  <c r="NJS66" i="7"/>
  <c r="NKI66" i="7"/>
  <c r="NKY66" i="7"/>
  <c r="NLO66" i="7"/>
  <c r="NME66" i="7"/>
  <c r="NMU66" i="7"/>
  <c r="NNK66" i="7"/>
  <c r="NOA66" i="7"/>
  <c r="NOQ66" i="7"/>
  <c r="NPG66" i="7"/>
  <c r="NPW66" i="7"/>
  <c r="NQM66" i="7"/>
  <c r="NRC66" i="7"/>
  <c r="NRS66" i="7"/>
  <c r="NSI66" i="7"/>
  <c r="NSY66" i="7"/>
  <c r="NTO66" i="7"/>
  <c r="NUE66" i="7"/>
  <c r="NUU66" i="7"/>
  <c r="NVK66" i="7"/>
  <c r="NWA66" i="7"/>
  <c r="NWQ66" i="7"/>
  <c r="NXG66" i="7"/>
  <c r="NXW66" i="7"/>
  <c r="NYM66" i="7"/>
  <c r="NZC66" i="7"/>
  <c r="NZS66" i="7"/>
  <c r="OAI66" i="7"/>
  <c r="OAY66" i="7"/>
  <c r="OBO66" i="7"/>
  <c r="OCE66" i="7"/>
  <c r="OCU66" i="7"/>
  <c r="ODK66" i="7"/>
  <c r="OEA66" i="7"/>
  <c r="OEQ66" i="7"/>
  <c r="OFG66" i="7"/>
  <c r="OFW66" i="7"/>
  <c r="OGM66" i="7"/>
  <c r="OHC66" i="7"/>
  <c r="OHS66" i="7"/>
  <c r="OII66" i="7"/>
  <c r="OIY66" i="7"/>
  <c r="OJO66" i="7"/>
  <c r="OKE66" i="7"/>
  <c r="OKU66" i="7"/>
  <c r="OLK66" i="7"/>
  <c r="OMA66" i="7"/>
  <c r="LLS66" i="7"/>
  <c r="LOE66" i="7"/>
  <c r="LQQ66" i="7"/>
  <c r="LTC66" i="7"/>
  <c r="LUO66" i="7"/>
  <c r="LVU66" i="7"/>
  <c r="LXA66" i="7"/>
  <c r="LYG66" i="7"/>
  <c r="LYW66" i="7"/>
  <c r="LZM66" i="7"/>
  <c r="MAC66" i="7"/>
  <c r="MAS66" i="7"/>
  <c r="MBI66" i="7"/>
  <c r="MBY66" i="7"/>
  <c r="MCO66" i="7"/>
  <c r="MDE66" i="7"/>
  <c r="MDU66" i="7"/>
  <c r="MEK66" i="7"/>
  <c r="MFA66" i="7"/>
  <c r="MFQ66" i="7"/>
  <c r="MGG66" i="7"/>
  <c r="MGW66" i="7"/>
  <c r="MHM66" i="7"/>
  <c r="MIC66" i="7"/>
  <c r="MIS66" i="7"/>
  <c r="MJI66" i="7"/>
  <c r="MJY66" i="7"/>
  <c r="MKO66" i="7"/>
  <c r="MLE66" i="7"/>
  <c r="MLU66" i="7"/>
  <c r="MMK66" i="7"/>
  <c r="MNA66" i="7"/>
  <c r="MNQ66" i="7"/>
  <c r="MOG66" i="7"/>
  <c r="MOW66" i="7"/>
  <c r="MPM66" i="7"/>
  <c r="MQC66" i="7"/>
  <c r="MQS66" i="7"/>
  <c r="MRI66" i="7"/>
  <c r="MRY66" i="7"/>
  <c r="MSO66" i="7"/>
  <c r="MTE66" i="7"/>
  <c r="MTU66" i="7"/>
  <c r="MUK66" i="7"/>
  <c r="MVA66" i="7"/>
  <c r="MVQ66" i="7"/>
  <c r="MWG66" i="7"/>
  <c r="MWW66" i="7"/>
  <c r="MXM66" i="7"/>
  <c r="MYC66" i="7"/>
  <c r="MYS66" i="7"/>
  <c r="MZI66" i="7"/>
  <c r="MZY66" i="7"/>
  <c r="NAO66" i="7"/>
  <c r="NBE66" i="7"/>
  <c r="NBU66" i="7"/>
  <c r="NCK66" i="7"/>
  <c r="NDA66" i="7"/>
  <c r="NDQ66" i="7"/>
  <c r="NEG66" i="7"/>
  <c r="NEW66" i="7"/>
  <c r="NFM66" i="7"/>
  <c r="NGC66" i="7"/>
  <c r="NGS66" i="7"/>
  <c r="NHI66" i="7"/>
  <c r="NHY66" i="7"/>
  <c r="NIO66" i="7"/>
  <c r="NJE66" i="7"/>
  <c r="NJU66" i="7"/>
  <c r="NKK66" i="7"/>
  <c r="NLA66" i="7"/>
  <c r="NLQ66" i="7"/>
  <c r="NMG66" i="7"/>
  <c r="NMW66" i="7"/>
  <c r="NNM66" i="7"/>
  <c r="NOC66" i="7"/>
  <c r="NOS66" i="7"/>
  <c r="NPI66" i="7"/>
  <c r="NPY66" i="7"/>
  <c r="NQO66" i="7"/>
  <c r="NRE66" i="7"/>
  <c r="NRU66" i="7"/>
  <c r="NSK66" i="7"/>
  <c r="NTA66" i="7"/>
  <c r="NTQ66" i="7"/>
  <c r="NUG66" i="7"/>
  <c r="NUW66" i="7"/>
  <c r="NVM66" i="7"/>
  <c r="NWC66" i="7"/>
  <c r="NWS66" i="7"/>
  <c r="NXI66" i="7"/>
  <c r="NXY66" i="7"/>
  <c r="NYO66" i="7"/>
  <c r="NZE66" i="7"/>
  <c r="NZU66" i="7"/>
  <c r="OAK66" i="7"/>
  <c r="OBA66" i="7"/>
  <c r="OBQ66" i="7"/>
  <c r="OCG66" i="7"/>
  <c r="OCW66" i="7"/>
  <c r="ODM66" i="7"/>
  <c r="OEC66" i="7"/>
  <c r="OES66" i="7"/>
  <c r="OFI66" i="7"/>
  <c r="OFY66" i="7"/>
  <c r="OGO66" i="7"/>
  <c r="OHE66" i="7"/>
  <c r="OHU66" i="7"/>
  <c r="LLY66" i="7"/>
  <c r="LOK66" i="7"/>
  <c r="LQW66" i="7"/>
  <c r="LTG66" i="7"/>
  <c r="LUY66" i="7"/>
  <c r="LWE66" i="7"/>
  <c r="LXK66" i="7"/>
  <c r="LYI66" i="7"/>
  <c r="LYY66" i="7"/>
  <c r="LZO66" i="7"/>
  <c r="MAE66" i="7"/>
  <c r="MAU66" i="7"/>
  <c r="MBK66" i="7"/>
  <c r="MCA66" i="7"/>
  <c r="MCQ66" i="7"/>
  <c r="MDG66" i="7"/>
  <c r="MDW66" i="7"/>
  <c r="MEM66" i="7"/>
  <c r="MFC66" i="7"/>
  <c r="MFS66" i="7"/>
  <c r="MGI66" i="7"/>
  <c r="MGY66" i="7"/>
  <c r="MHO66" i="7"/>
  <c r="MIE66" i="7"/>
  <c r="MIU66" i="7"/>
  <c r="MJK66" i="7"/>
  <c r="MKA66" i="7"/>
  <c r="MKQ66" i="7"/>
  <c r="MLG66" i="7"/>
  <c r="MLW66" i="7"/>
  <c r="MMM66" i="7"/>
  <c r="MNC66" i="7"/>
  <c r="MNS66" i="7"/>
  <c r="MOI66" i="7"/>
  <c r="MOY66" i="7"/>
  <c r="MPO66" i="7"/>
  <c r="MQE66" i="7"/>
  <c r="MQU66" i="7"/>
  <c r="MRK66" i="7"/>
  <c r="MSA66" i="7"/>
  <c r="MSQ66" i="7"/>
  <c r="MTG66" i="7"/>
  <c r="MTW66" i="7"/>
  <c r="MUM66" i="7"/>
  <c r="MVC66" i="7"/>
  <c r="MVS66" i="7"/>
  <c r="MWI66" i="7"/>
  <c r="MWY66" i="7"/>
  <c r="MXO66" i="7"/>
  <c r="MYE66" i="7"/>
  <c r="MYU66" i="7"/>
  <c r="MZK66" i="7"/>
  <c r="NAA66" i="7"/>
  <c r="NAQ66" i="7"/>
  <c r="NBG66" i="7"/>
  <c r="NBW66" i="7"/>
  <c r="NCM66" i="7"/>
  <c r="NDC66" i="7"/>
  <c r="NDS66" i="7"/>
  <c r="NEI66" i="7"/>
  <c r="NEY66" i="7"/>
  <c r="NFO66" i="7"/>
  <c r="NGE66" i="7"/>
  <c r="NGU66" i="7"/>
  <c r="NHK66" i="7"/>
  <c r="NIA66" i="7"/>
  <c r="NIQ66" i="7"/>
  <c r="NJG66" i="7"/>
  <c r="NJW66" i="7"/>
  <c r="NKM66" i="7"/>
  <c r="NLC66" i="7"/>
  <c r="NLS66" i="7"/>
  <c r="NMI66" i="7"/>
  <c r="NMY66" i="7"/>
  <c r="NNO66" i="7"/>
  <c r="NOE66" i="7"/>
  <c r="NOU66" i="7"/>
  <c r="NPK66" i="7"/>
  <c r="NQA66" i="7"/>
  <c r="NQQ66" i="7"/>
  <c r="NRG66" i="7"/>
  <c r="NRW66" i="7"/>
  <c r="NSM66" i="7"/>
  <c r="NTC66" i="7"/>
  <c r="NTS66" i="7"/>
  <c r="NUI66" i="7"/>
  <c r="NUY66" i="7"/>
  <c r="NVO66" i="7"/>
  <c r="NWE66" i="7"/>
  <c r="NWU66" i="7"/>
  <c r="NXK66" i="7"/>
  <c r="NYA66" i="7"/>
  <c r="NYQ66" i="7"/>
  <c r="NZG66" i="7"/>
  <c r="NZW66" i="7"/>
  <c r="OAM66" i="7"/>
  <c r="OBC66" i="7"/>
  <c r="OBS66" i="7"/>
  <c r="OCI66" i="7"/>
  <c r="OCY66" i="7"/>
  <c r="ODO66" i="7"/>
  <c r="OEE66" i="7"/>
  <c r="OEU66" i="7"/>
  <c r="OFK66" i="7"/>
  <c r="OGA66" i="7"/>
  <c r="OGQ66" i="7"/>
  <c r="OHG66" i="7"/>
  <c r="LMI66" i="7"/>
  <c r="LOU66" i="7"/>
  <c r="LRG66" i="7"/>
  <c r="LTI66" i="7"/>
  <c r="LVA66" i="7"/>
  <c r="LWG66" i="7"/>
  <c r="LXM66" i="7"/>
  <c r="LYK66" i="7"/>
  <c r="LZA66" i="7"/>
  <c r="LZQ66" i="7"/>
  <c r="MAG66" i="7"/>
  <c r="MAW66" i="7"/>
  <c r="MBM66" i="7"/>
  <c r="MCC66" i="7"/>
  <c r="MCS66" i="7"/>
  <c r="MDI66" i="7"/>
  <c r="MDY66" i="7"/>
  <c r="MEO66" i="7"/>
  <c r="MFE66" i="7"/>
  <c r="MFU66" i="7"/>
  <c r="MGK66" i="7"/>
  <c r="MHA66" i="7"/>
  <c r="MHQ66" i="7"/>
  <c r="MIG66" i="7"/>
  <c r="MIW66" i="7"/>
  <c r="MJM66" i="7"/>
  <c r="MKC66" i="7"/>
  <c r="MKS66" i="7"/>
  <c r="MLI66" i="7"/>
  <c r="MLY66" i="7"/>
  <c r="MMO66" i="7"/>
  <c r="MNE66" i="7"/>
  <c r="MNU66" i="7"/>
  <c r="MOK66" i="7"/>
  <c r="MPA66" i="7"/>
  <c r="MPQ66" i="7"/>
  <c r="MQG66" i="7"/>
  <c r="MQW66" i="7"/>
  <c r="MRM66" i="7"/>
  <c r="MSC66" i="7"/>
  <c r="MSS66" i="7"/>
  <c r="MTI66" i="7"/>
  <c r="MTY66" i="7"/>
  <c r="MUO66" i="7"/>
  <c r="MVE66" i="7"/>
  <c r="MVU66" i="7"/>
  <c r="MWK66" i="7"/>
  <c r="MXA66" i="7"/>
  <c r="MXQ66" i="7"/>
  <c r="MYG66" i="7"/>
  <c r="MYW66" i="7"/>
  <c r="MZM66" i="7"/>
  <c r="NAC66" i="7"/>
  <c r="NAS66" i="7"/>
  <c r="NBI66" i="7"/>
  <c r="NBY66" i="7"/>
  <c r="NCO66" i="7"/>
  <c r="NDE66" i="7"/>
  <c r="NDU66" i="7"/>
  <c r="NEK66" i="7"/>
  <c r="NFA66" i="7"/>
  <c r="NFQ66" i="7"/>
  <c r="NGG66" i="7"/>
  <c r="NGW66" i="7"/>
  <c r="NHM66" i="7"/>
  <c r="NIC66" i="7"/>
  <c r="NIS66" i="7"/>
  <c r="NJI66" i="7"/>
  <c r="NJY66" i="7"/>
  <c r="NKO66" i="7"/>
  <c r="NLE66" i="7"/>
  <c r="NLU66" i="7"/>
  <c r="NMK66" i="7"/>
  <c r="NNA66" i="7"/>
  <c r="NNQ66" i="7"/>
  <c r="NOG66" i="7"/>
  <c r="NOW66" i="7"/>
  <c r="NPM66" i="7"/>
  <c r="NQC66" i="7"/>
  <c r="NQS66" i="7"/>
  <c r="NRI66" i="7"/>
  <c r="NRY66" i="7"/>
  <c r="NSO66" i="7"/>
  <c r="NTE66" i="7"/>
  <c r="NTU66" i="7"/>
  <c r="NUK66" i="7"/>
  <c r="NVA66" i="7"/>
  <c r="NVQ66" i="7"/>
  <c r="NWG66" i="7"/>
  <c r="NWW66" i="7"/>
  <c r="NXM66" i="7"/>
  <c r="NYC66" i="7"/>
  <c r="NYS66" i="7"/>
  <c r="NZI66" i="7"/>
  <c r="NZY66" i="7"/>
  <c r="OAO66" i="7"/>
  <c r="OBE66" i="7"/>
  <c r="OBU66" i="7"/>
  <c r="OCK66" i="7"/>
  <c r="ODA66" i="7"/>
  <c r="ODQ66" i="7"/>
  <c r="OEG66" i="7"/>
  <c r="OEW66" i="7"/>
  <c r="OFM66" i="7"/>
  <c r="OGC66" i="7"/>
  <c r="OGS66" i="7"/>
  <c r="OHI66" i="7"/>
  <c r="OHY66" i="7"/>
  <c r="LJW66" i="7"/>
  <c r="LMO66" i="7"/>
  <c r="LPA66" i="7"/>
  <c r="LRM66" i="7"/>
  <c r="LTS66" i="7"/>
  <c r="LVC66" i="7"/>
  <c r="LWI66" i="7"/>
  <c r="LXO66" i="7"/>
  <c r="LYM66" i="7"/>
  <c r="LZC66" i="7"/>
  <c r="LZS66" i="7"/>
  <c r="MAI66" i="7"/>
  <c r="MAY66" i="7"/>
  <c r="MBO66" i="7"/>
  <c r="MCE66" i="7"/>
  <c r="MCU66" i="7"/>
  <c r="MDK66" i="7"/>
  <c r="MEA66" i="7"/>
  <c r="MEQ66" i="7"/>
  <c r="MFG66" i="7"/>
  <c r="MFW66" i="7"/>
  <c r="MGM66" i="7"/>
  <c r="MHC66" i="7"/>
  <c r="MHS66" i="7"/>
  <c r="MII66" i="7"/>
  <c r="MIY66" i="7"/>
  <c r="MJO66" i="7"/>
  <c r="MKE66" i="7"/>
  <c r="MKU66" i="7"/>
  <c r="MLK66" i="7"/>
  <c r="MMA66" i="7"/>
  <c r="MMQ66" i="7"/>
  <c r="MNG66" i="7"/>
  <c r="MNW66" i="7"/>
  <c r="MOM66" i="7"/>
  <c r="MPC66" i="7"/>
  <c r="MPS66" i="7"/>
  <c r="MQI66" i="7"/>
  <c r="MQY66" i="7"/>
  <c r="MRO66" i="7"/>
  <c r="MSE66" i="7"/>
  <c r="MSU66" i="7"/>
  <c r="MTK66" i="7"/>
  <c r="MUA66" i="7"/>
  <c r="MUQ66" i="7"/>
  <c r="MVG66" i="7"/>
  <c r="MVW66" i="7"/>
  <c r="MWM66" i="7"/>
  <c r="MXC66" i="7"/>
  <c r="MXS66" i="7"/>
  <c r="MYI66" i="7"/>
  <c r="MYY66" i="7"/>
  <c r="MZO66" i="7"/>
  <c r="NAE66" i="7"/>
  <c r="NAU66" i="7"/>
  <c r="NBK66" i="7"/>
  <c r="NCA66" i="7"/>
  <c r="NCQ66" i="7"/>
  <c r="NDG66" i="7"/>
  <c r="NDW66" i="7"/>
  <c r="NEM66" i="7"/>
  <c r="NFC66" i="7"/>
  <c r="NFS66" i="7"/>
  <c r="NGI66" i="7"/>
  <c r="NGY66" i="7"/>
  <c r="NHO66" i="7"/>
  <c r="NIE66" i="7"/>
  <c r="NIU66" i="7"/>
  <c r="NJK66" i="7"/>
  <c r="NKA66" i="7"/>
  <c r="NKQ66" i="7"/>
  <c r="NLG66" i="7"/>
  <c r="NLW66" i="7"/>
  <c r="NMM66" i="7"/>
  <c r="NNC66" i="7"/>
  <c r="NNS66" i="7"/>
  <c r="NOI66" i="7"/>
  <c r="NOY66" i="7"/>
  <c r="NPO66" i="7"/>
  <c r="NQE66" i="7"/>
  <c r="NQU66" i="7"/>
  <c r="NRK66" i="7"/>
  <c r="NSA66" i="7"/>
  <c r="NSQ66" i="7"/>
  <c r="NTG66" i="7"/>
  <c r="NTW66" i="7"/>
  <c r="NUM66" i="7"/>
  <c r="NVC66" i="7"/>
  <c r="NVS66" i="7"/>
  <c r="NWI66" i="7"/>
  <c r="NWY66" i="7"/>
  <c r="NXO66" i="7"/>
  <c r="NYE66" i="7"/>
  <c r="NYU66" i="7"/>
  <c r="NZK66" i="7"/>
  <c r="OAA66" i="7"/>
  <c r="OAQ66" i="7"/>
  <c r="OBG66" i="7"/>
  <c r="OBW66" i="7"/>
  <c r="OCM66" i="7"/>
  <c r="LKM66" i="7"/>
  <c r="LMY66" i="7"/>
  <c r="LPK66" i="7"/>
  <c r="LRW66" i="7"/>
  <c r="LTW66" i="7"/>
  <c r="LVE66" i="7"/>
  <c r="LWK66" i="7"/>
  <c r="LXQ66" i="7"/>
  <c r="LYO66" i="7"/>
  <c r="LZE66" i="7"/>
  <c r="LZU66" i="7"/>
  <c r="MAK66" i="7"/>
  <c r="MBA66" i="7"/>
  <c r="MBQ66" i="7"/>
  <c r="MCG66" i="7"/>
  <c r="MCW66" i="7"/>
  <c r="MDM66" i="7"/>
  <c r="MEC66" i="7"/>
  <c r="MES66" i="7"/>
  <c r="MFI66" i="7"/>
  <c r="MFY66" i="7"/>
  <c r="MGO66" i="7"/>
  <c r="MHE66" i="7"/>
  <c r="MHU66" i="7"/>
  <c r="MIK66" i="7"/>
  <c r="MJA66" i="7"/>
  <c r="MJQ66" i="7"/>
  <c r="MKG66" i="7"/>
  <c r="MKW66" i="7"/>
  <c r="MLM66" i="7"/>
  <c r="MMC66" i="7"/>
  <c r="MMS66" i="7"/>
  <c r="MNI66" i="7"/>
  <c r="MNY66" i="7"/>
  <c r="MOO66" i="7"/>
  <c r="MPE66" i="7"/>
  <c r="MPU66" i="7"/>
  <c r="MQK66" i="7"/>
  <c r="MRA66" i="7"/>
  <c r="MRQ66" i="7"/>
  <c r="MSG66" i="7"/>
  <c r="MSW66" i="7"/>
  <c r="MTM66" i="7"/>
  <c r="MUC66" i="7"/>
  <c r="MUS66" i="7"/>
  <c r="MVI66" i="7"/>
  <c r="MVY66" i="7"/>
  <c r="MWO66" i="7"/>
  <c r="MXE66" i="7"/>
  <c r="MXU66" i="7"/>
  <c r="MYK66" i="7"/>
  <c r="MZA66" i="7"/>
  <c r="MZQ66" i="7"/>
  <c r="NAG66" i="7"/>
  <c r="NAW66" i="7"/>
  <c r="NBM66" i="7"/>
  <c r="NCC66" i="7"/>
  <c r="NCS66" i="7"/>
  <c r="NDI66" i="7"/>
  <c r="NDY66" i="7"/>
  <c r="NEO66" i="7"/>
  <c r="NFE66" i="7"/>
  <c r="NFU66" i="7"/>
  <c r="NGK66" i="7"/>
  <c r="NHA66" i="7"/>
  <c r="NHQ66" i="7"/>
  <c r="NIG66" i="7"/>
  <c r="NIW66" i="7"/>
  <c r="NJM66" i="7"/>
  <c r="NKC66" i="7"/>
  <c r="LKS66" i="7"/>
  <c r="LNE66" i="7"/>
  <c r="LPQ66" i="7"/>
  <c r="LSC66" i="7"/>
  <c r="LTY66" i="7"/>
  <c r="LVO66" i="7"/>
  <c r="LWU66" i="7"/>
  <c r="LYA66" i="7"/>
  <c r="LYQ66" i="7"/>
  <c r="LZG66" i="7"/>
  <c r="LZW66" i="7"/>
  <c r="MAM66" i="7"/>
  <c r="MBC66" i="7"/>
  <c r="MBS66" i="7"/>
  <c r="MCI66" i="7"/>
  <c r="MCY66" i="7"/>
  <c r="MDO66" i="7"/>
  <c r="MEE66" i="7"/>
  <c r="MEU66" i="7"/>
  <c r="MFK66" i="7"/>
  <c r="MGA66" i="7"/>
  <c r="MGQ66" i="7"/>
  <c r="MHG66" i="7"/>
  <c r="MHW66" i="7"/>
  <c r="MIM66" i="7"/>
  <c r="MJC66" i="7"/>
  <c r="MJS66" i="7"/>
  <c r="MKI66" i="7"/>
  <c r="MKY66" i="7"/>
  <c r="MLO66" i="7"/>
  <c r="MME66" i="7"/>
  <c r="MMU66" i="7"/>
  <c r="MNK66" i="7"/>
  <c r="MOA66" i="7"/>
  <c r="MOQ66" i="7"/>
  <c r="MPG66" i="7"/>
  <c r="MPW66" i="7"/>
  <c r="MQM66" i="7"/>
  <c r="MRC66" i="7"/>
  <c r="MRS66" i="7"/>
  <c r="MSI66" i="7"/>
  <c r="MSY66" i="7"/>
  <c r="MTO66" i="7"/>
  <c r="MUE66" i="7"/>
  <c r="MUU66" i="7"/>
  <c r="MVK66" i="7"/>
  <c r="MWA66" i="7"/>
  <c r="MWQ66" i="7"/>
  <c r="MXG66" i="7"/>
  <c r="MXW66" i="7"/>
  <c r="MYM66" i="7"/>
  <c r="MZC66" i="7"/>
  <c r="MZS66" i="7"/>
  <c r="NAI66" i="7"/>
  <c r="NAY66" i="7"/>
  <c r="NBO66" i="7"/>
  <c r="NCE66" i="7"/>
  <c r="NCU66" i="7"/>
  <c r="NDK66" i="7"/>
  <c r="NEA66" i="7"/>
  <c r="NEQ66" i="7"/>
  <c r="NFG66" i="7"/>
  <c r="NFW66" i="7"/>
  <c r="NGM66" i="7"/>
  <c r="NHC66" i="7"/>
  <c r="NHS66" i="7"/>
  <c r="NII66" i="7"/>
  <c r="NIY66" i="7"/>
  <c r="NJO66" i="7"/>
  <c r="NKE66" i="7"/>
  <c r="NKU66" i="7"/>
  <c r="NLK66" i="7"/>
  <c r="NMA66" i="7"/>
  <c r="NMQ66" i="7"/>
  <c r="NNG66" i="7"/>
  <c r="NNW66" i="7"/>
  <c r="NOM66" i="7"/>
  <c r="NPC66" i="7"/>
  <c r="NPS66" i="7"/>
  <c r="NQI66" i="7"/>
  <c r="NQY66" i="7"/>
  <c r="NRO66" i="7"/>
  <c r="NSE66" i="7"/>
  <c r="NSU66" i="7"/>
  <c r="NTK66" i="7"/>
  <c r="NUA66" i="7"/>
  <c r="NUQ66" i="7"/>
  <c r="LLC66" i="7"/>
  <c r="LNO66" i="7"/>
  <c r="LQA66" i="7"/>
  <c r="LSM66" i="7"/>
  <c r="LUI66" i="7"/>
  <c r="LVQ66" i="7"/>
  <c r="LWW66" i="7"/>
  <c r="LYC66" i="7"/>
  <c r="LYS66" i="7"/>
  <c r="LZI66" i="7"/>
  <c r="LZY66" i="7"/>
  <c r="MAO66" i="7"/>
  <c r="MBE66" i="7"/>
  <c r="MBU66" i="7"/>
  <c r="MCK66" i="7"/>
  <c r="MDA66" i="7"/>
  <c r="MDQ66" i="7"/>
  <c r="MEG66" i="7"/>
  <c r="MEW66" i="7"/>
  <c r="MFM66" i="7"/>
  <c r="MGC66" i="7"/>
  <c r="MGS66" i="7"/>
  <c r="MHI66" i="7"/>
  <c r="MHY66" i="7"/>
  <c r="MIO66" i="7"/>
  <c r="MJE66" i="7"/>
  <c r="MJU66" i="7"/>
  <c r="MKK66" i="7"/>
  <c r="MLA66" i="7"/>
  <c r="MLQ66" i="7"/>
  <c r="MMG66" i="7"/>
  <c r="MMW66" i="7"/>
  <c r="MNM66" i="7"/>
  <c r="MOC66" i="7"/>
  <c r="MOS66" i="7"/>
  <c r="MPI66" i="7"/>
  <c r="MPY66" i="7"/>
  <c r="MQO66" i="7"/>
  <c r="MRE66" i="7"/>
  <c r="MRU66" i="7"/>
  <c r="MSK66" i="7"/>
  <c r="MTA66" i="7"/>
  <c r="MTQ66" i="7"/>
  <c r="MUG66" i="7"/>
  <c r="MUW66" i="7"/>
  <c r="MVM66" i="7"/>
  <c r="MWC66" i="7"/>
  <c r="MWS66" i="7"/>
  <c r="MXI66" i="7"/>
  <c r="MXY66" i="7"/>
  <c r="MYO66" i="7"/>
  <c r="MZE66" i="7"/>
  <c r="MZU66" i="7"/>
  <c r="NAK66" i="7"/>
  <c r="NBA66" i="7"/>
  <c r="NBQ66" i="7"/>
  <c r="NCG66" i="7"/>
  <c r="NCW66" i="7"/>
  <c r="NDM66" i="7"/>
  <c r="NEC66" i="7"/>
  <c r="NES66" i="7"/>
  <c r="NFI66" i="7"/>
  <c r="NFY66" i="7"/>
  <c r="NGO66" i="7"/>
  <c r="NHE66" i="7"/>
  <c r="NHU66" i="7"/>
  <c r="NIK66" i="7"/>
  <c r="NJA66" i="7"/>
  <c r="NJQ66" i="7"/>
  <c r="NKG66" i="7"/>
  <c r="NKW66" i="7"/>
  <c r="NLM66" i="7"/>
  <c r="NMC66" i="7"/>
  <c r="NMS66" i="7"/>
  <c r="NNI66" i="7"/>
  <c r="NNY66" i="7"/>
  <c r="NOO66" i="7"/>
  <c r="NPE66" i="7"/>
  <c r="NPU66" i="7"/>
  <c r="NQK66" i="7"/>
  <c r="NRA66" i="7"/>
  <c r="NRQ66" i="7"/>
  <c r="NSG66" i="7"/>
  <c r="NSW66" i="7"/>
  <c r="NTM66" i="7"/>
  <c r="NNE66" i="7"/>
  <c r="NSC66" i="7"/>
  <c r="NVG66" i="7"/>
  <c r="NXA66" i="7"/>
  <c r="NYK66" i="7"/>
  <c r="OAE66" i="7"/>
  <c r="OBY66" i="7"/>
  <c r="ODG66" i="7"/>
  <c r="OEM66" i="7"/>
  <c r="OFS66" i="7"/>
  <c r="OGY66" i="7"/>
  <c r="OIC66" i="7"/>
  <c r="OIU66" i="7"/>
  <c r="OJM66" i="7"/>
  <c r="OKG66" i="7"/>
  <c r="OKY66" i="7"/>
  <c r="OLQ66" i="7"/>
  <c r="OMI66" i="7"/>
  <c r="OMY66" i="7"/>
  <c r="ONO66" i="7"/>
  <c r="OOE66" i="7"/>
  <c r="OOU66" i="7"/>
  <c r="OPK66" i="7"/>
  <c r="OQA66" i="7"/>
  <c r="OQQ66" i="7"/>
  <c r="ORG66" i="7"/>
  <c r="ORW66" i="7"/>
  <c r="OSM66" i="7"/>
  <c r="OTC66" i="7"/>
  <c r="OTS66" i="7"/>
  <c r="OUI66" i="7"/>
  <c r="OUY66" i="7"/>
  <c r="OVO66" i="7"/>
  <c r="OWE66" i="7"/>
  <c r="OWU66" i="7"/>
  <c r="OXK66" i="7"/>
  <c r="OYA66" i="7"/>
  <c r="OYQ66" i="7"/>
  <c r="OZG66" i="7"/>
  <c r="OZW66" i="7"/>
  <c r="PAM66" i="7"/>
  <c r="PBC66" i="7"/>
  <c r="PBS66" i="7"/>
  <c r="PCI66" i="7"/>
  <c r="PCY66" i="7"/>
  <c r="PDO66" i="7"/>
  <c r="PEE66" i="7"/>
  <c r="PEU66" i="7"/>
  <c r="PFK66" i="7"/>
  <c r="PGA66" i="7"/>
  <c r="PGQ66" i="7"/>
  <c r="PHG66" i="7"/>
  <c r="PHW66" i="7"/>
  <c r="PIM66" i="7"/>
  <c r="PJC66" i="7"/>
  <c r="PJS66" i="7"/>
  <c r="PKI66" i="7"/>
  <c r="PKY66" i="7"/>
  <c r="PLO66" i="7"/>
  <c r="PME66" i="7"/>
  <c r="PMU66" i="7"/>
  <c r="PNK66" i="7"/>
  <c r="POA66" i="7"/>
  <c r="POQ66" i="7"/>
  <c r="PPG66" i="7"/>
  <c r="PPW66" i="7"/>
  <c r="PQM66" i="7"/>
  <c r="PRC66" i="7"/>
  <c r="PRS66" i="7"/>
  <c r="PSI66" i="7"/>
  <c r="PSY66" i="7"/>
  <c r="PTO66" i="7"/>
  <c r="PUE66" i="7"/>
  <c r="PUU66" i="7"/>
  <c r="PVK66" i="7"/>
  <c r="PWA66" i="7"/>
  <c r="PWQ66" i="7"/>
  <c r="PXG66" i="7"/>
  <c r="PXW66" i="7"/>
  <c r="PYM66" i="7"/>
  <c r="PZC66" i="7"/>
  <c r="PZS66" i="7"/>
  <c r="QAI66" i="7"/>
  <c r="QAY66" i="7"/>
  <c r="QBO66" i="7"/>
  <c r="QCE66" i="7"/>
  <c r="QCU66" i="7"/>
  <c r="QDK66" i="7"/>
  <c r="QEA66" i="7"/>
  <c r="QEQ66" i="7"/>
  <c r="QFG66" i="7"/>
  <c r="QFW66" i="7"/>
  <c r="QGM66" i="7"/>
  <c r="QHC66" i="7"/>
  <c r="QHS66" i="7"/>
  <c r="QII66" i="7"/>
  <c r="QIY66" i="7"/>
  <c r="QJO66" i="7"/>
  <c r="QKE66" i="7"/>
  <c r="QKU66" i="7"/>
  <c r="QLK66" i="7"/>
  <c r="QMA66" i="7"/>
  <c r="QMQ66" i="7"/>
  <c r="QNG66" i="7"/>
  <c r="QNW66" i="7"/>
  <c r="QOM66" i="7"/>
  <c r="QPC66" i="7"/>
  <c r="QPS66" i="7"/>
  <c r="QQI66" i="7"/>
  <c r="QQY66" i="7"/>
  <c r="QRO66" i="7"/>
  <c r="QSE66" i="7"/>
  <c r="QSU66" i="7"/>
  <c r="QTK66" i="7"/>
  <c r="QUA66" i="7"/>
  <c r="QUQ66" i="7"/>
  <c r="QVG66" i="7"/>
  <c r="QVW66" i="7"/>
  <c r="QWM66" i="7"/>
  <c r="QXC66" i="7"/>
  <c r="QXS66" i="7"/>
  <c r="QYI66" i="7"/>
  <c r="QYY66" i="7"/>
  <c r="QZO66" i="7"/>
  <c r="RAE66" i="7"/>
  <c r="RAU66" i="7"/>
  <c r="RBK66" i="7"/>
  <c r="RCA66" i="7"/>
  <c r="RCQ66" i="7"/>
  <c r="RDG66" i="7"/>
  <c r="RDW66" i="7"/>
  <c r="REM66" i="7"/>
  <c r="RFC66" i="7"/>
  <c r="RFS66" i="7"/>
  <c r="RGI66" i="7"/>
  <c r="RGY66" i="7"/>
  <c r="RHO66" i="7"/>
  <c r="RIE66" i="7"/>
  <c r="RIU66" i="7"/>
  <c r="RJK66" i="7"/>
  <c r="RKA66" i="7"/>
  <c r="RKQ66" i="7"/>
  <c r="RLG66" i="7"/>
  <c r="RLW66" i="7"/>
  <c r="RMM66" i="7"/>
  <c r="RNC66" i="7"/>
  <c r="RNS66" i="7"/>
  <c r="ROI66" i="7"/>
  <c r="ROY66" i="7"/>
  <c r="RPO66" i="7"/>
  <c r="RQE66" i="7"/>
  <c r="RQU66" i="7"/>
  <c r="RRK66" i="7"/>
  <c r="RSA66" i="7"/>
  <c r="RSQ66" i="7"/>
  <c r="RTG66" i="7"/>
  <c r="RTW66" i="7"/>
  <c r="RUM66" i="7"/>
  <c r="RVC66" i="7"/>
  <c r="RVS66" i="7"/>
  <c r="RWI66" i="7"/>
  <c r="RWY66" i="7"/>
  <c r="RXO66" i="7"/>
  <c r="RYE66" i="7"/>
  <c r="RYU66" i="7"/>
  <c r="RZK66" i="7"/>
  <c r="SAA66" i="7"/>
  <c r="SAQ66" i="7"/>
  <c r="SBG66" i="7"/>
  <c r="SBW66" i="7"/>
  <c r="NNU66" i="7"/>
  <c r="NSS66" i="7"/>
  <c r="NVI66" i="7"/>
  <c r="NXC66" i="7"/>
  <c r="NYW66" i="7"/>
  <c r="OAG66" i="7"/>
  <c r="OCA66" i="7"/>
  <c r="ODI66" i="7"/>
  <c r="OEO66" i="7"/>
  <c r="OFU66" i="7"/>
  <c r="OHA66" i="7"/>
  <c r="OIE66" i="7"/>
  <c r="OIW66" i="7"/>
  <c r="OJQ66" i="7"/>
  <c r="OKI66" i="7"/>
  <c r="OLA66" i="7"/>
  <c r="OLS66" i="7"/>
  <c r="OMK66" i="7"/>
  <c r="ONA66" i="7"/>
  <c r="ONQ66" i="7"/>
  <c r="OOG66" i="7"/>
  <c r="OOW66" i="7"/>
  <c r="OPM66" i="7"/>
  <c r="OQC66" i="7"/>
  <c r="OQS66" i="7"/>
  <c r="ORI66" i="7"/>
  <c r="ORY66" i="7"/>
  <c r="OSO66" i="7"/>
  <c r="OTE66" i="7"/>
  <c r="OTU66" i="7"/>
  <c r="OUK66" i="7"/>
  <c r="OVA66" i="7"/>
  <c r="OVQ66" i="7"/>
  <c r="OWG66" i="7"/>
  <c r="OWW66" i="7"/>
  <c r="OXM66" i="7"/>
  <c r="OYC66" i="7"/>
  <c r="OYS66" i="7"/>
  <c r="OZI66" i="7"/>
  <c r="OZY66" i="7"/>
  <c r="PAO66" i="7"/>
  <c r="PBE66" i="7"/>
  <c r="PBU66" i="7"/>
  <c r="PCK66" i="7"/>
  <c r="PDA66" i="7"/>
  <c r="PDQ66" i="7"/>
  <c r="PEG66" i="7"/>
  <c r="PEW66" i="7"/>
  <c r="PFM66" i="7"/>
  <c r="PGC66" i="7"/>
  <c r="PGS66" i="7"/>
  <c r="PHI66" i="7"/>
  <c r="PHY66" i="7"/>
  <c r="PIO66" i="7"/>
  <c r="PJE66" i="7"/>
  <c r="PJU66" i="7"/>
  <c r="PKK66" i="7"/>
  <c r="PLA66" i="7"/>
  <c r="PLQ66" i="7"/>
  <c r="PMG66" i="7"/>
  <c r="PMW66" i="7"/>
  <c r="PNM66" i="7"/>
  <c r="POC66" i="7"/>
  <c r="POS66" i="7"/>
  <c r="PPI66" i="7"/>
  <c r="PPY66" i="7"/>
  <c r="PQO66" i="7"/>
  <c r="PRE66" i="7"/>
  <c r="PRU66" i="7"/>
  <c r="PSK66" i="7"/>
  <c r="PTA66" i="7"/>
  <c r="PTQ66" i="7"/>
  <c r="PUG66" i="7"/>
  <c r="PUW66" i="7"/>
  <c r="PVM66" i="7"/>
  <c r="PWC66" i="7"/>
  <c r="PWS66" i="7"/>
  <c r="PXI66" i="7"/>
  <c r="PXY66" i="7"/>
  <c r="PYO66" i="7"/>
  <c r="PZE66" i="7"/>
  <c r="PZU66" i="7"/>
  <c r="QAK66" i="7"/>
  <c r="QBA66" i="7"/>
  <c r="QBQ66" i="7"/>
  <c r="QCG66" i="7"/>
  <c r="QCW66" i="7"/>
  <c r="QDM66" i="7"/>
  <c r="QEC66" i="7"/>
  <c r="QES66" i="7"/>
  <c r="QFI66" i="7"/>
  <c r="QFY66" i="7"/>
  <c r="QGO66" i="7"/>
  <c r="QHE66" i="7"/>
  <c r="QHU66" i="7"/>
  <c r="QIK66" i="7"/>
  <c r="QJA66" i="7"/>
  <c r="QJQ66" i="7"/>
  <c r="QKG66" i="7"/>
  <c r="QKW66" i="7"/>
  <c r="QLM66" i="7"/>
  <c r="QMC66" i="7"/>
  <c r="QMS66" i="7"/>
  <c r="QNI66" i="7"/>
  <c r="QNY66" i="7"/>
  <c r="QOO66" i="7"/>
  <c r="QPE66" i="7"/>
  <c r="QPU66" i="7"/>
  <c r="QQK66" i="7"/>
  <c r="QRA66" i="7"/>
  <c r="QRQ66" i="7"/>
  <c r="QSG66" i="7"/>
  <c r="QSW66" i="7"/>
  <c r="QTM66" i="7"/>
  <c r="QUC66" i="7"/>
  <c r="QUS66" i="7"/>
  <c r="QVI66" i="7"/>
  <c r="QVY66" i="7"/>
  <c r="QWO66" i="7"/>
  <c r="QXE66" i="7"/>
  <c r="QXU66" i="7"/>
  <c r="QYK66" i="7"/>
  <c r="QZA66" i="7"/>
  <c r="QZQ66" i="7"/>
  <c r="RAG66" i="7"/>
  <c r="RAW66" i="7"/>
  <c r="RBM66" i="7"/>
  <c r="RCC66" i="7"/>
  <c r="RCS66" i="7"/>
  <c r="RDI66" i="7"/>
  <c r="RDY66" i="7"/>
  <c r="REO66" i="7"/>
  <c r="RFE66" i="7"/>
  <c r="RFU66" i="7"/>
  <c r="RGK66" i="7"/>
  <c r="RHA66" i="7"/>
  <c r="RHQ66" i="7"/>
  <c r="RIG66" i="7"/>
  <c r="RIW66" i="7"/>
  <c r="RJM66" i="7"/>
  <c r="RKC66" i="7"/>
  <c r="RKS66" i="7"/>
  <c r="RLI66" i="7"/>
  <c r="RLY66" i="7"/>
  <c r="RMO66" i="7"/>
  <c r="RNE66" i="7"/>
  <c r="RNU66" i="7"/>
  <c r="ROK66" i="7"/>
  <c r="RPA66" i="7"/>
  <c r="RPQ66" i="7"/>
  <c r="RQG66" i="7"/>
  <c r="RQW66" i="7"/>
  <c r="RRM66" i="7"/>
  <c r="RSC66" i="7"/>
  <c r="RSS66" i="7"/>
  <c r="RTI66" i="7"/>
  <c r="RTY66" i="7"/>
  <c r="RUO66" i="7"/>
  <c r="RVE66" i="7"/>
  <c r="RVU66" i="7"/>
  <c r="RWK66" i="7"/>
  <c r="RXA66" i="7"/>
  <c r="RXQ66" i="7"/>
  <c r="RYG66" i="7"/>
  <c r="RYW66" i="7"/>
  <c r="RZM66" i="7"/>
  <c r="SAC66" i="7"/>
  <c r="SAS66" i="7"/>
  <c r="SBI66" i="7"/>
  <c r="SBY66" i="7"/>
  <c r="NOK66" i="7"/>
  <c r="NTI66" i="7"/>
  <c r="NVU66" i="7"/>
  <c r="NXE66" i="7"/>
  <c r="NYY66" i="7"/>
  <c r="OAS66" i="7"/>
  <c r="OCC66" i="7"/>
  <c r="ODS66" i="7"/>
  <c r="OEY66" i="7"/>
  <c r="OGE66" i="7"/>
  <c r="OHK66" i="7"/>
  <c r="OIG66" i="7"/>
  <c r="OJA66" i="7"/>
  <c r="OJS66" i="7"/>
  <c r="OKK66" i="7"/>
  <c r="OLC66" i="7"/>
  <c r="OLU66" i="7"/>
  <c r="OMM66" i="7"/>
  <c r="ONC66" i="7"/>
  <c r="ONS66" i="7"/>
  <c r="OOI66" i="7"/>
  <c r="OOY66" i="7"/>
  <c r="OPO66" i="7"/>
  <c r="OQE66" i="7"/>
  <c r="OQU66" i="7"/>
  <c r="ORK66" i="7"/>
  <c r="OSA66" i="7"/>
  <c r="OSQ66" i="7"/>
  <c r="OTG66" i="7"/>
  <c r="OTW66" i="7"/>
  <c r="OUM66" i="7"/>
  <c r="OVC66" i="7"/>
  <c r="OVS66" i="7"/>
  <c r="OWI66" i="7"/>
  <c r="OWY66" i="7"/>
  <c r="OXO66" i="7"/>
  <c r="OYE66" i="7"/>
  <c r="OYU66" i="7"/>
  <c r="OZK66" i="7"/>
  <c r="PAA66" i="7"/>
  <c r="PAQ66" i="7"/>
  <c r="PBG66" i="7"/>
  <c r="PBW66" i="7"/>
  <c r="PCM66" i="7"/>
  <c r="PDC66" i="7"/>
  <c r="PDS66" i="7"/>
  <c r="PEI66" i="7"/>
  <c r="PEY66" i="7"/>
  <c r="PFO66" i="7"/>
  <c r="PGE66" i="7"/>
  <c r="PGU66" i="7"/>
  <c r="PHK66" i="7"/>
  <c r="PIA66" i="7"/>
  <c r="PIQ66" i="7"/>
  <c r="PJG66" i="7"/>
  <c r="PJW66" i="7"/>
  <c r="PKM66" i="7"/>
  <c r="PLC66" i="7"/>
  <c r="PLS66" i="7"/>
  <c r="PMI66" i="7"/>
  <c r="PMY66" i="7"/>
  <c r="PNO66" i="7"/>
  <c r="POE66" i="7"/>
  <c r="POU66" i="7"/>
  <c r="PPK66" i="7"/>
  <c r="PQA66" i="7"/>
  <c r="PQQ66" i="7"/>
  <c r="PRG66" i="7"/>
  <c r="PRW66" i="7"/>
  <c r="PSM66" i="7"/>
  <c r="PTC66" i="7"/>
  <c r="PTS66" i="7"/>
  <c r="PUI66" i="7"/>
  <c r="PUY66" i="7"/>
  <c r="PVO66" i="7"/>
  <c r="PWE66" i="7"/>
  <c r="PWU66" i="7"/>
  <c r="PXK66" i="7"/>
  <c r="PYA66" i="7"/>
  <c r="PYQ66" i="7"/>
  <c r="PZG66" i="7"/>
  <c r="PZW66" i="7"/>
  <c r="QAM66" i="7"/>
  <c r="QBC66" i="7"/>
  <c r="QBS66" i="7"/>
  <c r="QCI66" i="7"/>
  <c r="QCY66" i="7"/>
  <c r="QDO66" i="7"/>
  <c r="QEE66" i="7"/>
  <c r="QEU66" i="7"/>
  <c r="QFK66" i="7"/>
  <c r="QGA66" i="7"/>
  <c r="QGQ66" i="7"/>
  <c r="QHG66" i="7"/>
  <c r="QHW66" i="7"/>
  <c r="QIM66" i="7"/>
  <c r="QJC66" i="7"/>
  <c r="QJS66" i="7"/>
  <c r="QKI66" i="7"/>
  <c r="QKY66" i="7"/>
  <c r="QLO66" i="7"/>
  <c r="QME66" i="7"/>
  <c r="QMU66" i="7"/>
  <c r="QNK66" i="7"/>
  <c r="QOA66" i="7"/>
  <c r="QOQ66" i="7"/>
  <c r="QPG66" i="7"/>
  <c r="QPW66" i="7"/>
  <c r="QQM66" i="7"/>
  <c r="QRC66" i="7"/>
  <c r="QRS66" i="7"/>
  <c r="QSI66" i="7"/>
  <c r="QSY66" i="7"/>
  <c r="QTO66" i="7"/>
  <c r="QUE66" i="7"/>
  <c r="QUU66" i="7"/>
  <c r="QVK66" i="7"/>
  <c r="QWA66" i="7"/>
  <c r="QWQ66" i="7"/>
  <c r="QXG66" i="7"/>
  <c r="QXW66" i="7"/>
  <c r="QYM66" i="7"/>
  <c r="QZC66" i="7"/>
  <c r="QZS66" i="7"/>
  <c r="RAI66" i="7"/>
  <c r="RAY66" i="7"/>
  <c r="RBO66" i="7"/>
  <c r="RCE66" i="7"/>
  <c r="RCU66" i="7"/>
  <c r="RDK66" i="7"/>
  <c r="REA66" i="7"/>
  <c r="REQ66" i="7"/>
  <c r="RFG66" i="7"/>
  <c r="RFW66" i="7"/>
  <c r="RGM66" i="7"/>
  <c r="RHC66" i="7"/>
  <c r="RHS66" i="7"/>
  <c r="RII66" i="7"/>
  <c r="RIY66" i="7"/>
  <c r="RJO66" i="7"/>
  <c r="RKE66" i="7"/>
  <c r="RKU66" i="7"/>
  <c r="RLK66" i="7"/>
  <c r="RMA66" i="7"/>
  <c r="RMQ66" i="7"/>
  <c r="RNG66" i="7"/>
  <c r="RNW66" i="7"/>
  <c r="ROM66" i="7"/>
  <c r="RPC66" i="7"/>
  <c r="RPS66" i="7"/>
  <c r="RQI66" i="7"/>
  <c r="RQY66" i="7"/>
  <c r="RRO66" i="7"/>
  <c r="RSE66" i="7"/>
  <c r="RSU66" i="7"/>
  <c r="RTK66" i="7"/>
  <c r="RUA66" i="7"/>
  <c r="RUQ66" i="7"/>
  <c r="RVG66" i="7"/>
  <c r="RVW66" i="7"/>
  <c r="RWM66" i="7"/>
  <c r="RXC66" i="7"/>
  <c r="RXS66" i="7"/>
  <c r="RYI66" i="7"/>
  <c r="RYY66" i="7"/>
  <c r="RZO66" i="7"/>
  <c r="SAE66" i="7"/>
  <c r="SAU66" i="7"/>
  <c r="SBK66" i="7"/>
  <c r="SCA66" i="7"/>
  <c r="NPA66" i="7"/>
  <c r="NTY66" i="7"/>
  <c r="NVW66" i="7"/>
  <c r="NXQ66" i="7"/>
  <c r="NZA66" i="7"/>
  <c r="OAU66" i="7"/>
  <c r="OCO66" i="7"/>
  <c r="ODU66" i="7"/>
  <c r="OFA66" i="7"/>
  <c r="OGG66" i="7"/>
  <c r="OHM66" i="7"/>
  <c r="OIK66" i="7"/>
  <c r="OJC66" i="7"/>
  <c r="OJU66" i="7"/>
  <c r="OKM66" i="7"/>
  <c r="OLE66" i="7"/>
  <c r="OLW66" i="7"/>
  <c r="OMO66" i="7"/>
  <c r="ONE66" i="7"/>
  <c r="ONU66" i="7"/>
  <c r="OOK66" i="7"/>
  <c r="OPA66" i="7"/>
  <c r="OPQ66" i="7"/>
  <c r="OQG66" i="7"/>
  <c r="OQW66" i="7"/>
  <c r="ORM66" i="7"/>
  <c r="OSC66" i="7"/>
  <c r="OSS66" i="7"/>
  <c r="OTI66" i="7"/>
  <c r="OTY66" i="7"/>
  <c r="OUO66" i="7"/>
  <c r="OVE66" i="7"/>
  <c r="OVU66" i="7"/>
  <c r="OWK66" i="7"/>
  <c r="OXA66" i="7"/>
  <c r="OXQ66" i="7"/>
  <c r="OYG66" i="7"/>
  <c r="OYW66" i="7"/>
  <c r="OZM66" i="7"/>
  <c r="PAC66" i="7"/>
  <c r="PAS66" i="7"/>
  <c r="PBI66" i="7"/>
  <c r="PBY66" i="7"/>
  <c r="PCO66" i="7"/>
  <c r="PDE66" i="7"/>
  <c r="PDU66" i="7"/>
  <c r="PEK66" i="7"/>
  <c r="PFA66" i="7"/>
  <c r="PFQ66" i="7"/>
  <c r="PGG66" i="7"/>
  <c r="PGW66" i="7"/>
  <c r="PHM66" i="7"/>
  <c r="PIC66" i="7"/>
  <c r="PIS66" i="7"/>
  <c r="PJI66" i="7"/>
  <c r="PJY66" i="7"/>
  <c r="PKO66" i="7"/>
  <c r="PLE66" i="7"/>
  <c r="PLU66" i="7"/>
  <c r="PMK66" i="7"/>
  <c r="PNA66" i="7"/>
  <c r="PNQ66" i="7"/>
  <c r="POG66" i="7"/>
  <c r="POW66" i="7"/>
  <c r="PPM66" i="7"/>
  <c r="PQC66" i="7"/>
  <c r="PQS66" i="7"/>
  <c r="PRI66" i="7"/>
  <c r="PRY66" i="7"/>
  <c r="PSO66" i="7"/>
  <c r="PTE66" i="7"/>
  <c r="PTU66" i="7"/>
  <c r="PUK66" i="7"/>
  <c r="PVA66" i="7"/>
  <c r="PVQ66" i="7"/>
  <c r="PWG66" i="7"/>
  <c r="PWW66" i="7"/>
  <c r="PXM66" i="7"/>
  <c r="PYC66" i="7"/>
  <c r="PYS66" i="7"/>
  <c r="PZI66" i="7"/>
  <c r="PZY66" i="7"/>
  <c r="QAO66" i="7"/>
  <c r="QBE66" i="7"/>
  <c r="QBU66" i="7"/>
  <c r="QCK66" i="7"/>
  <c r="QDA66" i="7"/>
  <c r="QDQ66" i="7"/>
  <c r="QEG66" i="7"/>
  <c r="QEW66" i="7"/>
  <c r="QFM66" i="7"/>
  <c r="QGC66" i="7"/>
  <c r="QGS66" i="7"/>
  <c r="QHI66" i="7"/>
  <c r="QHY66" i="7"/>
  <c r="QIO66" i="7"/>
  <c r="QJE66" i="7"/>
  <c r="QJU66" i="7"/>
  <c r="QKK66" i="7"/>
  <c r="QLA66" i="7"/>
  <c r="QLQ66" i="7"/>
  <c r="QMG66" i="7"/>
  <c r="QMW66" i="7"/>
  <c r="QNM66" i="7"/>
  <c r="QOC66" i="7"/>
  <c r="QOS66" i="7"/>
  <c r="QPI66" i="7"/>
  <c r="QPY66" i="7"/>
  <c r="QQO66" i="7"/>
  <c r="QRE66" i="7"/>
  <c r="QRU66" i="7"/>
  <c r="QSK66" i="7"/>
  <c r="QTA66" i="7"/>
  <c r="QTQ66" i="7"/>
  <c r="QUG66" i="7"/>
  <c r="QUW66" i="7"/>
  <c r="QVM66" i="7"/>
  <c r="QWC66" i="7"/>
  <c r="QWS66" i="7"/>
  <c r="QXI66" i="7"/>
  <c r="QXY66" i="7"/>
  <c r="QYO66" i="7"/>
  <c r="QZE66" i="7"/>
  <c r="QZU66" i="7"/>
  <c r="RAK66" i="7"/>
  <c r="RBA66" i="7"/>
  <c r="RBQ66" i="7"/>
  <c r="RCG66" i="7"/>
  <c r="RCW66" i="7"/>
  <c r="RDM66" i="7"/>
  <c r="REC66" i="7"/>
  <c r="RES66" i="7"/>
  <c r="RFI66" i="7"/>
  <c r="RFY66" i="7"/>
  <c r="RGO66" i="7"/>
  <c r="RHE66" i="7"/>
  <c r="RHU66" i="7"/>
  <c r="RIK66" i="7"/>
  <c r="RJA66" i="7"/>
  <c r="RJQ66" i="7"/>
  <c r="RKG66" i="7"/>
  <c r="RKW66" i="7"/>
  <c r="RLM66" i="7"/>
  <c r="RMC66" i="7"/>
  <c r="RMS66" i="7"/>
  <c r="RNI66" i="7"/>
  <c r="RNY66" i="7"/>
  <c r="ROO66" i="7"/>
  <c r="RPE66" i="7"/>
  <c r="RPU66" i="7"/>
  <c r="RQK66" i="7"/>
  <c r="RRA66" i="7"/>
  <c r="RRQ66" i="7"/>
  <c r="RSG66" i="7"/>
  <c r="RSW66" i="7"/>
  <c r="RTM66" i="7"/>
  <c r="RUC66" i="7"/>
  <c r="RUS66" i="7"/>
  <c r="RVI66" i="7"/>
  <c r="RVY66" i="7"/>
  <c r="RWO66" i="7"/>
  <c r="RXE66" i="7"/>
  <c r="RXU66" i="7"/>
  <c r="RYK66" i="7"/>
  <c r="RZA66" i="7"/>
  <c r="RZQ66" i="7"/>
  <c r="SAG66" i="7"/>
  <c r="SAW66" i="7"/>
  <c r="SBM66" i="7"/>
  <c r="SCC66" i="7"/>
  <c r="NKS66" i="7"/>
  <c r="NPQ66" i="7"/>
  <c r="NUC66" i="7"/>
  <c r="NVY66" i="7"/>
  <c r="NXS66" i="7"/>
  <c r="NZM66" i="7"/>
  <c r="OAW66" i="7"/>
  <c r="OCQ66" i="7"/>
  <c r="ODW66" i="7"/>
  <c r="OFC66" i="7"/>
  <c r="OGI66" i="7"/>
  <c r="OHO66" i="7"/>
  <c r="OIM66" i="7"/>
  <c r="OJE66" i="7"/>
  <c r="OJW66" i="7"/>
  <c r="OKO66" i="7"/>
  <c r="OLG66" i="7"/>
  <c r="OLY66" i="7"/>
  <c r="OMQ66" i="7"/>
  <c r="ONG66" i="7"/>
  <c r="ONW66" i="7"/>
  <c r="OOM66" i="7"/>
  <c r="OPC66" i="7"/>
  <c r="OPS66" i="7"/>
  <c r="OQI66" i="7"/>
  <c r="OQY66" i="7"/>
  <c r="ORO66" i="7"/>
  <c r="OSE66" i="7"/>
  <c r="OSU66" i="7"/>
  <c r="OTK66" i="7"/>
  <c r="OUA66" i="7"/>
  <c r="OUQ66" i="7"/>
  <c r="OVG66" i="7"/>
  <c r="OVW66" i="7"/>
  <c r="OWM66" i="7"/>
  <c r="OXC66" i="7"/>
  <c r="OXS66" i="7"/>
  <c r="OYI66" i="7"/>
  <c r="OYY66" i="7"/>
  <c r="OZO66" i="7"/>
  <c r="PAE66" i="7"/>
  <c r="PAU66" i="7"/>
  <c r="PBK66" i="7"/>
  <c r="PCA66" i="7"/>
  <c r="PCQ66" i="7"/>
  <c r="PDG66" i="7"/>
  <c r="PDW66" i="7"/>
  <c r="PEM66" i="7"/>
  <c r="PFC66" i="7"/>
  <c r="PFS66" i="7"/>
  <c r="PGI66" i="7"/>
  <c r="PGY66" i="7"/>
  <c r="PHO66" i="7"/>
  <c r="PIE66" i="7"/>
  <c r="PIU66" i="7"/>
  <c r="PJK66" i="7"/>
  <c r="PKA66" i="7"/>
  <c r="PKQ66" i="7"/>
  <c r="PLG66" i="7"/>
  <c r="PLW66" i="7"/>
  <c r="PMM66" i="7"/>
  <c r="PNC66" i="7"/>
  <c r="PNS66" i="7"/>
  <c r="POI66" i="7"/>
  <c r="POY66" i="7"/>
  <c r="PPO66" i="7"/>
  <c r="PQE66" i="7"/>
  <c r="PQU66" i="7"/>
  <c r="PRK66" i="7"/>
  <c r="PSA66" i="7"/>
  <c r="PSQ66" i="7"/>
  <c r="PTG66" i="7"/>
  <c r="PTW66" i="7"/>
  <c r="PUM66" i="7"/>
  <c r="PVC66" i="7"/>
  <c r="PVS66" i="7"/>
  <c r="PWI66" i="7"/>
  <c r="PWY66" i="7"/>
  <c r="PXO66" i="7"/>
  <c r="PYE66" i="7"/>
  <c r="PYU66" i="7"/>
  <c r="PZK66" i="7"/>
  <c r="QAA66" i="7"/>
  <c r="QAQ66" i="7"/>
  <c r="QBG66" i="7"/>
  <c r="QBW66" i="7"/>
  <c r="QCM66" i="7"/>
  <c r="QDC66" i="7"/>
  <c r="QDS66" i="7"/>
  <c r="QEI66" i="7"/>
  <c r="QEY66" i="7"/>
  <c r="QFO66" i="7"/>
  <c r="QGE66" i="7"/>
  <c r="QGU66" i="7"/>
  <c r="QHK66" i="7"/>
  <c r="QIA66" i="7"/>
  <c r="QIQ66" i="7"/>
  <c r="QJG66" i="7"/>
  <c r="QJW66" i="7"/>
  <c r="QKM66" i="7"/>
  <c r="QLC66" i="7"/>
  <c r="QLS66" i="7"/>
  <c r="QMI66" i="7"/>
  <c r="QMY66" i="7"/>
  <c r="QNO66" i="7"/>
  <c r="QOE66" i="7"/>
  <c r="QOU66" i="7"/>
  <c r="QPK66" i="7"/>
  <c r="QQA66" i="7"/>
  <c r="QQQ66" i="7"/>
  <c r="QRG66" i="7"/>
  <c r="QRW66" i="7"/>
  <c r="QSM66" i="7"/>
  <c r="QTC66" i="7"/>
  <c r="QTS66" i="7"/>
  <c r="QUI66" i="7"/>
  <c r="QUY66" i="7"/>
  <c r="QVO66" i="7"/>
  <c r="QWE66" i="7"/>
  <c r="QWU66" i="7"/>
  <c r="QXK66" i="7"/>
  <c r="QYA66" i="7"/>
  <c r="QYQ66" i="7"/>
  <c r="QZG66" i="7"/>
  <c r="QZW66" i="7"/>
  <c r="RAM66" i="7"/>
  <c r="RBC66" i="7"/>
  <c r="RBS66" i="7"/>
  <c r="RCI66" i="7"/>
  <c r="RCY66" i="7"/>
  <c r="RDO66" i="7"/>
  <c r="REE66" i="7"/>
  <c r="REU66" i="7"/>
  <c r="RFK66" i="7"/>
  <c r="RGA66" i="7"/>
  <c r="RGQ66" i="7"/>
  <c r="RHG66" i="7"/>
  <c r="RHW66" i="7"/>
  <c r="RIM66" i="7"/>
  <c r="RJC66" i="7"/>
  <c r="RJS66" i="7"/>
  <c r="RKI66" i="7"/>
  <c r="RKY66" i="7"/>
  <c r="RLO66" i="7"/>
  <c r="RME66" i="7"/>
  <c r="RMU66" i="7"/>
  <c r="RNK66" i="7"/>
  <c r="ROA66" i="7"/>
  <c r="ROQ66" i="7"/>
  <c r="RPG66" i="7"/>
  <c r="RPW66" i="7"/>
  <c r="RQM66" i="7"/>
  <c r="RRC66" i="7"/>
  <c r="RRS66" i="7"/>
  <c r="RSI66" i="7"/>
  <c r="RSY66" i="7"/>
  <c r="RTO66" i="7"/>
  <c r="RUE66" i="7"/>
  <c r="RUU66" i="7"/>
  <c r="RVK66" i="7"/>
  <c r="RWA66" i="7"/>
  <c r="RWQ66" i="7"/>
  <c r="RXG66" i="7"/>
  <c r="RXW66" i="7"/>
  <c r="RYM66" i="7"/>
  <c r="RZC66" i="7"/>
  <c r="RZS66" i="7"/>
  <c r="SAI66" i="7"/>
  <c r="SAY66" i="7"/>
  <c r="SBO66" i="7"/>
  <c r="NLI66" i="7"/>
  <c r="NQG66" i="7"/>
  <c r="NUO66" i="7"/>
  <c r="NWK66" i="7"/>
  <c r="NXU66" i="7"/>
  <c r="NZO66" i="7"/>
  <c r="OBI66" i="7"/>
  <c r="OCS66" i="7"/>
  <c r="ODY66" i="7"/>
  <c r="OFE66" i="7"/>
  <c r="OGK66" i="7"/>
  <c r="OHQ66" i="7"/>
  <c r="OIO66" i="7"/>
  <c r="OJG66" i="7"/>
  <c r="OJY66" i="7"/>
  <c r="OKQ66" i="7"/>
  <c r="OLI66" i="7"/>
  <c r="OMC66" i="7"/>
  <c r="OMS66" i="7"/>
  <c r="ONI66" i="7"/>
  <c r="ONY66" i="7"/>
  <c r="OOO66" i="7"/>
  <c r="OPE66" i="7"/>
  <c r="OPU66" i="7"/>
  <c r="OQK66" i="7"/>
  <c r="ORA66" i="7"/>
  <c r="ORQ66" i="7"/>
  <c r="OSG66" i="7"/>
  <c r="OSW66" i="7"/>
  <c r="OTM66" i="7"/>
  <c r="OUC66" i="7"/>
  <c r="OUS66" i="7"/>
  <c r="OVI66" i="7"/>
  <c r="OVY66" i="7"/>
  <c r="OWO66" i="7"/>
  <c r="OXE66" i="7"/>
  <c r="OXU66" i="7"/>
  <c r="OYK66" i="7"/>
  <c r="OZA66" i="7"/>
  <c r="OZQ66" i="7"/>
  <c r="PAG66" i="7"/>
  <c r="PAW66" i="7"/>
  <c r="PBM66" i="7"/>
  <c r="PCC66" i="7"/>
  <c r="PCS66" i="7"/>
  <c r="PDI66" i="7"/>
  <c r="PDY66" i="7"/>
  <c r="PEO66" i="7"/>
  <c r="PFE66" i="7"/>
  <c r="PFU66" i="7"/>
  <c r="PGK66" i="7"/>
  <c r="PHA66" i="7"/>
  <c r="PHQ66" i="7"/>
  <c r="PIG66" i="7"/>
  <c r="PIW66" i="7"/>
  <c r="PJM66" i="7"/>
  <c r="PKC66" i="7"/>
  <c r="PKS66" i="7"/>
  <c r="PLI66" i="7"/>
  <c r="PLY66" i="7"/>
  <c r="PMO66" i="7"/>
  <c r="PNE66" i="7"/>
  <c r="PNU66" i="7"/>
  <c r="POK66" i="7"/>
  <c r="PPA66" i="7"/>
  <c r="PPQ66" i="7"/>
  <c r="PQG66" i="7"/>
  <c r="PQW66" i="7"/>
  <c r="PRM66" i="7"/>
  <c r="PSC66" i="7"/>
  <c r="PSS66" i="7"/>
  <c r="PTI66" i="7"/>
  <c r="PTY66" i="7"/>
  <c r="PUO66" i="7"/>
  <c r="PVE66" i="7"/>
  <c r="PVU66" i="7"/>
  <c r="PWK66" i="7"/>
  <c r="PXA66" i="7"/>
  <c r="PXQ66" i="7"/>
  <c r="PYG66" i="7"/>
  <c r="PYW66" i="7"/>
  <c r="PZM66" i="7"/>
  <c r="QAC66" i="7"/>
  <c r="QAS66" i="7"/>
  <c r="QBI66" i="7"/>
  <c r="QBY66" i="7"/>
  <c r="QCO66" i="7"/>
  <c r="QDE66" i="7"/>
  <c r="QDU66" i="7"/>
  <c r="QEK66" i="7"/>
  <c r="QFA66" i="7"/>
  <c r="QFQ66" i="7"/>
  <c r="QGG66" i="7"/>
  <c r="QGW66" i="7"/>
  <c r="QHM66" i="7"/>
  <c r="QIC66" i="7"/>
  <c r="QIS66" i="7"/>
  <c r="QJI66" i="7"/>
  <c r="QJY66" i="7"/>
  <c r="QKO66" i="7"/>
  <c r="QLE66" i="7"/>
  <c r="QLU66" i="7"/>
  <c r="QMK66" i="7"/>
  <c r="QNA66" i="7"/>
  <c r="QNQ66" i="7"/>
  <c r="QOG66" i="7"/>
  <c r="QOW66" i="7"/>
  <c r="QPM66" i="7"/>
  <c r="QQC66" i="7"/>
  <c r="QQS66" i="7"/>
  <c r="QRI66" i="7"/>
  <c r="QRY66" i="7"/>
  <c r="QSO66" i="7"/>
  <c r="QTE66" i="7"/>
  <c r="QTU66" i="7"/>
  <c r="QUK66" i="7"/>
  <c r="QVA66" i="7"/>
  <c r="QVQ66" i="7"/>
  <c r="QWG66" i="7"/>
  <c r="QWW66" i="7"/>
  <c r="QXM66" i="7"/>
  <c r="QYC66" i="7"/>
  <c r="QYS66" i="7"/>
  <c r="QZI66" i="7"/>
  <c r="QZY66" i="7"/>
  <c r="RAO66" i="7"/>
  <c r="RBE66" i="7"/>
  <c r="RBU66" i="7"/>
  <c r="RCK66" i="7"/>
  <c r="RDA66" i="7"/>
  <c r="RDQ66" i="7"/>
  <c r="REG66" i="7"/>
  <c r="REW66" i="7"/>
  <c r="RFM66" i="7"/>
  <c r="RGC66" i="7"/>
  <c r="RGS66" i="7"/>
  <c r="RHI66" i="7"/>
  <c r="RHY66" i="7"/>
  <c r="RIO66" i="7"/>
  <c r="RJE66" i="7"/>
  <c r="RJU66" i="7"/>
  <c r="RKK66" i="7"/>
  <c r="RLA66" i="7"/>
  <c r="RLQ66" i="7"/>
  <c r="RMG66" i="7"/>
  <c r="RMW66" i="7"/>
  <c r="RNM66" i="7"/>
  <c r="ROC66" i="7"/>
  <c r="ROS66" i="7"/>
  <c r="RPI66" i="7"/>
  <c r="RPY66" i="7"/>
  <c r="RQO66" i="7"/>
  <c r="RRE66" i="7"/>
  <c r="RRU66" i="7"/>
  <c r="RSK66" i="7"/>
  <c r="RTA66" i="7"/>
  <c r="RTQ66" i="7"/>
  <c r="RUG66" i="7"/>
  <c r="RUW66" i="7"/>
  <c r="RVM66" i="7"/>
  <c r="RWC66" i="7"/>
  <c r="RWS66" i="7"/>
  <c r="RXI66" i="7"/>
  <c r="RXY66" i="7"/>
  <c r="RYO66" i="7"/>
  <c r="RZE66" i="7"/>
  <c r="RZU66" i="7"/>
  <c r="SAK66" i="7"/>
  <c r="SBA66" i="7"/>
  <c r="SBQ66" i="7"/>
  <c r="NLY66" i="7"/>
  <c r="NQW66" i="7"/>
  <c r="NUS66" i="7"/>
  <c r="NWM66" i="7"/>
  <c r="NYG66" i="7"/>
  <c r="NZQ66" i="7"/>
  <c r="OBK66" i="7"/>
  <c r="ODC66" i="7"/>
  <c r="OEI66" i="7"/>
  <c r="OFO66" i="7"/>
  <c r="OGU66" i="7"/>
  <c r="OHW66" i="7"/>
  <c r="OIQ66" i="7"/>
  <c r="OJI66" i="7"/>
  <c r="OKA66" i="7"/>
  <c r="OKS66" i="7"/>
  <c r="OLM66" i="7"/>
  <c r="OME66" i="7"/>
  <c r="OMU66" i="7"/>
  <c r="ONK66" i="7"/>
  <c r="OOA66" i="7"/>
  <c r="OOQ66" i="7"/>
  <c r="OPG66" i="7"/>
  <c r="OPW66" i="7"/>
  <c r="OQM66" i="7"/>
  <c r="ORC66" i="7"/>
  <c r="ORS66" i="7"/>
  <c r="OSI66" i="7"/>
  <c r="OSY66" i="7"/>
  <c r="OTO66" i="7"/>
  <c r="OUE66" i="7"/>
  <c r="OUU66" i="7"/>
  <c r="OVK66" i="7"/>
  <c r="OWA66" i="7"/>
  <c r="OWQ66" i="7"/>
  <c r="OXG66" i="7"/>
  <c r="OXW66" i="7"/>
  <c r="OYM66" i="7"/>
  <c r="OZC66" i="7"/>
  <c r="OZS66" i="7"/>
  <c r="PAI66" i="7"/>
  <c r="PAY66" i="7"/>
  <c r="PBO66" i="7"/>
  <c r="PCE66" i="7"/>
  <c r="PCU66" i="7"/>
  <c r="PDK66" i="7"/>
  <c r="PEA66" i="7"/>
  <c r="PEQ66" i="7"/>
  <c r="PFG66" i="7"/>
  <c r="PFW66" i="7"/>
  <c r="PGM66" i="7"/>
  <c r="PHC66" i="7"/>
  <c r="PHS66" i="7"/>
  <c r="PII66" i="7"/>
  <c r="PIY66" i="7"/>
  <c r="PJO66" i="7"/>
  <c r="PKE66" i="7"/>
  <c r="PKU66" i="7"/>
  <c r="PLK66" i="7"/>
  <c r="PMA66" i="7"/>
  <c r="PMQ66" i="7"/>
  <c r="PNG66" i="7"/>
  <c r="PNW66" i="7"/>
  <c r="POM66" i="7"/>
  <c r="PPC66" i="7"/>
  <c r="PPS66" i="7"/>
  <c r="PQI66" i="7"/>
  <c r="PQY66" i="7"/>
  <c r="PRO66" i="7"/>
  <c r="PSE66" i="7"/>
  <c r="PSU66" i="7"/>
  <c r="PTK66" i="7"/>
  <c r="PUA66" i="7"/>
  <c r="PUQ66" i="7"/>
  <c r="PVG66" i="7"/>
  <c r="PVW66" i="7"/>
  <c r="PWM66" i="7"/>
  <c r="PXC66" i="7"/>
  <c r="PXS66" i="7"/>
  <c r="PYI66" i="7"/>
  <c r="PYY66" i="7"/>
  <c r="PZO66" i="7"/>
  <c r="QAE66" i="7"/>
  <c r="QAU66" i="7"/>
  <c r="QBK66" i="7"/>
  <c r="QCA66" i="7"/>
  <c r="QCQ66" i="7"/>
  <c r="QDG66" i="7"/>
  <c r="QDW66" i="7"/>
  <c r="QEM66" i="7"/>
  <c r="QFC66" i="7"/>
  <c r="QFS66" i="7"/>
  <c r="QGI66" i="7"/>
  <c r="QGY66" i="7"/>
  <c r="QHO66" i="7"/>
  <c r="QIE66" i="7"/>
  <c r="QIU66" i="7"/>
  <c r="QJK66" i="7"/>
  <c r="QKA66" i="7"/>
  <c r="QKQ66" i="7"/>
  <c r="QLG66" i="7"/>
  <c r="QLW66" i="7"/>
  <c r="QMM66" i="7"/>
  <c r="QNC66" i="7"/>
  <c r="QNS66" i="7"/>
  <c r="QOI66" i="7"/>
  <c r="QOY66" i="7"/>
  <c r="QPO66" i="7"/>
  <c r="QQE66" i="7"/>
  <c r="QQU66" i="7"/>
  <c r="QRK66" i="7"/>
  <c r="QSA66" i="7"/>
  <c r="QSQ66" i="7"/>
  <c r="QTG66" i="7"/>
  <c r="QTW66" i="7"/>
  <c r="QUM66" i="7"/>
  <c r="QVC66" i="7"/>
  <c r="QVS66" i="7"/>
  <c r="QWI66" i="7"/>
  <c r="QWY66" i="7"/>
  <c r="QXO66" i="7"/>
  <c r="QYE66" i="7"/>
  <c r="QYU66" i="7"/>
  <c r="QZK66" i="7"/>
  <c r="RAA66" i="7"/>
  <c r="RAQ66" i="7"/>
  <c r="RBG66" i="7"/>
  <c r="RBW66" i="7"/>
  <c r="RCM66" i="7"/>
  <c r="RDC66" i="7"/>
  <c r="RDS66" i="7"/>
  <c r="REI66" i="7"/>
  <c r="REY66" i="7"/>
  <c r="RFO66" i="7"/>
  <c r="RGE66" i="7"/>
  <c r="RGU66" i="7"/>
  <c r="RHK66" i="7"/>
  <c r="RIA66" i="7"/>
  <c r="RIQ66" i="7"/>
  <c r="RJG66" i="7"/>
  <c r="RJW66" i="7"/>
  <c r="RKM66" i="7"/>
  <c r="RLC66" i="7"/>
  <c r="RLS66" i="7"/>
  <c r="RMI66" i="7"/>
  <c r="RMY66" i="7"/>
  <c r="RNO66" i="7"/>
  <c r="ROE66" i="7"/>
  <c r="ROU66" i="7"/>
  <c r="RPK66" i="7"/>
  <c r="RQA66" i="7"/>
  <c r="RQQ66" i="7"/>
  <c r="RRG66" i="7"/>
  <c r="RRW66" i="7"/>
  <c r="RSM66" i="7"/>
  <c r="RTC66" i="7"/>
  <c r="RTS66" i="7"/>
  <c r="RUI66" i="7"/>
  <c r="RUY66" i="7"/>
  <c r="RVO66" i="7"/>
  <c r="RWE66" i="7"/>
  <c r="RWU66" i="7"/>
  <c r="RXK66" i="7"/>
  <c r="RYA66" i="7"/>
  <c r="RYQ66" i="7"/>
  <c r="RZG66" i="7"/>
  <c r="RZW66" i="7"/>
  <c r="SAM66" i="7"/>
  <c r="SBC66" i="7"/>
  <c r="SBS66" i="7"/>
  <c r="NMO66" i="7"/>
  <c r="NRM66" i="7"/>
  <c r="NVE66" i="7"/>
  <c r="NWO66" i="7"/>
  <c r="NYI66" i="7"/>
  <c r="OAC66" i="7"/>
  <c r="OBM66" i="7"/>
  <c r="ODE66" i="7"/>
  <c r="OEK66" i="7"/>
  <c r="OFQ66" i="7"/>
  <c r="OGW66" i="7"/>
  <c r="OIA66" i="7"/>
  <c r="OIS66" i="7"/>
  <c r="OJK66" i="7"/>
  <c r="OKC66" i="7"/>
  <c r="OKW66" i="7"/>
  <c r="OLO66" i="7"/>
  <c r="OMG66" i="7"/>
  <c r="OMW66" i="7"/>
  <c r="ONM66" i="7"/>
  <c r="OOC66" i="7"/>
  <c r="OOS66" i="7"/>
  <c r="OPI66" i="7"/>
  <c r="OPY66" i="7"/>
  <c r="OQO66" i="7"/>
  <c r="ORE66" i="7"/>
  <c r="ORU66" i="7"/>
  <c r="OSK66" i="7"/>
  <c r="OTA66" i="7"/>
  <c r="OTQ66" i="7"/>
  <c r="OUG66" i="7"/>
  <c r="OUW66" i="7"/>
  <c r="OVM66" i="7"/>
  <c r="OWC66" i="7"/>
  <c r="OWS66" i="7"/>
  <c r="OXI66" i="7"/>
  <c r="OXY66" i="7"/>
  <c r="OYO66" i="7"/>
  <c r="OZE66" i="7"/>
  <c r="OZU66" i="7"/>
  <c r="PAK66" i="7"/>
  <c r="PBA66" i="7"/>
  <c r="PBQ66" i="7"/>
  <c r="PCG66" i="7"/>
  <c r="PCW66" i="7"/>
  <c r="PDM66" i="7"/>
  <c r="PEC66" i="7"/>
  <c r="PES66" i="7"/>
  <c r="PFI66" i="7"/>
  <c r="PFY66" i="7"/>
  <c r="PGO66" i="7"/>
  <c r="PHE66" i="7"/>
  <c r="PHU66" i="7"/>
  <c r="PIK66" i="7"/>
  <c r="PJA66" i="7"/>
  <c r="PJQ66" i="7"/>
  <c r="PKG66" i="7"/>
  <c r="PKW66" i="7"/>
  <c r="PLM66" i="7"/>
  <c r="PMC66" i="7"/>
  <c r="PMS66" i="7"/>
  <c r="PNI66" i="7"/>
  <c r="PNY66" i="7"/>
  <c r="POO66" i="7"/>
  <c r="PPE66" i="7"/>
  <c r="PPU66" i="7"/>
  <c r="PQK66" i="7"/>
  <c r="PRA66" i="7"/>
  <c r="PRQ66" i="7"/>
  <c r="PSG66" i="7"/>
  <c r="PSW66" i="7"/>
  <c r="PTM66" i="7"/>
  <c r="PUC66" i="7"/>
  <c r="PUS66" i="7"/>
  <c r="PVI66" i="7"/>
  <c r="PVY66" i="7"/>
  <c r="PWO66" i="7"/>
  <c r="PXE66" i="7"/>
  <c r="PXU66" i="7"/>
  <c r="PYK66" i="7"/>
  <c r="PZA66" i="7"/>
  <c r="PZQ66" i="7"/>
  <c r="QAG66" i="7"/>
  <c r="QAW66" i="7"/>
  <c r="QBM66" i="7"/>
  <c r="QCC66" i="7"/>
  <c r="QCS66" i="7"/>
  <c r="QDI66" i="7"/>
  <c r="QDY66" i="7"/>
  <c r="QEO66" i="7"/>
  <c r="QFE66" i="7"/>
  <c r="QFU66" i="7"/>
  <c r="QGK66" i="7"/>
  <c r="QHA66" i="7"/>
  <c r="QHQ66" i="7"/>
  <c r="QIG66" i="7"/>
  <c r="QIW66" i="7"/>
  <c r="QJM66" i="7"/>
  <c r="QKC66" i="7"/>
  <c r="QKS66" i="7"/>
  <c r="QLI66" i="7"/>
  <c r="QLY66" i="7"/>
  <c r="QMO66" i="7"/>
  <c r="QNE66" i="7"/>
  <c r="QNU66" i="7"/>
  <c r="QOK66" i="7"/>
  <c r="QPA66" i="7"/>
  <c r="QPQ66" i="7"/>
  <c r="QQG66" i="7"/>
  <c r="QQW66" i="7"/>
  <c r="QRM66" i="7"/>
  <c r="QSC66" i="7"/>
  <c r="QSS66" i="7"/>
  <c r="QTI66" i="7"/>
  <c r="QTY66" i="7"/>
  <c r="QUO66" i="7"/>
  <c r="QVE66" i="7"/>
  <c r="QVU66" i="7"/>
  <c r="QWK66" i="7"/>
  <c r="QXA66" i="7"/>
  <c r="QXQ66" i="7"/>
  <c r="QYG66" i="7"/>
  <c r="QYW66" i="7"/>
  <c r="QZM66" i="7"/>
  <c r="RAC66" i="7"/>
  <c r="RAS66" i="7"/>
  <c r="RBI66" i="7"/>
  <c r="RBY66" i="7"/>
  <c r="RCO66" i="7"/>
  <c r="RDE66" i="7"/>
  <c r="RDU66" i="7"/>
  <c r="REK66" i="7"/>
  <c r="RFA66" i="7"/>
  <c r="RFQ66" i="7"/>
  <c r="RGG66" i="7"/>
  <c r="RGW66" i="7"/>
  <c r="RHM66" i="7"/>
  <c r="RIC66" i="7"/>
  <c r="RIS66" i="7"/>
  <c r="RJI66" i="7"/>
  <c r="RJY66" i="7"/>
  <c r="RKO66" i="7"/>
  <c r="RLE66" i="7"/>
  <c r="RLU66" i="7"/>
  <c r="RMK66" i="7"/>
  <c r="RNA66" i="7"/>
  <c r="RNQ66" i="7"/>
  <c r="ROG66" i="7"/>
  <c r="ROW66" i="7"/>
  <c r="RPM66" i="7"/>
  <c r="RQC66" i="7"/>
  <c r="RQS66" i="7"/>
  <c r="RRI66" i="7"/>
  <c r="RRY66" i="7"/>
  <c r="RSO66" i="7"/>
  <c r="RTE66" i="7"/>
  <c r="RTU66" i="7"/>
  <c r="RUK66" i="7"/>
  <c r="RVA66" i="7"/>
  <c r="RVQ66" i="7"/>
  <c r="RWG66" i="7"/>
  <c r="RWW66" i="7"/>
  <c r="RXM66" i="7"/>
  <c r="RYC66" i="7"/>
  <c r="RYS66" i="7"/>
  <c r="RZI66" i="7"/>
  <c r="RZY66" i="7"/>
  <c r="SAO66" i="7"/>
  <c r="SBE66" i="7"/>
  <c r="SBU66" i="7"/>
  <c r="SCM66" i="7"/>
  <c r="SDC66" i="7"/>
  <c r="SDS66" i="7"/>
  <c r="SEI66" i="7"/>
  <c r="SEY66" i="7"/>
  <c r="SFO66" i="7"/>
  <c r="SGE66" i="7"/>
  <c r="SGU66" i="7"/>
  <c r="SHK66" i="7"/>
  <c r="SIA66" i="7"/>
  <c r="SIQ66" i="7"/>
  <c r="SJG66" i="7"/>
  <c r="SJW66" i="7"/>
  <c r="SKM66" i="7"/>
  <c r="SLC66" i="7"/>
  <c r="SLS66" i="7"/>
  <c r="SMI66" i="7"/>
  <c r="SMY66" i="7"/>
  <c r="SNO66" i="7"/>
  <c r="SOE66" i="7"/>
  <c r="SOU66" i="7"/>
  <c r="SPK66" i="7"/>
  <c r="SQA66" i="7"/>
  <c r="SQQ66" i="7"/>
  <c r="SRG66" i="7"/>
  <c r="SRW66" i="7"/>
  <c r="SSM66" i="7"/>
  <c r="STC66" i="7"/>
  <c r="STS66" i="7"/>
  <c r="SUI66" i="7"/>
  <c r="SUY66" i="7"/>
  <c r="SVO66" i="7"/>
  <c r="SWE66" i="7"/>
  <c r="SWU66" i="7"/>
  <c r="SXK66" i="7"/>
  <c r="SYA66" i="7"/>
  <c r="SYQ66" i="7"/>
  <c r="SZG66" i="7"/>
  <c r="SZW66" i="7"/>
  <c r="TAM66" i="7"/>
  <c r="TBC66" i="7"/>
  <c r="TBS66" i="7"/>
  <c r="TCI66" i="7"/>
  <c r="TCY66" i="7"/>
  <c r="TDO66" i="7"/>
  <c r="TEE66" i="7"/>
  <c r="TEU66" i="7"/>
  <c r="TFK66" i="7"/>
  <c r="TGA66" i="7"/>
  <c r="TGQ66" i="7"/>
  <c r="THG66" i="7"/>
  <c r="THW66" i="7"/>
  <c r="TIM66" i="7"/>
  <c r="TJC66" i="7"/>
  <c r="TJS66" i="7"/>
  <c r="TKI66" i="7"/>
  <c r="TKY66" i="7"/>
  <c r="TLO66" i="7"/>
  <c r="TME66" i="7"/>
  <c r="TMU66" i="7"/>
  <c r="TNK66" i="7"/>
  <c r="TOA66" i="7"/>
  <c r="TOQ66" i="7"/>
  <c r="TPG66" i="7"/>
  <c r="TPW66" i="7"/>
  <c r="TQM66" i="7"/>
  <c r="TRC66" i="7"/>
  <c r="TRS66" i="7"/>
  <c r="TSI66" i="7"/>
  <c r="TSY66" i="7"/>
  <c r="TTO66" i="7"/>
  <c r="TUE66" i="7"/>
  <c r="TUU66" i="7"/>
  <c r="TVK66" i="7"/>
  <c r="TWA66" i="7"/>
  <c r="TWQ66" i="7"/>
  <c r="TXG66" i="7"/>
  <c r="TXW66" i="7"/>
  <c r="TYM66" i="7"/>
  <c r="TZC66" i="7"/>
  <c r="TZS66" i="7"/>
  <c r="UAI66" i="7"/>
  <c r="UAY66" i="7"/>
  <c r="UBO66" i="7"/>
  <c r="UCE66" i="7"/>
  <c r="UCU66" i="7"/>
  <c r="UDK66" i="7"/>
  <c r="UEA66" i="7"/>
  <c r="UEQ66" i="7"/>
  <c r="UFG66" i="7"/>
  <c r="UFW66" i="7"/>
  <c r="UGM66" i="7"/>
  <c r="UHC66" i="7"/>
  <c r="UHS66" i="7"/>
  <c r="UII66" i="7"/>
  <c r="UIY66" i="7"/>
  <c r="UJO66" i="7"/>
  <c r="UKE66" i="7"/>
  <c r="UKU66" i="7"/>
  <c r="ULK66" i="7"/>
  <c r="UMA66" i="7"/>
  <c r="UMQ66" i="7"/>
  <c r="UNG66" i="7"/>
  <c r="UNW66" i="7"/>
  <c r="UOM66" i="7"/>
  <c r="UPC66" i="7"/>
  <c r="UPS66" i="7"/>
  <c r="UQI66" i="7"/>
  <c r="UQY66" i="7"/>
  <c r="URO66" i="7"/>
  <c r="USE66" i="7"/>
  <c r="USU66" i="7"/>
  <c r="UTK66" i="7"/>
  <c r="UUA66" i="7"/>
  <c r="UUQ66" i="7"/>
  <c r="UVG66" i="7"/>
  <c r="UVW66" i="7"/>
  <c r="UWM66" i="7"/>
  <c r="UXC66" i="7"/>
  <c r="UXS66" i="7"/>
  <c r="UYI66" i="7"/>
  <c r="UYY66" i="7"/>
  <c r="UZO66" i="7"/>
  <c r="VAE66" i="7"/>
  <c r="VAU66" i="7"/>
  <c r="VBK66" i="7"/>
  <c r="VCA66" i="7"/>
  <c r="VCQ66" i="7"/>
  <c r="VDG66" i="7"/>
  <c r="VDW66" i="7"/>
  <c r="VEM66" i="7"/>
  <c r="VFC66" i="7"/>
  <c r="VFS66" i="7"/>
  <c r="VGI66" i="7"/>
  <c r="VGY66" i="7"/>
  <c r="VHO66" i="7"/>
  <c r="VIE66" i="7"/>
  <c r="VIU66" i="7"/>
  <c r="VJK66" i="7"/>
  <c r="VKA66" i="7"/>
  <c r="VKQ66" i="7"/>
  <c r="VLG66" i="7"/>
  <c r="VLW66" i="7"/>
  <c r="VMM66" i="7"/>
  <c r="VNC66" i="7"/>
  <c r="VNS66" i="7"/>
  <c r="VOI66" i="7"/>
  <c r="VOY66" i="7"/>
  <c r="VPO66" i="7"/>
  <c r="VQE66" i="7"/>
  <c r="VQU66" i="7"/>
  <c r="VRK66" i="7"/>
  <c r="VSA66" i="7"/>
  <c r="VSQ66" i="7"/>
  <c r="VTG66" i="7"/>
  <c r="VTW66" i="7"/>
  <c r="VUM66" i="7"/>
  <c r="VVC66" i="7"/>
  <c r="VVS66" i="7"/>
  <c r="VWI66" i="7"/>
  <c r="VWY66" i="7"/>
  <c r="VXO66" i="7"/>
  <c r="VYE66" i="7"/>
  <c r="VYU66" i="7"/>
  <c r="VZK66" i="7"/>
  <c r="WAA66" i="7"/>
  <c r="WAQ66" i="7"/>
  <c r="WBG66" i="7"/>
  <c r="WBW66" i="7"/>
  <c r="SCO66" i="7"/>
  <c r="SDE66" i="7"/>
  <c r="SDU66" i="7"/>
  <c r="SEK66" i="7"/>
  <c r="SFA66" i="7"/>
  <c r="SFQ66" i="7"/>
  <c r="SGG66" i="7"/>
  <c r="SGW66" i="7"/>
  <c r="SHM66" i="7"/>
  <c r="SIC66" i="7"/>
  <c r="SIS66" i="7"/>
  <c r="SJI66" i="7"/>
  <c r="SJY66" i="7"/>
  <c r="SKO66" i="7"/>
  <c r="SLE66" i="7"/>
  <c r="SLU66" i="7"/>
  <c r="SMK66" i="7"/>
  <c r="SNA66" i="7"/>
  <c r="SNQ66" i="7"/>
  <c r="SOG66" i="7"/>
  <c r="SOW66" i="7"/>
  <c r="SPM66" i="7"/>
  <c r="SQC66" i="7"/>
  <c r="SQS66" i="7"/>
  <c r="SRI66" i="7"/>
  <c r="SRY66" i="7"/>
  <c r="SSO66" i="7"/>
  <c r="STE66" i="7"/>
  <c r="STU66" i="7"/>
  <c r="SUK66" i="7"/>
  <c r="SVA66" i="7"/>
  <c r="SVQ66" i="7"/>
  <c r="SWG66" i="7"/>
  <c r="SWW66" i="7"/>
  <c r="SXM66" i="7"/>
  <c r="SYC66" i="7"/>
  <c r="SYS66" i="7"/>
  <c r="SZI66" i="7"/>
  <c r="SZY66" i="7"/>
  <c r="TAO66" i="7"/>
  <c r="TBE66" i="7"/>
  <c r="TBU66" i="7"/>
  <c r="TCK66" i="7"/>
  <c r="TDA66" i="7"/>
  <c r="TDQ66" i="7"/>
  <c r="TEG66" i="7"/>
  <c r="TEW66" i="7"/>
  <c r="TFM66" i="7"/>
  <c r="TGC66" i="7"/>
  <c r="TGS66" i="7"/>
  <c r="THI66" i="7"/>
  <c r="THY66" i="7"/>
  <c r="TIO66" i="7"/>
  <c r="TJE66" i="7"/>
  <c r="TJU66" i="7"/>
  <c r="TKK66" i="7"/>
  <c r="TLA66" i="7"/>
  <c r="TLQ66" i="7"/>
  <c r="TMG66" i="7"/>
  <c r="TMW66" i="7"/>
  <c r="TNM66" i="7"/>
  <c r="TOC66" i="7"/>
  <c r="TOS66" i="7"/>
  <c r="TPI66" i="7"/>
  <c r="TPY66" i="7"/>
  <c r="TQO66" i="7"/>
  <c r="TRE66" i="7"/>
  <c r="TRU66" i="7"/>
  <c r="TSK66" i="7"/>
  <c r="TTA66" i="7"/>
  <c r="TTQ66" i="7"/>
  <c r="TUG66" i="7"/>
  <c r="TUW66" i="7"/>
  <c r="TVM66" i="7"/>
  <c r="TWC66" i="7"/>
  <c r="TWS66" i="7"/>
  <c r="TXI66" i="7"/>
  <c r="TXY66" i="7"/>
  <c r="TYO66" i="7"/>
  <c r="TZE66" i="7"/>
  <c r="TZU66" i="7"/>
  <c r="UAK66" i="7"/>
  <c r="UBA66" i="7"/>
  <c r="UBQ66" i="7"/>
  <c r="UCG66" i="7"/>
  <c r="UCW66" i="7"/>
  <c r="UDM66" i="7"/>
  <c r="UEC66" i="7"/>
  <c r="UES66" i="7"/>
  <c r="UFI66" i="7"/>
  <c r="UFY66" i="7"/>
  <c r="UGO66" i="7"/>
  <c r="UHE66" i="7"/>
  <c r="UHU66" i="7"/>
  <c r="UIK66" i="7"/>
  <c r="UJA66" i="7"/>
  <c r="UJQ66" i="7"/>
  <c r="UKG66" i="7"/>
  <c r="UKW66" i="7"/>
  <c r="ULM66" i="7"/>
  <c r="UMC66" i="7"/>
  <c r="UMS66" i="7"/>
  <c r="UNI66" i="7"/>
  <c r="UNY66" i="7"/>
  <c r="UOO66" i="7"/>
  <c r="UPE66" i="7"/>
  <c r="UPU66" i="7"/>
  <c r="UQK66" i="7"/>
  <c r="URA66" i="7"/>
  <c r="URQ66" i="7"/>
  <c r="USG66" i="7"/>
  <c r="USW66" i="7"/>
  <c r="UTM66" i="7"/>
  <c r="UUC66" i="7"/>
  <c r="UUS66" i="7"/>
  <c r="UVI66" i="7"/>
  <c r="UVY66" i="7"/>
  <c r="UWO66" i="7"/>
  <c r="UXE66" i="7"/>
  <c r="UXU66" i="7"/>
  <c r="UYK66" i="7"/>
  <c r="UZA66" i="7"/>
  <c r="UZQ66" i="7"/>
  <c r="VAG66" i="7"/>
  <c r="VAW66" i="7"/>
  <c r="VBM66" i="7"/>
  <c r="VCC66" i="7"/>
  <c r="VCS66" i="7"/>
  <c r="VDI66" i="7"/>
  <c r="VDY66" i="7"/>
  <c r="VEO66" i="7"/>
  <c r="VFE66" i="7"/>
  <c r="VFU66" i="7"/>
  <c r="VGK66" i="7"/>
  <c r="VHA66" i="7"/>
  <c r="VHQ66" i="7"/>
  <c r="VIG66" i="7"/>
  <c r="VIW66" i="7"/>
  <c r="VJM66" i="7"/>
  <c r="VKC66" i="7"/>
  <c r="VKS66" i="7"/>
  <c r="VLI66" i="7"/>
  <c r="VLY66" i="7"/>
  <c r="VMO66" i="7"/>
  <c r="VNE66" i="7"/>
  <c r="VNU66" i="7"/>
  <c r="VOK66" i="7"/>
  <c r="VPA66" i="7"/>
  <c r="VPQ66" i="7"/>
  <c r="VQG66" i="7"/>
  <c r="VQW66" i="7"/>
  <c r="VRM66" i="7"/>
  <c r="VSC66" i="7"/>
  <c r="VSS66" i="7"/>
  <c r="VTI66" i="7"/>
  <c r="VTY66" i="7"/>
  <c r="VUO66" i="7"/>
  <c r="VVE66" i="7"/>
  <c r="VVU66" i="7"/>
  <c r="VWK66" i="7"/>
  <c r="VXA66" i="7"/>
  <c r="VXQ66" i="7"/>
  <c r="VYG66" i="7"/>
  <c r="VYW66" i="7"/>
  <c r="VZM66" i="7"/>
  <c r="WAC66" i="7"/>
  <c r="WAS66" i="7"/>
  <c r="WBI66" i="7"/>
  <c r="WBY66" i="7"/>
  <c r="SCQ66" i="7"/>
  <c r="SDG66" i="7"/>
  <c r="SDW66" i="7"/>
  <c r="SEM66" i="7"/>
  <c r="SFC66" i="7"/>
  <c r="SFS66" i="7"/>
  <c r="SGI66" i="7"/>
  <c r="SGY66" i="7"/>
  <c r="SHO66" i="7"/>
  <c r="SIE66" i="7"/>
  <c r="SIU66" i="7"/>
  <c r="SJK66" i="7"/>
  <c r="SKA66" i="7"/>
  <c r="SKQ66" i="7"/>
  <c r="SLG66" i="7"/>
  <c r="SLW66" i="7"/>
  <c r="SMM66" i="7"/>
  <c r="SNC66" i="7"/>
  <c r="SNS66" i="7"/>
  <c r="SOI66" i="7"/>
  <c r="SOY66" i="7"/>
  <c r="SPO66" i="7"/>
  <c r="SQE66" i="7"/>
  <c r="SQU66" i="7"/>
  <c r="SRK66" i="7"/>
  <c r="SSA66" i="7"/>
  <c r="SSQ66" i="7"/>
  <c r="STG66" i="7"/>
  <c r="STW66" i="7"/>
  <c r="SUM66" i="7"/>
  <c r="SVC66" i="7"/>
  <c r="SVS66" i="7"/>
  <c r="SWI66" i="7"/>
  <c r="SWY66" i="7"/>
  <c r="SXO66" i="7"/>
  <c r="SYE66" i="7"/>
  <c r="SYU66" i="7"/>
  <c r="SZK66" i="7"/>
  <c r="TAA66" i="7"/>
  <c r="TAQ66" i="7"/>
  <c r="TBG66" i="7"/>
  <c r="TBW66" i="7"/>
  <c r="TCM66" i="7"/>
  <c r="TDC66" i="7"/>
  <c r="TDS66" i="7"/>
  <c r="TEI66" i="7"/>
  <c r="TEY66" i="7"/>
  <c r="TFO66" i="7"/>
  <c r="TGE66" i="7"/>
  <c r="TGU66" i="7"/>
  <c r="THK66" i="7"/>
  <c r="TIA66" i="7"/>
  <c r="TIQ66" i="7"/>
  <c r="TJG66" i="7"/>
  <c r="TJW66" i="7"/>
  <c r="TKM66" i="7"/>
  <c r="TLC66" i="7"/>
  <c r="TLS66" i="7"/>
  <c r="TMI66" i="7"/>
  <c r="TMY66" i="7"/>
  <c r="TNO66" i="7"/>
  <c r="TOE66" i="7"/>
  <c r="TOU66" i="7"/>
  <c r="TPK66" i="7"/>
  <c r="TQA66" i="7"/>
  <c r="TQQ66" i="7"/>
  <c r="TRG66" i="7"/>
  <c r="TRW66" i="7"/>
  <c r="TSM66" i="7"/>
  <c r="TTC66" i="7"/>
  <c r="TTS66" i="7"/>
  <c r="TUI66" i="7"/>
  <c r="TUY66" i="7"/>
  <c r="TVO66" i="7"/>
  <c r="TWE66" i="7"/>
  <c r="TWU66" i="7"/>
  <c r="TXK66" i="7"/>
  <c r="TYA66" i="7"/>
  <c r="TYQ66" i="7"/>
  <c r="TZG66" i="7"/>
  <c r="TZW66" i="7"/>
  <c r="UAM66" i="7"/>
  <c r="UBC66" i="7"/>
  <c r="UBS66" i="7"/>
  <c r="UCI66" i="7"/>
  <c r="UCY66" i="7"/>
  <c r="UDO66" i="7"/>
  <c r="UEE66" i="7"/>
  <c r="UEU66" i="7"/>
  <c r="UFK66" i="7"/>
  <c r="UGA66" i="7"/>
  <c r="UGQ66" i="7"/>
  <c r="UHG66" i="7"/>
  <c r="UHW66" i="7"/>
  <c r="UIM66" i="7"/>
  <c r="UJC66" i="7"/>
  <c r="UJS66" i="7"/>
  <c r="UKI66" i="7"/>
  <c r="UKY66" i="7"/>
  <c r="ULO66" i="7"/>
  <c r="UME66" i="7"/>
  <c r="UMU66" i="7"/>
  <c r="UNK66" i="7"/>
  <c r="UOA66" i="7"/>
  <c r="UOQ66" i="7"/>
  <c r="UPG66" i="7"/>
  <c r="UPW66" i="7"/>
  <c r="UQM66" i="7"/>
  <c r="URC66" i="7"/>
  <c r="URS66" i="7"/>
  <c r="USI66" i="7"/>
  <c r="USY66" i="7"/>
  <c r="UTO66" i="7"/>
  <c r="UUE66" i="7"/>
  <c r="UUU66" i="7"/>
  <c r="UVK66" i="7"/>
  <c r="UWA66" i="7"/>
  <c r="UWQ66" i="7"/>
  <c r="UXG66" i="7"/>
  <c r="UXW66" i="7"/>
  <c r="UYM66" i="7"/>
  <c r="UZC66" i="7"/>
  <c r="UZS66" i="7"/>
  <c r="VAI66" i="7"/>
  <c r="VAY66" i="7"/>
  <c r="VBO66" i="7"/>
  <c r="VCE66" i="7"/>
  <c r="VCU66" i="7"/>
  <c r="VDK66" i="7"/>
  <c r="VEA66" i="7"/>
  <c r="VEQ66" i="7"/>
  <c r="VFG66" i="7"/>
  <c r="VFW66" i="7"/>
  <c r="VGM66" i="7"/>
  <c r="VHC66" i="7"/>
  <c r="VHS66" i="7"/>
  <c r="VII66" i="7"/>
  <c r="VIY66" i="7"/>
  <c r="VJO66" i="7"/>
  <c r="VKE66" i="7"/>
  <c r="VKU66" i="7"/>
  <c r="VLK66" i="7"/>
  <c r="VMA66" i="7"/>
  <c r="VMQ66" i="7"/>
  <c r="VNG66" i="7"/>
  <c r="VNW66" i="7"/>
  <c r="VOM66" i="7"/>
  <c r="VPC66" i="7"/>
  <c r="VPS66" i="7"/>
  <c r="VQI66" i="7"/>
  <c r="VQY66" i="7"/>
  <c r="VRO66" i="7"/>
  <c r="VSE66" i="7"/>
  <c r="VSU66" i="7"/>
  <c r="VTK66" i="7"/>
  <c r="VUA66" i="7"/>
  <c r="VUQ66" i="7"/>
  <c r="VVG66" i="7"/>
  <c r="VVW66" i="7"/>
  <c r="VWM66" i="7"/>
  <c r="VXC66" i="7"/>
  <c r="VXS66" i="7"/>
  <c r="VYI66" i="7"/>
  <c r="VYY66" i="7"/>
  <c r="VZO66" i="7"/>
  <c r="WAE66" i="7"/>
  <c r="WAU66" i="7"/>
  <c r="WBK66" i="7"/>
  <c r="WCA66" i="7"/>
  <c r="SCS66" i="7"/>
  <c r="SDI66" i="7"/>
  <c r="SDY66" i="7"/>
  <c r="SEO66" i="7"/>
  <c r="SFE66" i="7"/>
  <c r="SFU66" i="7"/>
  <c r="SGK66" i="7"/>
  <c r="SHA66" i="7"/>
  <c r="SHQ66" i="7"/>
  <c r="SIG66" i="7"/>
  <c r="SIW66" i="7"/>
  <c r="SJM66" i="7"/>
  <c r="SKC66" i="7"/>
  <c r="SKS66" i="7"/>
  <c r="SLI66" i="7"/>
  <c r="SLY66" i="7"/>
  <c r="SMO66" i="7"/>
  <c r="SNE66" i="7"/>
  <c r="SNU66" i="7"/>
  <c r="SOK66" i="7"/>
  <c r="SPA66" i="7"/>
  <c r="SPQ66" i="7"/>
  <c r="SQG66" i="7"/>
  <c r="SQW66" i="7"/>
  <c r="SRM66" i="7"/>
  <c r="SSC66" i="7"/>
  <c r="SSS66" i="7"/>
  <c r="STI66" i="7"/>
  <c r="STY66" i="7"/>
  <c r="SUO66" i="7"/>
  <c r="SVE66" i="7"/>
  <c r="SVU66" i="7"/>
  <c r="SWK66" i="7"/>
  <c r="SXA66" i="7"/>
  <c r="SXQ66" i="7"/>
  <c r="SYG66" i="7"/>
  <c r="SYW66" i="7"/>
  <c r="SZM66" i="7"/>
  <c r="TAC66" i="7"/>
  <c r="TAS66" i="7"/>
  <c r="TBI66" i="7"/>
  <c r="TBY66" i="7"/>
  <c r="TCO66" i="7"/>
  <c r="TDE66" i="7"/>
  <c r="TDU66" i="7"/>
  <c r="TEK66" i="7"/>
  <c r="TFA66" i="7"/>
  <c r="TFQ66" i="7"/>
  <c r="TGG66" i="7"/>
  <c r="TGW66" i="7"/>
  <c r="THM66" i="7"/>
  <c r="TIC66" i="7"/>
  <c r="TIS66" i="7"/>
  <c r="TJI66" i="7"/>
  <c r="TJY66" i="7"/>
  <c r="TKO66" i="7"/>
  <c r="TLE66" i="7"/>
  <c r="TLU66" i="7"/>
  <c r="TMK66" i="7"/>
  <c r="TNA66" i="7"/>
  <c r="TNQ66" i="7"/>
  <c r="TOG66" i="7"/>
  <c r="TOW66" i="7"/>
  <c r="TPM66" i="7"/>
  <c r="TQC66" i="7"/>
  <c r="TQS66" i="7"/>
  <c r="TRI66" i="7"/>
  <c r="TRY66" i="7"/>
  <c r="TSO66" i="7"/>
  <c r="TTE66" i="7"/>
  <c r="TTU66" i="7"/>
  <c r="TUK66" i="7"/>
  <c r="TVA66" i="7"/>
  <c r="TVQ66" i="7"/>
  <c r="TWG66" i="7"/>
  <c r="TWW66" i="7"/>
  <c r="TXM66" i="7"/>
  <c r="TYC66" i="7"/>
  <c r="TYS66" i="7"/>
  <c r="TZI66" i="7"/>
  <c r="TZY66" i="7"/>
  <c r="UAO66" i="7"/>
  <c r="UBE66" i="7"/>
  <c r="UBU66" i="7"/>
  <c r="UCK66" i="7"/>
  <c r="UDA66" i="7"/>
  <c r="UDQ66" i="7"/>
  <c r="UEG66" i="7"/>
  <c r="UEW66" i="7"/>
  <c r="UFM66" i="7"/>
  <c r="UGC66" i="7"/>
  <c r="UGS66" i="7"/>
  <c r="UHI66" i="7"/>
  <c r="UHY66" i="7"/>
  <c r="UIO66" i="7"/>
  <c r="UJE66" i="7"/>
  <c r="UJU66" i="7"/>
  <c r="UKK66" i="7"/>
  <c r="ULA66" i="7"/>
  <c r="ULQ66" i="7"/>
  <c r="UMG66" i="7"/>
  <c r="UMW66" i="7"/>
  <c r="UNM66" i="7"/>
  <c r="UOC66" i="7"/>
  <c r="UOS66" i="7"/>
  <c r="UPI66" i="7"/>
  <c r="UPY66" i="7"/>
  <c r="UQO66" i="7"/>
  <c r="URE66" i="7"/>
  <c r="URU66" i="7"/>
  <c r="USK66" i="7"/>
  <c r="UTA66" i="7"/>
  <c r="UTQ66" i="7"/>
  <c r="UUG66" i="7"/>
  <c r="UUW66" i="7"/>
  <c r="UVM66" i="7"/>
  <c r="UWC66" i="7"/>
  <c r="UWS66" i="7"/>
  <c r="UXI66" i="7"/>
  <c r="UXY66" i="7"/>
  <c r="UYO66" i="7"/>
  <c r="UZE66" i="7"/>
  <c r="UZU66" i="7"/>
  <c r="VAK66" i="7"/>
  <c r="VBA66" i="7"/>
  <c r="VBQ66" i="7"/>
  <c r="VCG66" i="7"/>
  <c r="VCW66" i="7"/>
  <c r="VDM66" i="7"/>
  <c r="VEC66" i="7"/>
  <c r="VES66" i="7"/>
  <c r="VFI66" i="7"/>
  <c r="VFY66" i="7"/>
  <c r="VGO66" i="7"/>
  <c r="VHE66" i="7"/>
  <c r="VHU66" i="7"/>
  <c r="VIK66" i="7"/>
  <c r="VJA66" i="7"/>
  <c r="VJQ66" i="7"/>
  <c r="VKG66" i="7"/>
  <c r="VKW66" i="7"/>
  <c r="VLM66" i="7"/>
  <c r="VMC66" i="7"/>
  <c r="VMS66" i="7"/>
  <c r="VNI66" i="7"/>
  <c r="VNY66" i="7"/>
  <c r="VOO66" i="7"/>
  <c r="VPE66" i="7"/>
  <c r="VPU66" i="7"/>
  <c r="VQK66" i="7"/>
  <c r="VRA66" i="7"/>
  <c r="VRQ66" i="7"/>
  <c r="VSG66" i="7"/>
  <c r="VSW66" i="7"/>
  <c r="VTM66" i="7"/>
  <c r="VUC66" i="7"/>
  <c r="VUS66" i="7"/>
  <c r="VVI66" i="7"/>
  <c r="VVY66" i="7"/>
  <c r="VWO66" i="7"/>
  <c r="VXE66" i="7"/>
  <c r="VXU66" i="7"/>
  <c r="VYK66" i="7"/>
  <c r="VZA66" i="7"/>
  <c r="VZQ66" i="7"/>
  <c r="WAG66" i="7"/>
  <c r="WAW66" i="7"/>
  <c r="WBM66" i="7"/>
  <c r="WCC66" i="7"/>
  <c r="SCE66" i="7"/>
  <c r="SCU66" i="7"/>
  <c r="SDK66" i="7"/>
  <c r="SEA66" i="7"/>
  <c r="SEQ66" i="7"/>
  <c r="SFG66" i="7"/>
  <c r="SFW66" i="7"/>
  <c r="SGM66" i="7"/>
  <c r="SHC66" i="7"/>
  <c r="SHS66" i="7"/>
  <c r="SII66" i="7"/>
  <c r="SIY66" i="7"/>
  <c r="SJO66" i="7"/>
  <c r="SKE66" i="7"/>
  <c r="SKU66" i="7"/>
  <c r="SLK66" i="7"/>
  <c r="SMA66" i="7"/>
  <c r="SMQ66" i="7"/>
  <c r="SNG66" i="7"/>
  <c r="SNW66" i="7"/>
  <c r="SOM66" i="7"/>
  <c r="SPC66" i="7"/>
  <c r="SPS66" i="7"/>
  <c r="SQI66" i="7"/>
  <c r="SQY66" i="7"/>
  <c r="SRO66" i="7"/>
  <c r="SSE66" i="7"/>
  <c r="SSU66" i="7"/>
  <c r="STK66" i="7"/>
  <c r="SUA66" i="7"/>
  <c r="SUQ66" i="7"/>
  <c r="SVG66" i="7"/>
  <c r="SVW66" i="7"/>
  <c r="SWM66" i="7"/>
  <c r="SXC66" i="7"/>
  <c r="SXS66" i="7"/>
  <c r="SYI66" i="7"/>
  <c r="SYY66" i="7"/>
  <c r="SZO66" i="7"/>
  <c r="TAE66" i="7"/>
  <c r="TAU66" i="7"/>
  <c r="TBK66" i="7"/>
  <c r="TCA66" i="7"/>
  <c r="TCQ66" i="7"/>
  <c r="TDG66" i="7"/>
  <c r="TDW66" i="7"/>
  <c r="TEM66" i="7"/>
  <c r="TFC66" i="7"/>
  <c r="TFS66" i="7"/>
  <c r="TGI66" i="7"/>
  <c r="TGY66" i="7"/>
  <c r="THO66" i="7"/>
  <c r="TIE66" i="7"/>
  <c r="TIU66" i="7"/>
  <c r="TJK66" i="7"/>
  <c r="TKA66" i="7"/>
  <c r="TKQ66" i="7"/>
  <c r="TLG66" i="7"/>
  <c r="TLW66" i="7"/>
  <c r="TMM66" i="7"/>
  <c r="TNC66" i="7"/>
  <c r="TNS66" i="7"/>
  <c r="TOI66" i="7"/>
  <c r="TOY66" i="7"/>
  <c r="TPO66" i="7"/>
  <c r="TQE66" i="7"/>
  <c r="TQU66" i="7"/>
  <c r="TRK66" i="7"/>
  <c r="TSA66" i="7"/>
  <c r="TSQ66" i="7"/>
  <c r="TTG66" i="7"/>
  <c r="TTW66" i="7"/>
  <c r="TUM66" i="7"/>
  <c r="TVC66" i="7"/>
  <c r="TVS66" i="7"/>
  <c r="TWI66" i="7"/>
  <c r="TWY66" i="7"/>
  <c r="TXO66" i="7"/>
  <c r="TYE66" i="7"/>
  <c r="TYU66" i="7"/>
  <c r="TZK66" i="7"/>
  <c r="UAA66" i="7"/>
  <c r="UAQ66" i="7"/>
  <c r="UBG66" i="7"/>
  <c r="UBW66" i="7"/>
  <c r="UCM66" i="7"/>
  <c r="UDC66" i="7"/>
  <c r="UDS66" i="7"/>
  <c r="UEI66" i="7"/>
  <c r="UEY66" i="7"/>
  <c r="UFO66" i="7"/>
  <c r="UGE66" i="7"/>
  <c r="UGU66" i="7"/>
  <c r="UHK66" i="7"/>
  <c r="UIA66" i="7"/>
  <c r="UIQ66" i="7"/>
  <c r="UJG66" i="7"/>
  <c r="UJW66" i="7"/>
  <c r="UKM66" i="7"/>
  <c r="ULC66" i="7"/>
  <c r="ULS66" i="7"/>
  <c r="UMI66" i="7"/>
  <c r="UMY66" i="7"/>
  <c r="UNO66" i="7"/>
  <c r="UOE66" i="7"/>
  <c r="UOU66" i="7"/>
  <c r="UPK66" i="7"/>
  <c r="UQA66" i="7"/>
  <c r="UQQ66" i="7"/>
  <c r="URG66" i="7"/>
  <c r="URW66" i="7"/>
  <c r="USM66" i="7"/>
  <c r="UTC66" i="7"/>
  <c r="UTS66" i="7"/>
  <c r="UUI66" i="7"/>
  <c r="UUY66" i="7"/>
  <c r="UVO66" i="7"/>
  <c r="UWE66" i="7"/>
  <c r="UWU66" i="7"/>
  <c r="UXK66" i="7"/>
  <c r="UYA66" i="7"/>
  <c r="UYQ66" i="7"/>
  <c r="UZG66" i="7"/>
  <c r="UZW66" i="7"/>
  <c r="VAM66" i="7"/>
  <c r="VBC66" i="7"/>
  <c r="VBS66" i="7"/>
  <c r="VCI66" i="7"/>
  <c r="VCY66" i="7"/>
  <c r="VDO66" i="7"/>
  <c r="VEE66" i="7"/>
  <c r="VEU66" i="7"/>
  <c r="VFK66" i="7"/>
  <c r="VGA66" i="7"/>
  <c r="VGQ66" i="7"/>
  <c r="VHG66" i="7"/>
  <c r="VHW66" i="7"/>
  <c r="VIM66" i="7"/>
  <c r="VJC66" i="7"/>
  <c r="VJS66" i="7"/>
  <c r="VKI66" i="7"/>
  <c r="VKY66" i="7"/>
  <c r="VLO66" i="7"/>
  <c r="VME66" i="7"/>
  <c r="VMU66" i="7"/>
  <c r="VNK66" i="7"/>
  <c r="VOA66" i="7"/>
  <c r="VOQ66" i="7"/>
  <c r="VPG66" i="7"/>
  <c r="VPW66" i="7"/>
  <c r="VQM66" i="7"/>
  <c r="VRC66" i="7"/>
  <c r="VRS66" i="7"/>
  <c r="VSI66" i="7"/>
  <c r="VSY66" i="7"/>
  <c r="VTO66" i="7"/>
  <c r="VUE66" i="7"/>
  <c r="VUU66" i="7"/>
  <c r="VVK66" i="7"/>
  <c r="VWA66" i="7"/>
  <c r="VWQ66" i="7"/>
  <c r="VXG66" i="7"/>
  <c r="VXW66" i="7"/>
  <c r="VYM66" i="7"/>
  <c r="VZC66" i="7"/>
  <c r="VZS66" i="7"/>
  <c r="WAI66" i="7"/>
  <c r="WAY66" i="7"/>
  <c r="WBO66" i="7"/>
  <c r="WCE66" i="7"/>
  <c r="SCG66" i="7"/>
  <c r="SCW66" i="7"/>
  <c r="SDM66" i="7"/>
  <c r="SEC66" i="7"/>
  <c r="SES66" i="7"/>
  <c r="SFI66" i="7"/>
  <c r="SFY66" i="7"/>
  <c r="SGO66" i="7"/>
  <c r="SHE66" i="7"/>
  <c r="SHU66" i="7"/>
  <c r="SIK66" i="7"/>
  <c r="SJA66" i="7"/>
  <c r="SJQ66" i="7"/>
  <c r="SKG66" i="7"/>
  <c r="SKW66" i="7"/>
  <c r="SLM66" i="7"/>
  <c r="SMC66" i="7"/>
  <c r="SMS66" i="7"/>
  <c r="SNI66" i="7"/>
  <c r="SNY66" i="7"/>
  <c r="SOO66" i="7"/>
  <c r="SPE66" i="7"/>
  <c r="SPU66" i="7"/>
  <c r="SQK66" i="7"/>
  <c r="SRA66" i="7"/>
  <c r="SRQ66" i="7"/>
  <c r="SSG66" i="7"/>
  <c r="SSW66" i="7"/>
  <c r="STM66" i="7"/>
  <c r="SUC66" i="7"/>
  <c r="SUS66" i="7"/>
  <c r="SVI66" i="7"/>
  <c r="SVY66" i="7"/>
  <c r="SWO66" i="7"/>
  <c r="SXE66" i="7"/>
  <c r="SXU66" i="7"/>
  <c r="SYK66" i="7"/>
  <c r="SZA66" i="7"/>
  <c r="SZQ66" i="7"/>
  <c r="TAG66" i="7"/>
  <c r="TAW66" i="7"/>
  <c r="TBM66" i="7"/>
  <c r="TCC66" i="7"/>
  <c r="TCS66" i="7"/>
  <c r="TDI66" i="7"/>
  <c r="TDY66" i="7"/>
  <c r="TEO66" i="7"/>
  <c r="TFE66" i="7"/>
  <c r="TFU66" i="7"/>
  <c r="TGK66" i="7"/>
  <c r="THA66" i="7"/>
  <c r="THQ66" i="7"/>
  <c r="TIG66" i="7"/>
  <c r="TIW66" i="7"/>
  <c r="TJM66" i="7"/>
  <c r="TKC66" i="7"/>
  <c r="TKS66" i="7"/>
  <c r="TLI66" i="7"/>
  <c r="TLY66" i="7"/>
  <c r="TMO66" i="7"/>
  <c r="TNE66" i="7"/>
  <c r="TNU66" i="7"/>
  <c r="TOK66" i="7"/>
  <c r="TPA66" i="7"/>
  <c r="TPQ66" i="7"/>
  <c r="TQG66" i="7"/>
  <c r="TQW66" i="7"/>
  <c r="TRM66" i="7"/>
  <c r="TSC66" i="7"/>
  <c r="TSS66" i="7"/>
  <c r="TTI66" i="7"/>
  <c r="TTY66" i="7"/>
  <c r="TUO66" i="7"/>
  <c r="TVE66" i="7"/>
  <c r="TVU66" i="7"/>
  <c r="TWK66" i="7"/>
  <c r="TXA66" i="7"/>
  <c r="TXQ66" i="7"/>
  <c r="TYG66" i="7"/>
  <c r="TYW66" i="7"/>
  <c r="TZM66" i="7"/>
  <c r="UAC66" i="7"/>
  <c r="UAS66" i="7"/>
  <c r="UBI66" i="7"/>
  <c r="UBY66" i="7"/>
  <c r="UCO66" i="7"/>
  <c r="UDE66" i="7"/>
  <c r="UDU66" i="7"/>
  <c r="UEK66" i="7"/>
  <c r="UFA66" i="7"/>
  <c r="UFQ66" i="7"/>
  <c r="UGG66" i="7"/>
  <c r="UGW66" i="7"/>
  <c r="UHM66" i="7"/>
  <c r="UIC66" i="7"/>
  <c r="UIS66" i="7"/>
  <c r="UJI66" i="7"/>
  <c r="UJY66" i="7"/>
  <c r="UKO66" i="7"/>
  <c r="ULE66" i="7"/>
  <c r="ULU66" i="7"/>
  <c r="UMK66" i="7"/>
  <c r="UNA66" i="7"/>
  <c r="UNQ66" i="7"/>
  <c r="UOG66" i="7"/>
  <c r="UOW66" i="7"/>
  <c r="UPM66" i="7"/>
  <c r="UQC66" i="7"/>
  <c r="UQS66" i="7"/>
  <c r="URI66" i="7"/>
  <c r="URY66" i="7"/>
  <c r="USO66" i="7"/>
  <c r="UTE66" i="7"/>
  <c r="UTU66" i="7"/>
  <c r="UUK66" i="7"/>
  <c r="UVA66" i="7"/>
  <c r="UVQ66" i="7"/>
  <c r="UWG66" i="7"/>
  <c r="UWW66" i="7"/>
  <c r="UXM66" i="7"/>
  <c r="UYC66" i="7"/>
  <c r="UYS66" i="7"/>
  <c r="UZI66" i="7"/>
  <c r="UZY66" i="7"/>
  <c r="VAO66" i="7"/>
  <c r="VBE66" i="7"/>
  <c r="VBU66" i="7"/>
  <c r="VCK66" i="7"/>
  <c r="VDA66" i="7"/>
  <c r="VDQ66" i="7"/>
  <c r="VEG66" i="7"/>
  <c r="VEW66" i="7"/>
  <c r="VFM66" i="7"/>
  <c r="VGC66" i="7"/>
  <c r="VGS66" i="7"/>
  <c r="VHI66" i="7"/>
  <c r="VHY66" i="7"/>
  <c r="VIO66" i="7"/>
  <c r="VJE66" i="7"/>
  <c r="VJU66" i="7"/>
  <c r="VKK66" i="7"/>
  <c r="VLA66" i="7"/>
  <c r="VLQ66" i="7"/>
  <c r="VMG66" i="7"/>
  <c r="VMW66" i="7"/>
  <c r="VNM66" i="7"/>
  <c r="VOC66" i="7"/>
  <c r="VOS66" i="7"/>
  <c r="VPI66" i="7"/>
  <c r="VPY66" i="7"/>
  <c r="VQO66" i="7"/>
  <c r="VRE66" i="7"/>
  <c r="VRU66" i="7"/>
  <c r="VSK66" i="7"/>
  <c r="VTA66" i="7"/>
  <c r="VTQ66" i="7"/>
  <c r="VUG66" i="7"/>
  <c r="VUW66" i="7"/>
  <c r="VVM66" i="7"/>
  <c r="VWC66" i="7"/>
  <c r="VWS66" i="7"/>
  <c r="VXI66" i="7"/>
  <c r="VXY66" i="7"/>
  <c r="VYO66" i="7"/>
  <c r="VZE66" i="7"/>
  <c r="VZU66" i="7"/>
  <c r="WAK66" i="7"/>
  <c r="WBA66" i="7"/>
  <c r="WBQ66" i="7"/>
  <c r="WCG66" i="7"/>
  <c r="SCI66" i="7"/>
  <c r="SCY66" i="7"/>
  <c r="SDO66" i="7"/>
  <c r="SEE66" i="7"/>
  <c r="SEU66" i="7"/>
  <c r="SFK66" i="7"/>
  <c r="SGA66" i="7"/>
  <c r="SGQ66" i="7"/>
  <c r="SHG66" i="7"/>
  <c r="SHW66" i="7"/>
  <c r="SIM66" i="7"/>
  <c r="SJC66" i="7"/>
  <c r="SJS66" i="7"/>
  <c r="SKI66" i="7"/>
  <c r="SKY66" i="7"/>
  <c r="SLO66" i="7"/>
  <c r="SME66" i="7"/>
  <c r="SMU66" i="7"/>
  <c r="SNK66" i="7"/>
  <c r="SOA66" i="7"/>
  <c r="SOQ66" i="7"/>
  <c r="SPG66" i="7"/>
  <c r="SPW66" i="7"/>
  <c r="SQM66" i="7"/>
  <c r="SRC66" i="7"/>
  <c r="SRS66" i="7"/>
  <c r="SSI66" i="7"/>
  <c r="SSY66" i="7"/>
  <c r="STO66" i="7"/>
  <c r="SUE66" i="7"/>
  <c r="SUU66" i="7"/>
  <c r="SVK66" i="7"/>
  <c r="SWA66" i="7"/>
  <c r="SWQ66" i="7"/>
  <c r="SXG66" i="7"/>
  <c r="SXW66" i="7"/>
  <c r="SYM66" i="7"/>
  <c r="SZC66" i="7"/>
  <c r="SZS66" i="7"/>
  <c r="TAI66" i="7"/>
  <c r="TAY66" i="7"/>
  <c r="TBO66" i="7"/>
  <c r="TCE66" i="7"/>
  <c r="TCU66" i="7"/>
  <c r="TDK66" i="7"/>
  <c r="TEA66" i="7"/>
  <c r="TEQ66" i="7"/>
  <c r="TFG66" i="7"/>
  <c r="TFW66" i="7"/>
  <c r="TGM66" i="7"/>
  <c r="THC66" i="7"/>
  <c r="THS66" i="7"/>
  <c r="TII66" i="7"/>
  <c r="TIY66" i="7"/>
  <c r="TJO66" i="7"/>
  <c r="TKE66" i="7"/>
  <c r="TKU66" i="7"/>
  <c r="TLK66" i="7"/>
  <c r="TMA66" i="7"/>
  <c r="TMQ66" i="7"/>
  <c r="TNG66" i="7"/>
  <c r="TNW66" i="7"/>
  <c r="TOM66" i="7"/>
  <c r="TPC66" i="7"/>
  <c r="TPS66" i="7"/>
  <c r="TQI66" i="7"/>
  <c r="TQY66" i="7"/>
  <c r="TRO66" i="7"/>
  <c r="TSE66" i="7"/>
  <c r="TSU66" i="7"/>
  <c r="TTK66" i="7"/>
  <c r="TUA66" i="7"/>
  <c r="TUQ66" i="7"/>
  <c r="TVG66" i="7"/>
  <c r="TVW66" i="7"/>
  <c r="TWM66" i="7"/>
  <c r="TXC66" i="7"/>
  <c r="TXS66" i="7"/>
  <c r="TYI66" i="7"/>
  <c r="TYY66" i="7"/>
  <c r="TZO66" i="7"/>
  <c r="UAE66" i="7"/>
  <c r="UAU66" i="7"/>
  <c r="UBK66" i="7"/>
  <c r="UCA66" i="7"/>
  <c r="UCQ66" i="7"/>
  <c r="UDG66" i="7"/>
  <c r="UDW66" i="7"/>
  <c r="UEM66" i="7"/>
  <c r="UFC66" i="7"/>
  <c r="UFS66" i="7"/>
  <c r="UGI66" i="7"/>
  <c r="UGY66" i="7"/>
  <c r="UHO66" i="7"/>
  <c r="UIE66" i="7"/>
  <c r="UIU66" i="7"/>
  <c r="UJK66" i="7"/>
  <c r="UKA66" i="7"/>
  <c r="UKQ66" i="7"/>
  <c r="ULG66" i="7"/>
  <c r="ULW66" i="7"/>
  <c r="UMM66" i="7"/>
  <c r="UNC66" i="7"/>
  <c r="UNS66" i="7"/>
  <c r="UOI66" i="7"/>
  <c r="UOY66" i="7"/>
  <c r="UPO66" i="7"/>
  <c r="UQE66" i="7"/>
  <c r="UQU66" i="7"/>
  <c r="URK66" i="7"/>
  <c r="USA66" i="7"/>
  <c r="USQ66" i="7"/>
  <c r="UTG66" i="7"/>
  <c r="UTW66" i="7"/>
  <c r="UUM66" i="7"/>
  <c r="UVC66" i="7"/>
  <c r="UVS66" i="7"/>
  <c r="UWI66" i="7"/>
  <c r="UWY66" i="7"/>
  <c r="UXO66" i="7"/>
  <c r="UYE66" i="7"/>
  <c r="UYU66" i="7"/>
  <c r="UZK66" i="7"/>
  <c r="VAA66" i="7"/>
  <c r="VAQ66" i="7"/>
  <c r="VBG66" i="7"/>
  <c r="VBW66" i="7"/>
  <c r="VCM66" i="7"/>
  <c r="VDC66" i="7"/>
  <c r="VDS66" i="7"/>
  <c r="VEI66" i="7"/>
  <c r="VEY66" i="7"/>
  <c r="VFO66" i="7"/>
  <c r="VGE66" i="7"/>
  <c r="VGU66" i="7"/>
  <c r="VHK66" i="7"/>
  <c r="VIA66" i="7"/>
  <c r="VIQ66" i="7"/>
  <c r="VJG66" i="7"/>
  <c r="VJW66" i="7"/>
  <c r="VKM66" i="7"/>
  <c r="VLC66" i="7"/>
  <c r="VLS66" i="7"/>
  <c r="VMI66" i="7"/>
  <c r="VMY66" i="7"/>
  <c r="VNO66" i="7"/>
  <c r="VOE66" i="7"/>
  <c r="VOU66" i="7"/>
  <c r="VPK66" i="7"/>
  <c r="VQA66" i="7"/>
  <c r="VQQ66" i="7"/>
  <c r="VRG66" i="7"/>
  <c r="VRW66" i="7"/>
  <c r="VSM66" i="7"/>
  <c r="VTC66" i="7"/>
  <c r="VTS66" i="7"/>
  <c r="VUI66" i="7"/>
  <c r="VUY66" i="7"/>
  <c r="VVO66" i="7"/>
  <c r="VWE66" i="7"/>
  <c r="VWU66" i="7"/>
  <c r="VXK66" i="7"/>
  <c r="VYA66" i="7"/>
  <c r="VYQ66" i="7"/>
  <c r="VZG66" i="7"/>
  <c r="VZW66" i="7"/>
  <c r="WAM66" i="7"/>
  <c r="WBC66" i="7"/>
  <c r="WBS66" i="7"/>
  <c r="WCI66" i="7"/>
  <c r="SCK66" i="7"/>
  <c r="SDA66" i="7"/>
  <c r="SDQ66" i="7"/>
  <c r="SEG66" i="7"/>
  <c r="SEW66" i="7"/>
  <c r="SFM66" i="7"/>
  <c r="SGC66" i="7"/>
  <c r="SGS66" i="7"/>
  <c r="SHI66" i="7"/>
  <c r="SHY66" i="7"/>
  <c r="SIO66" i="7"/>
  <c r="SJE66" i="7"/>
  <c r="SJU66" i="7"/>
  <c r="SKK66" i="7"/>
  <c r="SLA66" i="7"/>
  <c r="SLQ66" i="7"/>
  <c r="SMG66" i="7"/>
  <c r="SMW66" i="7"/>
  <c r="SNM66" i="7"/>
  <c r="SOC66" i="7"/>
  <c r="SOS66" i="7"/>
  <c r="SPI66" i="7"/>
  <c r="SPY66" i="7"/>
  <c r="SQO66" i="7"/>
  <c r="SRE66" i="7"/>
  <c r="SRU66" i="7"/>
  <c r="SSK66" i="7"/>
  <c r="STA66" i="7"/>
  <c r="STQ66" i="7"/>
  <c r="SUG66" i="7"/>
  <c r="SUW66" i="7"/>
  <c r="SVM66" i="7"/>
  <c r="SWC66" i="7"/>
  <c r="SWS66" i="7"/>
  <c r="SXI66" i="7"/>
  <c r="SXY66" i="7"/>
  <c r="SYO66" i="7"/>
  <c r="SZE66" i="7"/>
  <c r="SZU66" i="7"/>
  <c r="TAK66" i="7"/>
  <c r="TBA66" i="7"/>
  <c r="TBQ66" i="7"/>
  <c r="TCG66" i="7"/>
  <c r="TCW66" i="7"/>
  <c r="TDM66" i="7"/>
  <c r="TEC66" i="7"/>
  <c r="TES66" i="7"/>
  <c r="TFI66" i="7"/>
  <c r="TFY66" i="7"/>
  <c r="TGO66" i="7"/>
  <c r="THE66" i="7"/>
  <c r="THU66" i="7"/>
  <c r="TIK66" i="7"/>
  <c r="TJA66" i="7"/>
  <c r="TJQ66" i="7"/>
  <c r="TKG66" i="7"/>
  <c r="TKW66" i="7"/>
  <c r="TLM66" i="7"/>
  <c r="TMC66" i="7"/>
  <c r="TMS66" i="7"/>
  <c r="TNI66" i="7"/>
  <c r="TNY66" i="7"/>
  <c r="TOO66" i="7"/>
  <c r="TPE66" i="7"/>
  <c r="TPU66" i="7"/>
  <c r="TQK66" i="7"/>
  <c r="TRA66" i="7"/>
  <c r="TRQ66" i="7"/>
  <c r="TSG66" i="7"/>
  <c r="TSW66" i="7"/>
  <c r="TTM66" i="7"/>
  <c r="TUC66" i="7"/>
  <c r="TUS66" i="7"/>
  <c r="TVI66" i="7"/>
  <c r="TVY66" i="7"/>
  <c r="TWO66" i="7"/>
  <c r="TXE66" i="7"/>
  <c r="TXU66" i="7"/>
  <c r="TYK66" i="7"/>
  <c r="TZA66" i="7"/>
  <c r="TZQ66" i="7"/>
  <c r="UAG66" i="7"/>
  <c r="UAW66" i="7"/>
  <c r="UBM66" i="7"/>
  <c r="UCC66" i="7"/>
  <c r="UCS66" i="7"/>
  <c r="UDI66" i="7"/>
  <c r="UDY66" i="7"/>
  <c r="UEO66" i="7"/>
  <c r="UFE66" i="7"/>
  <c r="UFU66" i="7"/>
  <c r="UGK66" i="7"/>
  <c r="UHA66" i="7"/>
  <c r="UHQ66" i="7"/>
  <c r="UIG66" i="7"/>
  <c r="UIW66" i="7"/>
  <c r="UJM66" i="7"/>
  <c r="UKC66" i="7"/>
  <c r="UKS66" i="7"/>
  <c r="ULI66" i="7"/>
  <c r="ULY66" i="7"/>
  <c r="UMO66" i="7"/>
  <c r="UNE66" i="7"/>
  <c r="UNU66" i="7"/>
  <c r="UOK66" i="7"/>
  <c r="UPA66" i="7"/>
  <c r="UPQ66" i="7"/>
  <c r="UQG66" i="7"/>
  <c r="UQW66" i="7"/>
  <c r="URM66" i="7"/>
  <c r="USC66" i="7"/>
  <c r="USS66" i="7"/>
  <c r="UTI66" i="7"/>
  <c r="UTY66" i="7"/>
  <c r="UUO66" i="7"/>
  <c r="UVE66" i="7"/>
  <c r="UVU66" i="7"/>
  <c r="UWK66" i="7"/>
  <c r="UXA66" i="7"/>
  <c r="UXQ66" i="7"/>
  <c r="UYG66" i="7"/>
  <c r="UYW66" i="7"/>
  <c r="UZM66" i="7"/>
  <c r="VAC66" i="7"/>
  <c r="VAS66" i="7"/>
  <c r="VBI66" i="7"/>
  <c r="VBY66" i="7"/>
  <c r="VCO66" i="7"/>
  <c r="VDE66" i="7"/>
  <c r="VDU66" i="7"/>
  <c r="VEK66" i="7"/>
  <c r="VFA66" i="7"/>
  <c r="VFQ66" i="7"/>
  <c r="VGG66" i="7"/>
  <c r="VGW66" i="7"/>
  <c r="VHM66" i="7"/>
  <c r="VIC66" i="7"/>
  <c r="VIS66" i="7"/>
  <c r="VJI66" i="7"/>
  <c r="VJY66" i="7"/>
  <c r="VKO66" i="7"/>
  <c r="VLE66" i="7"/>
  <c r="VLU66" i="7"/>
  <c r="VMK66" i="7"/>
  <c r="VNA66" i="7"/>
  <c r="VNQ66" i="7"/>
  <c r="VOG66" i="7"/>
  <c r="VOW66" i="7"/>
  <c r="VPM66" i="7"/>
  <c r="VQC66" i="7"/>
  <c r="VQS66" i="7"/>
  <c r="VRI66" i="7"/>
  <c r="VRY66" i="7"/>
  <c r="VSO66" i="7"/>
  <c r="VTE66" i="7"/>
  <c r="VTU66" i="7"/>
  <c r="VUK66" i="7"/>
  <c r="VVA66" i="7"/>
  <c r="VVQ66" i="7"/>
  <c r="VWG66" i="7"/>
  <c r="VWW66" i="7"/>
  <c r="VXM66" i="7"/>
  <c r="VYC66" i="7"/>
  <c r="VYS66" i="7"/>
  <c r="VZI66" i="7"/>
  <c r="VZY66" i="7"/>
  <c r="WAO66" i="7"/>
  <c r="WBE66" i="7"/>
  <c r="WBU66" i="7"/>
  <c r="WCK66" i="7"/>
  <c r="WCU66" i="7"/>
  <c r="WDK66" i="7"/>
  <c r="WEA66" i="7"/>
  <c r="WEQ66" i="7"/>
  <c r="WFG66" i="7"/>
  <c r="WFW66" i="7"/>
  <c r="WGM66" i="7"/>
  <c r="WHC66" i="7"/>
  <c r="WHS66" i="7"/>
  <c r="WII66" i="7"/>
  <c r="WIY66" i="7"/>
  <c r="WJO66" i="7"/>
  <c r="WKE66" i="7"/>
  <c r="WKU66" i="7"/>
  <c r="WLK66" i="7"/>
  <c r="WMA66" i="7"/>
  <c r="WMQ66" i="7"/>
  <c r="WNG66" i="7"/>
  <c r="WNW66" i="7"/>
  <c r="WOM66" i="7"/>
  <c r="WPC66" i="7"/>
  <c r="WPS66" i="7"/>
  <c r="WQI66" i="7"/>
  <c r="WQY66" i="7"/>
  <c r="WRO66" i="7"/>
  <c r="WSE66" i="7"/>
  <c r="WSU66" i="7"/>
  <c r="WTK66" i="7"/>
  <c r="WUA66" i="7"/>
  <c r="WUQ66" i="7"/>
  <c r="WVG66" i="7"/>
  <c r="WVW66" i="7"/>
  <c r="WWM66" i="7"/>
  <c r="WXC66" i="7"/>
  <c r="WXS66" i="7"/>
  <c r="WYI66" i="7"/>
  <c r="WYY66" i="7"/>
  <c r="WZO66" i="7"/>
  <c r="XAE66" i="7"/>
  <c r="XAU66" i="7"/>
  <c r="XBK66" i="7"/>
  <c r="XCA66" i="7"/>
  <c r="XCQ66" i="7"/>
  <c r="XDG66" i="7"/>
  <c r="XDW66" i="7"/>
  <c r="XEM66" i="7"/>
  <c r="XFC66" i="7"/>
  <c r="UUW65" i="7"/>
  <c r="UXI65" i="7"/>
  <c r="UZU65" i="7"/>
  <c r="VCG65" i="7"/>
  <c r="VES65" i="7"/>
  <c r="VHE65" i="7"/>
  <c r="VJQ65" i="7"/>
  <c r="VLY65" i="7"/>
  <c r="VNS65" i="7"/>
  <c r="VPG65" i="7"/>
  <c r="VQY65" i="7"/>
  <c r="VSQ65" i="7"/>
  <c r="VUE65" i="7"/>
  <c r="VVW65" i="7"/>
  <c r="VXO65" i="7"/>
  <c r="VZC65" i="7"/>
  <c r="WAU65" i="7"/>
  <c r="WCA65" i="7"/>
  <c r="WDG65" i="7"/>
  <c r="WEM65" i="7"/>
  <c r="WFS65" i="7"/>
  <c r="WGY65" i="7"/>
  <c r="WHS65" i="7"/>
  <c r="WIQ65" i="7"/>
  <c r="WJK65" i="7"/>
  <c r="WKE65" i="7"/>
  <c r="WLC65" i="7"/>
  <c r="WLW65" i="7"/>
  <c r="WMQ65" i="7"/>
  <c r="WNO65" i="7"/>
  <c r="WOI65" i="7"/>
  <c r="WPC65" i="7"/>
  <c r="WQA65" i="7"/>
  <c r="WQU65" i="7"/>
  <c r="WRO65" i="7"/>
  <c r="WSM65" i="7"/>
  <c r="WTG65" i="7"/>
  <c r="WUA65" i="7"/>
  <c r="WUY65" i="7"/>
  <c r="WVS65" i="7"/>
  <c r="WWM65" i="7"/>
  <c r="WXK65" i="7"/>
  <c r="WYE65" i="7"/>
  <c r="WYY65" i="7"/>
  <c r="WZW65" i="7"/>
  <c r="XAQ65" i="7"/>
  <c r="XBK65" i="7"/>
  <c r="XCI65" i="7"/>
  <c r="XDC65" i="7"/>
  <c r="XDW65" i="7"/>
  <c r="XEU65" i="7"/>
  <c r="E61" i="7"/>
  <c r="WQK65" i="7"/>
  <c r="WSW65" i="7"/>
  <c r="WXA65" i="7"/>
  <c r="XAG65" i="7"/>
  <c r="XEK65" i="7"/>
  <c r="WCW66" i="7"/>
  <c r="WDM66" i="7"/>
  <c r="WEC66" i="7"/>
  <c r="WES66" i="7"/>
  <c r="WFI66" i="7"/>
  <c r="WFY66" i="7"/>
  <c r="WGO66" i="7"/>
  <c r="WHE66" i="7"/>
  <c r="WHU66" i="7"/>
  <c r="WIK66" i="7"/>
  <c r="WJA66" i="7"/>
  <c r="WJQ66" i="7"/>
  <c r="WKG66" i="7"/>
  <c r="WKW66" i="7"/>
  <c r="WLM66" i="7"/>
  <c r="WMC66" i="7"/>
  <c r="WMS66" i="7"/>
  <c r="WNI66" i="7"/>
  <c r="WNY66" i="7"/>
  <c r="WOO66" i="7"/>
  <c r="WPE66" i="7"/>
  <c r="WPU66" i="7"/>
  <c r="WQK66" i="7"/>
  <c r="WRA66" i="7"/>
  <c r="WRQ66" i="7"/>
  <c r="WSG66" i="7"/>
  <c r="WSW66" i="7"/>
  <c r="WTM66" i="7"/>
  <c r="WUC66" i="7"/>
  <c r="WUS66" i="7"/>
  <c r="WVI66" i="7"/>
  <c r="WVY66" i="7"/>
  <c r="WWO66" i="7"/>
  <c r="WXE66" i="7"/>
  <c r="WXU66" i="7"/>
  <c r="WYK66" i="7"/>
  <c r="WZA66" i="7"/>
  <c r="WZQ66" i="7"/>
  <c r="XAG66" i="7"/>
  <c r="XAW66" i="7"/>
  <c r="XBM66" i="7"/>
  <c r="XCC66" i="7"/>
  <c r="XCS66" i="7"/>
  <c r="XDI66" i="7"/>
  <c r="XDY66" i="7"/>
  <c r="XEO66" i="7"/>
  <c r="URO65" i="7"/>
  <c r="UVG65" i="7"/>
  <c r="UXS65" i="7"/>
  <c r="VAE65" i="7"/>
  <c r="VCQ65" i="7"/>
  <c r="VFC65" i="7"/>
  <c r="VHO65" i="7"/>
  <c r="VKA65" i="7"/>
  <c r="VMA65" i="7"/>
  <c r="VNU65" i="7"/>
  <c r="VPM65" i="7"/>
  <c r="VRA65" i="7"/>
  <c r="VSS65" i="7"/>
  <c r="VUK65" i="7"/>
  <c r="VVY65" i="7"/>
  <c r="VXQ65" i="7"/>
  <c r="VZI65" i="7"/>
  <c r="WAW65" i="7"/>
  <c r="WCC65" i="7"/>
  <c r="WDI65" i="7"/>
  <c r="WEO65" i="7"/>
  <c r="WFU65" i="7"/>
  <c r="WHA65" i="7"/>
  <c r="WHU65" i="7"/>
  <c r="WIS65" i="7"/>
  <c r="WJM65" i="7"/>
  <c r="WKG65" i="7"/>
  <c r="WLE65" i="7"/>
  <c r="WLY65" i="7"/>
  <c r="WMS65" i="7"/>
  <c r="WNQ65" i="7"/>
  <c r="WOK65" i="7"/>
  <c r="WPE65" i="7"/>
  <c r="WQC65" i="7"/>
  <c r="WQW65" i="7"/>
  <c r="WRQ65" i="7"/>
  <c r="WSO65" i="7"/>
  <c r="WTI65" i="7"/>
  <c r="WUC65" i="7"/>
  <c r="WVA65" i="7"/>
  <c r="WVU65" i="7"/>
  <c r="WWO65" i="7"/>
  <c r="WXM65" i="7"/>
  <c r="WYG65" i="7"/>
  <c r="WZA65" i="7"/>
  <c r="WZY65" i="7"/>
  <c r="XAS65" i="7"/>
  <c r="XBM65" i="7"/>
  <c r="XCK65" i="7"/>
  <c r="XDE65" i="7"/>
  <c r="XDY65" i="7"/>
  <c r="XEW65" i="7"/>
  <c r="WPQ65" i="7"/>
  <c r="WVI65" i="7"/>
  <c r="XBE65" i="7"/>
  <c r="WCY66" i="7"/>
  <c r="WDO66" i="7"/>
  <c r="WEE66" i="7"/>
  <c r="WEU66" i="7"/>
  <c r="WFK66" i="7"/>
  <c r="WGA66" i="7"/>
  <c r="WGQ66" i="7"/>
  <c r="WHG66" i="7"/>
  <c r="WHW66" i="7"/>
  <c r="WIM66" i="7"/>
  <c r="WJC66" i="7"/>
  <c r="WJS66" i="7"/>
  <c r="WKI66" i="7"/>
  <c r="WKY66" i="7"/>
  <c r="WLO66" i="7"/>
  <c r="WME66" i="7"/>
  <c r="WMU66" i="7"/>
  <c r="WNK66" i="7"/>
  <c r="WOA66" i="7"/>
  <c r="WOQ66" i="7"/>
  <c r="WPG66" i="7"/>
  <c r="WPW66" i="7"/>
  <c r="WQM66" i="7"/>
  <c r="WRC66" i="7"/>
  <c r="WRS66" i="7"/>
  <c r="WSI66" i="7"/>
  <c r="WSY66" i="7"/>
  <c r="WTO66" i="7"/>
  <c r="WUE66" i="7"/>
  <c r="WUU66" i="7"/>
  <c r="WVK66" i="7"/>
  <c r="WWA66" i="7"/>
  <c r="WWQ66" i="7"/>
  <c r="WXG66" i="7"/>
  <c r="WXW66" i="7"/>
  <c r="WYM66" i="7"/>
  <c r="WZC66" i="7"/>
  <c r="WZS66" i="7"/>
  <c r="XAI66" i="7"/>
  <c r="XAY66" i="7"/>
  <c r="XBO66" i="7"/>
  <c r="XCE66" i="7"/>
  <c r="XCU66" i="7"/>
  <c r="XDK66" i="7"/>
  <c r="XEA66" i="7"/>
  <c r="XEQ66" i="7"/>
  <c r="URQ65" i="7"/>
  <c r="UVI65" i="7"/>
  <c r="UXU65" i="7"/>
  <c r="VAG65" i="7"/>
  <c r="VCS65" i="7"/>
  <c r="VFE65" i="7"/>
  <c r="VHQ65" i="7"/>
  <c r="VKC65" i="7"/>
  <c r="VMC65" i="7"/>
  <c r="VNW65" i="7"/>
  <c r="VPO65" i="7"/>
  <c r="VRC65" i="7"/>
  <c r="VSU65" i="7"/>
  <c r="VUM65" i="7"/>
  <c r="VWA65" i="7"/>
  <c r="VXS65" i="7"/>
  <c r="VZK65" i="7"/>
  <c r="WAY65" i="7"/>
  <c r="WCE65" i="7"/>
  <c r="WDK65" i="7"/>
  <c r="WEQ65" i="7"/>
  <c r="WFW65" i="7"/>
  <c r="WHC65" i="7"/>
  <c r="WIA65" i="7"/>
  <c r="WIU65" i="7"/>
  <c r="WJO65" i="7"/>
  <c r="WKM65" i="7"/>
  <c r="WLG65" i="7"/>
  <c r="WMA65" i="7"/>
  <c r="WMY65" i="7"/>
  <c r="WNS65" i="7"/>
  <c r="WOM65" i="7"/>
  <c r="WPK65" i="7"/>
  <c r="WQE65" i="7"/>
  <c r="WQY65" i="7"/>
  <c r="WRW65" i="7"/>
  <c r="WSQ65" i="7"/>
  <c r="WTK65" i="7"/>
  <c r="WUI65" i="7"/>
  <c r="WVC65" i="7"/>
  <c r="WVW65" i="7"/>
  <c r="WWU65" i="7"/>
  <c r="WXO65" i="7"/>
  <c r="WYI65" i="7"/>
  <c r="WZG65" i="7"/>
  <c r="XAA65" i="7"/>
  <c r="XAU65" i="7"/>
  <c r="XBS65" i="7"/>
  <c r="XCM65" i="7"/>
  <c r="XDG65" i="7"/>
  <c r="XEE65" i="7"/>
  <c r="XEY65" i="7"/>
  <c r="WNY65" i="7"/>
  <c r="WTU65" i="7"/>
  <c r="WZM65" i="7"/>
  <c r="WDA66" i="7"/>
  <c r="WDQ66" i="7"/>
  <c r="WEG66" i="7"/>
  <c r="WEW66" i="7"/>
  <c r="WFM66" i="7"/>
  <c r="WGC66" i="7"/>
  <c r="WGS66" i="7"/>
  <c r="WHI66" i="7"/>
  <c r="WHY66" i="7"/>
  <c r="WIO66" i="7"/>
  <c r="WJE66" i="7"/>
  <c r="WJU66" i="7"/>
  <c r="WKK66" i="7"/>
  <c r="WLA66" i="7"/>
  <c r="WLQ66" i="7"/>
  <c r="WMG66" i="7"/>
  <c r="WMW66" i="7"/>
  <c r="WNM66" i="7"/>
  <c r="WOC66" i="7"/>
  <c r="WOS66" i="7"/>
  <c r="WPI66" i="7"/>
  <c r="WPY66" i="7"/>
  <c r="WQO66" i="7"/>
  <c r="WRE66" i="7"/>
  <c r="WRU66" i="7"/>
  <c r="WSK66" i="7"/>
  <c r="WTA66" i="7"/>
  <c r="WTQ66" i="7"/>
  <c r="WUG66" i="7"/>
  <c r="WUW66" i="7"/>
  <c r="WVM66" i="7"/>
  <c r="WWC66" i="7"/>
  <c r="WWS66" i="7"/>
  <c r="WXI66" i="7"/>
  <c r="WXY66" i="7"/>
  <c r="WYO66" i="7"/>
  <c r="WZE66" i="7"/>
  <c r="WZU66" i="7"/>
  <c r="XAK66" i="7"/>
  <c r="XBA66" i="7"/>
  <c r="XBQ66" i="7"/>
  <c r="XCG66" i="7"/>
  <c r="XCW66" i="7"/>
  <c r="XDM66" i="7"/>
  <c r="XEC66" i="7"/>
  <c r="XES66" i="7"/>
  <c r="USU65" i="7"/>
  <c r="UWA65" i="7"/>
  <c r="UYM65" i="7"/>
  <c r="VAY65" i="7"/>
  <c r="VDK65" i="7"/>
  <c r="VFW65" i="7"/>
  <c r="VII65" i="7"/>
  <c r="VKU65" i="7"/>
  <c r="VMS65" i="7"/>
  <c r="VOK65" i="7"/>
  <c r="VQC65" i="7"/>
  <c r="VRQ65" i="7"/>
  <c r="VTI65" i="7"/>
  <c r="VVA65" i="7"/>
  <c r="VWO65" i="7"/>
  <c r="VYG65" i="7"/>
  <c r="VZY65" i="7"/>
  <c r="WBI65" i="7"/>
  <c r="WCO65" i="7"/>
  <c r="WDU65" i="7"/>
  <c r="WFA65" i="7"/>
  <c r="WGG65" i="7"/>
  <c r="WHE65" i="7"/>
  <c r="WIC65" i="7"/>
  <c r="WIW65" i="7"/>
  <c r="WJQ65" i="7"/>
  <c r="WKO65" i="7"/>
  <c r="WLI65" i="7"/>
  <c r="WMC65" i="7"/>
  <c r="WNA65" i="7"/>
  <c r="WNU65" i="7"/>
  <c r="WOO65" i="7"/>
  <c r="WPM65" i="7"/>
  <c r="WQG65" i="7"/>
  <c r="WRA65" i="7"/>
  <c r="WRY65" i="7"/>
  <c r="WSS65" i="7"/>
  <c r="WTM65" i="7"/>
  <c r="WUK65" i="7"/>
  <c r="WVE65" i="7"/>
  <c r="WVY65" i="7"/>
  <c r="WWW65" i="7"/>
  <c r="WXQ65" i="7"/>
  <c r="WYK65" i="7"/>
  <c r="WZI65" i="7"/>
  <c r="XAC65" i="7"/>
  <c r="XAW65" i="7"/>
  <c r="XBU65" i="7"/>
  <c r="XCO65" i="7"/>
  <c r="XDI65" i="7"/>
  <c r="XEG65" i="7"/>
  <c r="XFA65" i="7"/>
  <c r="WNE65" i="7"/>
  <c r="WXU65" i="7"/>
  <c r="WCM66" i="7"/>
  <c r="WDC66" i="7"/>
  <c r="WDS66" i="7"/>
  <c r="WEI66" i="7"/>
  <c r="WEY66" i="7"/>
  <c r="WFO66" i="7"/>
  <c r="WGE66" i="7"/>
  <c r="WGU66" i="7"/>
  <c r="WHK66" i="7"/>
  <c r="WIA66" i="7"/>
  <c r="WIQ66" i="7"/>
  <c r="WJG66" i="7"/>
  <c r="WJW66" i="7"/>
  <c r="WKM66" i="7"/>
  <c r="WLC66" i="7"/>
  <c r="WLS66" i="7"/>
  <c r="WMI66" i="7"/>
  <c r="WMY66" i="7"/>
  <c r="WNO66" i="7"/>
  <c r="WOE66" i="7"/>
  <c r="WOU66" i="7"/>
  <c r="WPK66" i="7"/>
  <c r="WQA66" i="7"/>
  <c r="WQQ66" i="7"/>
  <c r="WRG66" i="7"/>
  <c r="WRW66" i="7"/>
  <c r="WSM66" i="7"/>
  <c r="WTC66" i="7"/>
  <c r="WTS66" i="7"/>
  <c r="WUI66" i="7"/>
  <c r="WUY66" i="7"/>
  <c r="WVO66" i="7"/>
  <c r="WWE66" i="7"/>
  <c r="WWU66" i="7"/>
  <c r="WXK66" i="7"/>
  <c r="WYA66" i="7"/>
  <c r="WYQ66" i="7"/>
  <c r="WZG66" i="7"/>
  <c r="WZW66" i="7"/>
  <c r="XAM66" i="7"/>
  <c r="XBC66" i="7"/>
  <c r="XBS66" i="7"/>
  <c r="XCI66" i="7"/>
  <c r="XCY66" i="7"/>
  <c r="XDO66" i="7"/>
  <c r="XEE66" i="7"/>
  <c r="XEU66" i="7"/>
  <c r="USW65" i="7"/>
  <c r="UWC65" i="7"/>
  <c r="UYO65" i="7"/>
  <c r="VBA65" i="7"/>
  <c r="VDM65" i="7"/>
  <c r="VFY65" i="7"/>
  <c r="VIK65" i="7"/>
  <c r="VKW65" i="7"/>
  <c r="VMU65" i="7"/>
  <c r="VOM65" i="7"/>
  <c r="VQE65" i="7"/>
  <c r="VRS65" i="7"/>
  <c r="VTK65" i="7"/>
  <c r="VVC65" i="7"/>
  <c r="VWQ65" i="7"/>
  <c r="VYI65" i="7"/>
  <c r="WAA65" i="7"/>
  <c r="WBK65" i="7"/>
  <c r="WCQ65" i="7"/>
  <c r="WDW65" i="7"/>
  <c r="WFC65" i="7"/>
  <c r="WGI65" i="7"/>
  <c r="WHK65" i="7"/>
  <c r="WIE65" i="7"/>
  <c r="WIY65" i="7"/>
  <c r="WJW65" i="7"/>
  <c r="WKQ65" i="7"/>
  <c r="WLK65" i="7"/>
  <c r="WMI65" i="7"/>
  <c r="WNC65" i="7"/>
  <c r="WNW65" i="7"/>
  <c r="WOU65" i="7"/>
  <c r="WPO65" i="7"/>
  <c r="WQI65" i="7"/>
  <c r="WRG65" i="7"/>
  <c r="WSA65" i="7"/>
  <c r="WSU65" i="7"/>
  <c r="WTS65" i="7"/>
  <c r="WUM65" i="7"/>
  <c r="WVG65" i="7"/>
  <c r="WWE65" i="7"/>
  <c r="WWY65" i="7"/>
  <c r="WXS65" i="7"/>
  <c r="WYQ65" i="7"/>
  <c r="WZK65" i="7"/>
  <c r="XAE65" i="7"/>
  <c r="XBC65" i="7"/>
  <c r="XBW65" i="7"/>
  <c r="XCQ65" i="7"/>
  <c r="XDO65" i="7"/>
  <c r="XEI65" i="7"/>
  <c r="XFC65" i="7"/>
  <c r="WMK65" i="7"/>
  <c r="WWG65" i="7"/>
  <c r="XBY65" i="7"/>
  <c r="WCO66" i="7"/>
  <c r="WDE66" i="7"/>
  <c r="WDU66" i="7"/>
  <c r="WEK66" i="7"/>
  <c r="WFA66" i="7"/>
  <c r="WFQ66" i="7"/>
  <c r="WGG66" i="7"/>
  <c r="WGW66" i="7"/>
  <c r="WHM66" i="7"/>
  <c r="WIC66" i="7"/>
  <c r="WIS66" i="7"/>
  <c r="WJI66" i="7"/>
  <c r="WJY66" i="7"/>
  <c r="WKO66" i="7"/>
  <c r="WLE66" i="7"/>
  <c r="WLU66" i="7"/>
  <c r="WMK66" i="7"/>
  <c r="WNA66" i="7"/>
  <c r="WNQ66" i="7"/>
  <c r="WOG66" i="7"/>
  <c r="WOW66" i="7"/>
  <c r="WPM66" i="7"/>
  <c r="WQC66" i="7"/>
  <c r="WQS66" i="7"/>
  <c r="WRI66" i="7"/>
  <c r="WRY66" i="7"/>
  <c r="WSO66" i="7"/>
  <c r="WTE66" i="7"/>
  <c r="WTU66" i="7"/>
  <c r="WUK66" i="7"/>
  <c r="WVA66" i="7"/>
  <c r="WVQ66" i="7"/>
  <c r="WWG66" i="7"/>
  <c r="WWW66" i="7"/>
  <c r="WXM66" i="7"/>
  <c r="WYC66" i="7"/>
  <c r="WYS66" i="7"/>
  <c r="WZI66" i="7"/>
  <c r="WZY66" i="7"/>
  <c r="XAO66" i="7"/>
  <c r="XBE66" i="7"/>
  <c r="XBU66" i="7"/>
  <c r="XCK66" i="7"/>
  <c r="XDA66" i="7"/>
  <c r="XDQ66" i="7"/>
  <c r="XEG66" i="7"/>
  <c r="XEW66" i="7"/>
  <c r="UUA65" i="7"/>
  <c r="UWM65" i="7"/>
  <c r="UYY65" i="7"/>
  <c r="VBK65" i="7"/>
  <c r="VDW65" i="7"/>
  <c r="VGI65" i="7"/>
  <c r="VIU65" i="7"/>
  <c r="VLE65" i="7"/>
  <c r="VNA65" i="7"/>
  <c r="VOO65" i="7"/>
  <c r="VQG65" i="7"/>
  <c r="VRY65" i="7"/>
  <c r="VTM65" i="7"/>
  <c r="VVE65" i="7"/>
  <c r="VWW65" i="7"/>
  <c r="VYK65" i="7"/>
  <c r="WAC65" i="7"/>
  <c r="WBM65" i="7"/>
  <c r="WCS65" i="7"/>
  <c r="WDY65" i="7"/>
  <c r="WFE65" i="7"/>
  <c r="WGK65" i="7"/>
  <c r="WHM65" i="7"/>
  <c r="WIG65" i="7"/>
  <c r="WJA65" i="7"/>
  <c r="WJY65" i="7"/>
  <c r="WKS65" i="7"/>
  <c r="WLM65" i="7"/>
  <c r="WOW65" i="7"/>
  <c r="WRI65" i="7"/>
  <c r="WSC65" i="7"/>
  <c r="WUO65" i="7"/>
  <c r="WYS65" i="7"/>
  <c r="XCS65" i="7"/>
  <c r="XDQ65" i="7"/>
  <c r="WCQ66" i="7"/>
  <c r="WDG66" i="7"/>
  <c r="WDW66" i="7"/>
  <c r="WEM66" i="7"/>
  <c r="WFC66" i="7"/>
  <c r="WFS66" i="7"/>
  <c r="WGI66" i="7"/>
  <c r="WGY66" i="7"/>
  <c r="WHO66" i="7"/>
  <c r="WIE66" i="7"/>
  <c r="WIU66" i="7"/>
  <c r="WJK66" i="7"/>
  <c r="WKA66" i="7"/>
  <c r="WKQ66" i="7"/>
  <c r="WLG66" i="7"/>
  <c r="WLW66" i="7"/>
  <c r="WMM66" i="7"/>
  <c r="WNC66" i="7"/>
  <c r="WNS66" i="7"/>
  <c r="WOI66" i="7"/>
  <c r="WOY66" i="7"/>
  <c r="WPO66" i="7"/>
  <c r="WQE66" i="7"/>
  <c r="WQU66" i="7"/>
  <c r="WRK66" i="7"/>
  <c r="WSA66" i="7"/>
  <c r="WSQ66" i="7"/>
  <c r="WTG66" i="7"/>
  <c r="WTW66" i="7"/>
  <c r="WUM66" i="7"/>
  <c r="WVC66" i="7"/>
  <c r="WVS66" i="7"/>
  <c r="WWI66" i="7"/>
  <c r="WWY66" i="7"/>
  <c r="WXO66" i="7"/>
  <c r="WYE66" i="7"/>
  <c r="WYU66" i="7"/>
  <c r="WZK66" i="7"/>
  <c r="XAA66" i="7"/>
  <c r="XAQ66" i="7"/>
  <c r="XBG66" i="7"/>
  <c r="XBW66" i="7"/>
  <c r="XCM66" i="7"/>
  <c r="XDC66" i="7"/>
  <c r="XDS66" i="7"/>
  <c r="XEI66" i="7"/>
  <c r="XEY66" i="7"/>
  <c r="UUC65" i="7"/>
  <c r="UWO65" i="7"/>
  <c r="UZA65" i="7"/>
  <c r="VBM65" i="7"/>
  <c r="VDY65" i="7"/>
  <c r="VGK65" i="7"/>
  <c r="VIW65" i="7"/>
  <c r="VLG65" i="7"/>
  <c r="VNC65" i="7"/>
  <c r="VOQ65" i="7"/>
  <c r="VQI65" i="7"/>
  <c r="VSA65" i="7"/>
  <c r="VTO65" i="7"/>
  <c r="VVG65" i="7"/>
  <c r="VWY65" i="7"/>
  <c r="VYM65" i="7"/>
  <c r="WAE65" i="7"/>
  <c r="WBO65" i="7"/>
  <c r="WCU65" i="7"/>
  <c r="WEA65" i="7"/>
  <c r="WFG65" i="7"/>
  <c r="WGM65" i="7"/>
  <c r="WHO65" i="7"/>
  <c r="WII65" i="7"/>
  <c r="WJG65" i="7"/>
  <c r="WKA65" i="7"/>
  <c r="WKU65" i="7"/>
  <c r="WLS65" i="7"/>
  <c r="WMM65" i="7"/>
  <c r="WNG65" i="7"/>
  <c r="WOE65" i="7"/>
  <c r="WOY65" i="7"/>
  <c r="WPS65" i="7"/>
  <c r="WQQ65" i="7"/>
  <c r="WRK65" i="7"/>
  <c r="WSE65" i="7"/>
  <c r="WTC65" i="7"/>
  <c r="WTW65" i="7"/>
  <c r="WUQ65" i="7"/>
  <c r="WVO65" i="7"/>
  <c r="WWI65" i="7"/>
  <c r="WXC65" i="7"/>
  <c r="WYA65" i="7"/>
  <c r="WYU65" i="7"/>
  <c r="WZO65" i="7"/>
  <c r="XAM65" i="7"/>
  <c r="XBG65" i="7"/>
  <c r="XCA65" i="7"/>
  <c r="XCY65" i="7"/>
  <c r="XDS65" i="7"/>
  <c r="XEM65" i="7"/>
  <c r="XDA65" i="7"/>
  <c r="XEO65" i="7"/>
  <c r="E65" i="7"/>
  <c r="WCS66" i="7"/>
  <c r="WDI66" i="7"/>
  <c r="WDY66" i="7"/>
  <c r="WEO66" i="7"/>
  <c r="WFE66" i="7"/>
  <c r="WFU66" i="7"/>
  <c r="WGK66" i="7"/>
  <c r="WHA66" i="7"/>
  <c r="WHQ66" i="7"/>
  <c r="WIG66" i="7"/>
  <c r="WIW66" i="7"/>
  <c r="WJM66" i="7"/>
  <c r="WKC66" i="7"/>
  <c r="WKS66" i="7"/>
  <c r="WLI66" i="7"/>
  <c r="WLY66" i="7"/>
  <c r="WMO66" i="7"/>
  <c r="WNE66" i="7"/>
  <c r="WNU66" i="7"/>
  <c r="WOK66" i="7"/>
  <c r="WPA66" i="7"/>
  <c r="WPQ66" i="7"/>
  <c r="WQG66" i="7"/>
  <c r="WQW66" i="7"/>
  <c r="WRM66" i="7"/>
  <c r="WSC66" i="7"/>
  <c r="WSS66" i="7"/>
  <c r="WTI66" i="7"/>
  <c r="WTY66" i="7"/>
  <c r="WUO66" i="7"/>
  <c r="WVE66" i="7"/>
  <c r="WVU66" i="7"/>
  <c r="WWK66" i="7"/>
  <c r="WXA66" i="7"/>
  <c r="WXQ66" i="7"/>
  <c r="WYG66" i="7"/>
  <c r="WYW66" i="7"/>
  <c r="WZM66" i="7"/>
  <c r="XAC66" i="7"/>
  <c r="XAS66" i="7"/>
  <c r="XBI66" i="7"/>
  <c r="XBY66" i="7"/>
  <c r="XCO66" i="7"/>
  <c r="XDE66" i="7"/>
  <c r="XDU66" i="7"/>
  <c r="XEK66" i="7"/>
  <c r="XFA66" i="7"/>
  <c r="UUU65" i="7"/>
  <c r="UXG65" i="7"/>
  <c r="UZS65" i="7"/>
  <c r="VCE65" i="7"/>
  <c r="VEQ65" i="7"/>
  <c r="VHC65" i="7"/>
  <c r="VJO65" i="7"/>
  <c r="VLW65" i="7"/>
  <c r="VNQ65" i="7"/>
  <c r="VPE65" i="7"/>
  <c r="VQW65" i="7"/>
  <c r="VSO65" i="7"/>
  <c r="VUC65" i="7"/>
  <c r="VVU65" i="7"/>
  <c r="VXM65" i="7"/>
  <c r="VZA65" i="7"/>
  <c r="WAS65" i="7"/>
  <c r="WBY65" i="7"/>
  <c r="WDE65" i="7"/>
  <c r="WEK65" i="7"/>
  <c r="WFQ65" i="7"/>
  <c r="WGW65" i="7"/>
  <c r="WHQ65" i="7"/>
  <c r="WIK65" i="7"/>
  <c r="WJI65" i="7"/>
  <c r="WKC65" i="7"/>
  <c r="WKW65" i="7"/>
  <c r="WLU65" i="7"/>
  <c r="WMO65" i="7"/>
  <c r="WNI65" i="7"/>
  <c r="WOG65" i="7"/>
  <c r="WPA65" i="7"/>
  <c r="WPU65" i="7"/>
  <c r="WQS65" i="7"/>
  <c r="WRM65" i="7"/>
  <c r="WSG65" i="7"/>
  <c r="WTE65" i="7"/>
  <c r="WTY65" i="7"/>
  <c r="WUS65" i="7"/>
  <c r="WVQ65" i="7"/>
  <c r="WWK65" i="7"/>
  <c r="WXE65" i="7"/>
  <c r="WYC65" i="7"/>
  <c r="WYW65" i="7"/>
  <c r="WZQ65" i="7"/>
  <c r="XAO65" i="7"/>
  <c r="XBI65" i="7"/>
  <c r="XCC65" i="7"/>
  <c r="XDU65" i="7"/>
  <c r="UJO65" i="7"/>
  <c r="UQI65" i="7"/>
  <c r="URE65" i="7"/>
  <c r="USI65" i="7"/>
  <c r="WGE65" i="7"/>
  <c r="WAQ65" i="7"/>
  <c r="VUA65" i="7"/>
  <c r="VNK65" i="7"/>
  <c r="VEO65" i="7"/>
  <c r="UUS65" i="7"/>
  <c r="UKW65" i="7"/>
  <c r="XCG65" i="7"/>
  <c r="WXI65" i="7"/>
  <c r="WSK65" i="7"/>
  <c r="WNM65" i="7"/>
  <c r="WIO65" i="7"/>
  <c r="WDQ65" i="7"/>
  <c r="VYC65" i="7"/>
  <c r="VRM65" i="7"/>
  <c r="VKQ65" i="7"/>
  <c r="VAU65" i="7"/>
  <c r="UQY65" i="7"/>
  <c r="AM65" i="7"/>
  <c r="FK65" i="7"/>
  <c r="KI65" i="7"/>
  <c r="PG65" i="7"/>
  <c r="UE65" i="7"/>
  <c r="ZC65" i="7"/>
  <c r="AEA65" i="7"/>
  <c r="AIY65" i="7"/>
  <c r="ANW65" i="7"/>
  <c r="ASU65" i="7"/>
  <c r="EG65" i="7"/>
  <c r="JE65" i="7"/>
  <c r="OC65" i="7"/>
  <c r="TA65" i="7"/>
  <c r="XY65" i="7"/>
  <c r="ACW65" i="7"/>
  <c r="AHU65" i="7"/>
  <c r="EY65" i="7"/>
  <c r="JW65" i="7"/>
  <c r="OU65" i="7"/>
  <c r="TS65" i="7"/>
  <c r="YQ65" i="7"/>
  <c r="ADO65" i="7"/>
  <c r="AIM65" i="7"/>
  <c r="ANK65" i="7"/>
  <c r="ASI65" i="7"/>
  <c r="AXG65" i="7"/>
  <c r="BY65" i="7"/>
  <c r="GW65" i="7"/>
  <c r="LU65" i="7"/>
  <c r="QS65" i="7"/>
  <c r="VQ65" i="7"/>
  <c r="AAO65" i="7"/>
  <c r="AFM65" i="7"/>
  <c r="AKK65" i="7"/>
  <c r="API65" i="7"/>
  <c r="AUG65" i="7"/>
  <c r="CQ65" i="7"/>
  <c r="HO65" i="7"/>
  <c r="MM65" i="7"/>
  <c r="RK65" i="7"/>
  <c r="WI65" i="7"/>
  <c r="ABG65" i="7"/>
  <c r="AGE65" i="7"/>
  <c r="ALC65" i="7"/>
  <c r="AQA65" i="7"/>
  <c r="AUY65" i="7"/>
  <c r="DY65" i="7"/>
  <c r="IW65" i="7"/>
  <c r="NU65" i="7"/>
  <c r="SS65" i="7"/>
  <c r="XQ65" i="7"/>
  <c r="ACO65" i="7"/>
  <c r="AHM65" i="7"/>
  <c r="AMK65" i="7"/>
  <c r="ARI65" i="7"/>
  <c r="AWG65" i="7"/>
  <c r="CE65" i="7"/>
  <c r="HC65" i="7"/>
  <c r="MA65" i="7"/>
  <c r="QY65" i="7"/>
  <c r="VW65" i="7"/>
  <c r="AAU65" i="7"/>
  <c r="AFS65" i="7"/>
  <c r="AKQ65" i="7"/>
  <c r="AIG65" i="7"/>
  <c r="AWS65" i="7"/>
  <c r="BCG65" i="7"/>
  <c r="BHE65" i="7"/>
  <c r="BMC65" i="7"/>
  <c r="BRA65" i="7"/>
  <c r="BVY65" i="7"/>
  <c r="CAW65" i="7"/>
  <c r="AIW65" i="7"/>
  <c r="AWU65" i="7"/>
  <c r="BCI65" i="7"/>
  <c r="BHG65" i="7"/>
  <c r="BME65" i="7"/>
  <c r="BRC65" i="7"/>
  <c r="BWA65" i="7"/>
  <c r="CAY65" i="7"/>
  <c r="CFW65" i="7"/>
  <c r="CKU65" i="7"/>
  <c r="KW65" i="7"/>
  <c r="APQ65" i="7"/>
  <c r="AZI65" i="7"/>
  <c r="BEG65" i="7"/>
  <c r="BJE65" i="7"/>
  <c r="BOC65" i="7"/>
  <c r="BTA65" i="7"/>
  <c r="BXY65" i="7"/>
  <c r="CCW65" i="7"/>
  <c r="CHU65" i="7"/>
  <c r="CMS65" i="7"/>
  <c r="AAG65" i="7"/>
  <c r="AUS65" i="7"/>
  <c r="BBG65" i="7"/>
  <c r="BGE65" i="7"/>
  <c r="BLC65" i="7"/>
  <c r="BQA65" i="7"/>
  <c r="BUY65" i="7"/>
  <c r="BZW65" i="7"/>
  <c r="EC65" i="7"/>
  <c r="AQK65" i="7"/>
  <c r="BEO65" i="7"/>
  <c r="BOK65" i="7"/>
  <c r="BYG65" i="7"/>
  <c r="CFS65" i="7"/>
  <c r="CMI65" i="7"/>
  <c r="CRS65" i="7"/>
  <c r="CWQ65" i="7"/>
  <c r="DBO65" i="7"/>
  <c r="DGM65" i="7"/>
  <c r="DLK65" i="7"/>
  <c r="AYI65" i="7"/>
  <c r="BII65" i="7"/>
  <c r="BSE65" i="7"/>
  <c r="CBU65" i="7"/>
  <c r="CIG65" i="7"/>
  <c r="COS65" i="7"/>
  <c r="CTQ65" i="7"/>
  <c r="CYO65" i="7"/>
  <c r="DDM65" i="7"/>
  <c r="DIK65" i="7"/>
  <c r="DNI65" i="7"/>
  <c r="DSG65" i="7"/>
  <c r="DXE65" i="7"/>
  <c r="ECC65" i="7"/>
  <c r="EHA65" i="7"/>
  <c r="ELY65" i="7"/>
  <c r="EQW65" i="7"/>
  <c r="EVU65" i="7"/>
  <c r="FAS65" i="7"/>
  <c r="AKS65" i="7"/>
  <c r="BCO65" i="7"/>
  <c r="BMK65" i="7"/>
  <c r="BWG65" i="7"/>
  <c r="CEI65" i="7"/>
  <c r="CKY65" i="7"/>
  <c r="CQQ65" i="7"/>
  <c r="CVO65" i="7"/>
  <c r="DAM65" i="7"/>
  <c r="DFK65" i="7"/>
  <c r="DKI65" i="7"/>
  <c r="DPG65" i="7"/>
  <c r="DUE65" i="7"/>
  <c r="E66" i="7"/>
  <c r="UPC65" i="7"/>
  <c r="UPY65" i="7"/>
  <c r="URC65" i="7"/>
  <c r="WFO65" i="7"/>
  <c r="VZS65" i="7"/>
  <c r="VTG65" i="7"/>
  <c r="VMQ65" i="7"/>
  <c r="VDI65" i="7"/>
  <c r="UTM65" i="7"/>
  <c r="UJQ65" i="7"/>
  <c r="XBQ65" i="7"/>
  <c r="WWS65" i="7"/>
  <c r="WRU65" i="7"/>
  <c r="WMW65" i="7"/>
  <c r="WHY65" i="7"/>
  <c r="WDA65" i="7"/>
  <c r="VXE65" i="7"/>
  <c r="VQS65" i="7"/>
  <c r="VJK65" i="7"/>
  <c r="UZO65" i="7"/>
  <c r="UPS65" i="7"/>
  <c r="BC65" i="7"/>
  <c r="GA65" i="7"/>
  <c r="KY65" i="7"/>
  <c r="PW65" i="7"/>
  <c r="UU65" i="7"/>
  <c r="ZS65" i="7"/>
  <c r="AEQ65" i="7"/>
  <c r="AJO65" i="7"/>
  <c r="AOM65" i="7"/>
  <c r="ATK65" i="7"/>
  <c r="EW65" i="7"/>
  <c r="JU65" i="7"/>
  <c r="OS65" i="7"/>
  <c r="TQ65" i="7"/>
  <c r="YO65" i="7"/>
  <c r="ADM65" i="7"/>
  <c r="AIK65" i="7"/>
  <c r="AQ65" i="7"/>
  <c r="FO65" i="7"/>
  <c r="KM65" i="7"/>
  <c r="PK65" i="7"/>
  <c r="UI65" i="7"/>
  <c r="ZG65" i="7"/>
  <c r="AEE65" i="7"/>
  <c r="AJC65" i="7"/>
  <c r="AOA65" i="7"/>
  <c r="ASY65" i="7"/>
  <c r="AXW65" i="7"/>
  <c r="CO65" i="7"/>
  <c r="HM65" i="7"/>
  <c r="MK65" i="7"/>
  <c r="RI65" i="7"/>
  <c r="WG65" i="7"/>
  <c r="ABE65" i="7"/>
  <c r="AGC65" i="7"/>
  <c r="ALA65" i="7"/>
  <c r="APY65" i="7"/>
  <c r="AUW65" i="7"/>
  <c r="DG65" i="7"/>
  <c r="IE65" i="7"/>
  <c r="NC65" i="7"/>
  <c r="SA65" i="7"/>
  <c r="WY65" i="7"/>
  <c r="ABW65" i="7"/>
  <c r="AGU65" i="7"/>
  <c r="ALS65" i="7"/>
  <c r="AQQ65" i="7"/>
  <c r="EO65" i="7"/>
  <c r="JM65" i="7"/>
  <c r="OK65" i="7"/>
  <c r="TI65" i="7"/>
  <c r="YG65" i="7"/>
  <c r="ADE65" i="7"/>
  <c r="AIC65" i="7"/>
  <c r="ANA65" i="7"/>
  <c r="ARY65" i="7"/>
  <c r="AWW65" i="7"/>
  <c r="CU65" i="7"/>
  <c r="HS65" i="7"/>
  <c r="MQ65" i="7"/>
  <c r="RO65" i="7"/>
  <c r="WM65" i="7"/>
  <c r="ABK65" i="7"/>
  <c r="AGI65" i="7"/>
  <c r="ALY65" i="7"/>
  <c r="AXQ65" i="7"/>
  <c r="BCW65" i="7"/>
  <c r="BHU65" i="7"/>
  <c r="BMS65" i="7"/>
  <c r="BRQ65" i="7"/>
  <c r="BWO65" i="7"/>
  <c r="AK65" i="7"/>
  <c r="AMC65" i="7"/>
  <c r="AXS65" i="7"/>
  <c r="BCY65" i="7"/>
  <c r="BHW65" i="7"/>
  <c r="BMU65" i="7"/>
  <c r="BRS65" i="7"/>
  <c r="BWQ65" i="7"/>
  <c r="CBO65" i="7"/>
  <c r="CGM65" i="7"/>
  <c r="CLK65" i="7"/>
  <c r="PU65" i="7"/>
  <c r="ARK65" i="7"/>
  <c r="AZY65" i="7"/>
  <c r="BEW65" i="7"/>
  <c r="BJU65" i="7"/>
  <c r="BOS65" i="7"/>
  <c r="BTQ65" i="7"/>
  <c r="BYO65" i="7"/>
  <c r="CDM65" i="7"/>
  <c r="CIK65" i="7"/>
  <c r="CNI65" i="7"/>
  <c r="AFE65" i="7"/>
  <c r="AWC65" i="7"/>
  <c r="BBW65" i="7"/>
  <c r="BGU65" i="7"/>
  <c r="BLS65" i="7"/>
  <c r="BQQ65" i="7"/>
  <c r="BVO65" i="7"/>
  <c r="CAM65" i="7"/>
  <c r="JA65" i="7"/>
  <c r="ATW65" i="7"/>
  <c r="BFU65" i="7"/>
  <c r="BPQ65" i="7"/>
  <c r="BZM65" i="7"/>
  <c r="CGQ65" i="7"/>
  <c r="CNC65" i="7"/>
  <c r="CSI65" i="7"/>
  <c r="CXG65" i="7"/>
  <c r="DCE65" i="7"/>
  <c r="DHC65" i="7"/>
  <c r="IK65" i="7"/>
  <c r="AZS65" i="7"/>
  <c r="BJO65" i="7"/>
  <c r="BTK65" i="7"/>
  <c r="CCO65" i="7"/>
  <c r="CJE65" i="7"/>
  <c r="CPI65" i="7"/>
  <c r="CUG65" i="7"/>
  <c r="CZE65" i="7"/>
  <c r="DEC65" i="7"/>
  <c r="DJA65" i="7"/>
  <c r="DNY65" i="7"/>
  <c r="DSW65" i="7"/>
  <c r="DXU65" i="7"/>
  <c r="ECS65" i="7"/>
  <c r="EHQ65" i="7"/>
  <c r="EMO65" i="7"/>
  <c r="ERM65" i="7"/>
  <c r="EWK65" i="7"/>
  <c r="FBI65" i="7"/>
  <c r="AOK65" i="7"/>
  <c r="BDU65" i="7"/>
  <c r="BNQ65" i="7"/>
  <c r="BXM65" i="7"/>
  <c r="CFC65" i="7"/>
  <c r="CLS65" i="7"/>
  <c r="CRG65" i="7"/>
  <c r="CWE65" i="7"/>
  <c r="DBC65" i="7"/>
  <c r="DGA65" i="7"/>
  <c r="DKY65" i="7"/>
  <c r="DPW65" i="7"/>
  <c r="DUU65" i="7"/>
  <c r="UQK65" i="7"/>
  <c r="UNW65" i="7"/>
  <c r="UOS65" i="7"/>
  <c r="UPW65" i="7"/>
  <c r="WEY65" i="7"/>
  <c r="VYY65" i="7"/>
  <c r="VSI65" i="7"/>
  <c r="VLU65" i="7"/>
  <c r="VCC65" i="7"/>
  <c r="USG65" i="7"/>
  <c r="WGU65" i="7"/>
  <c r="XBA65" i="7"/>
  <c r="WWC65" i="7"/>
  <c r="WRE65" i="7"/>
  <c r="WMG65" i="7"/>
  <c r="WHI65" i="7"/>
  <c r="WCK65" i="7"/>
  <c r="VWK65" i="7"/>
  <c r="VPU65" i="7"/>
  <c r="VIE65" i="7"/>
  <c r="UYI65" i="7"/>
  <c r="UOM65" i="7"/>
  <c r="BS65" i="7"/>
  <c r="GQ65" i="7"/>
  <c r="LO65" i="7"/>
  <c r="QM65" i="7"/>
  <c r="VK65" i="7"/>
  <c r="AAI65" i="7"/>
  <c r="AFG65" i="7"/>
  <c r="AKE65" i="7"/>
  <c r="APC65" i="7"/>
  <c r="AUA65" i="7"/>
  <c r="AO65" i="7"/>
  <c r="FM65" i="7"/>
  <c r="KK65" i="7"/>
  <c r="PI65" i="7"/>
  <c r="UG65" i="7"/>
  <c r="ZE65" i="7"/>
  <c r="AEC65" i="7"/>
  <c r="AJA65" i="7"/>
  <c r="BG65" i="7"/>
  <c r="GE65" i="7"/>
  <c r="LC65" i="7"/>
  <c r="QA65" i="7"/>
  <c r="UY65" i="7"/>
  <c r="ZW65" i="7"/>
  <c r="AEU65" i="7"/>
  <c r="AJS65" i="7"/>
  <c r="AOQ65" i="7"/>
  <c r="ATO65" i="7"/>
  <c r="AYM65" i="7"/>
  <c r="DE65" i="7"/>
  <c r="IC65" i="7"/>
  <c r="NA65" i="7"/>
  <c r="RY65" i="7"/>
  <c r="WW65" i="7"/>
  <c r="ABU65" i="7"/>
  <c r="AGS65" i="7"/>
  <c r="ALQ65" i="7"/>
  <c r="AQO65" i="7"/>
  <c r="AVM65" i="7"/>
  <c r="DW65" i="7"/>
  <c r="IU65" i="7"/>
  <c r="NS65" i="7"/>
  <c r="SQ65" i="7"/>
  <c r="XO65" i="7"/>
  <c r="ACM65" i="7"/>
  <c r="AHK65" i="7"/>
  <c r="AMI65" i="7"/>
  <c r="ARG65" i="7"/>
  <c r="FE65" i="7"/>
  <c r="KC65" i="7"/>
  <c r="PA65" i="7"/>
  <c r="TY65" i="7"/>
  <c r="YW65" i="7"/>
  <c r="ADU65" i="7"/>
  <c r="AIS65" i="7"/>
  <c r="ANQ65" i="7"/>
  <c r="ASO65" i="7"/>
  <c r="AXM65" i="7"/>
  <c r="DK65" i="7"/>
  <c r="II65" i="7"/>
  <c r="NG65" i="7"/>
  <c r="SE65" i="7"/>
  <c r="XC65" i="7"/>
  <c r="ACA65" i="7"/>
  <c r="AGY65" i="7"/>
  <c r="ES65" i="7"/>
  <c r="ANS65" i="7"/>
  <c r="AYK65" i="7"/>
  <c r="BDM65" i="7"/>
  <c r="BIK65" i="7"/>
  <c r="BNI65" i="7"/>
  <c r="BSG65" i="7"/>
  <c r="BXE65" i="7"/>
  <c r="FI65" i="7"/>
  <c r="ANU65" i="7"/>
  <c r="AYO65" i="7"/>
  <c r="BDO65" i="7"/>
  <c r="BIM65" i="7"/>
  <c r="BNK65" i="7"/>
  <c r="BSI65" i="7"/>
  <c r="BXG65" i="7"/>
  <c r="CCE65" i="7"/>
  <c r="CHC65" i="7"/>
  <c r="CMA65" i="7"/>
  <c r="US65" i="7"/>
  <c r="ASW65" i="7"/>
  <c r="BAO65" i="7"/>
  <c r="BFM65" i="7"/>
  <c r="BKK65" i="7"/>
  <c r="BPI65" i="7"/>
  <c r="BUG65" i="7"/>
  <c r="BZE65" i="7"/>
  <c r="CEC65" i="7"/>
  <c r="CJA65" i="7"/>
  <c r="CNY65" i="7"/>
  <c r="AKC65" i="7"/>
  <c r="AXA65" i="7"/>
  <c r="BCM65" i="7"/>
  <c r="BHK65" i="7"/>
  <c r="BMI65" i="7"/>
  <c r="BRG65" i="7"/>
  <c r="BWE65" i="7"/>
  <c r="CG65" i="7"/>
  <c r="NY65" i="7"/>
  <c r="AWK65" i="7"/>
  <c r="BHA65" i="7"/>
  <c r="BQW65" i="7"/>
  <c r="CAS65" i="7"/>
  <c r="CHK65" i="7"/>
  <c r="COA65" i="7"/>
  <c r="CSY65" i="7"/>
  <c r="CXW65" i="7"/>
  <c r="DCU65" i="7"/>
  <c r="DHS65" i="7"/>
  <c r="XU65" i="7"/>
  <c r="BAY65" i="7"/>
  <c r="BKU65" i="7"/>
  <c r="BUQ65" i="7"/>
  <c r="CDI65" i="7"/>
  <c r="CJY65" i="7"/>
  <c r="CPY65" i="7"/>
  <c r="CUW65" i="7"/>
  <c r="CZU65" i="7"/>
  <c r="DES65" i="7"/>
  <c r="DJQ65" i="7"/>
  <c r="DOO65" i="7"/>
  <c r="DTM65" i="7"/>
  <c r="DYK65" i="7"/>
  <c r="EDI65" i="7"/>
  <c r="EIG65" i="7"/>
  <c r="ENE65" i="7"/>
  <c r="ESC65" i="7"/>
  <c r="EXA65" i="7"/>
  <c r="FBY65" i="7"/>
  <c r="ARQ65" i="7"/>
  <c r="BFA65" i="7"/>
  <c r="BOW65" i="7"/>
  <c r="BYS65" i="7"/>
  <c r="CGA65" i="7"/>
  <c r="CMM65" i="7"/>
  <c r="CRW65" i="7"/>
  <c r="CWU65" i="7"/>
  <c r="DBS65" i="7"/>
  <c r="DGQ65" i="7"/>
  <c r="DLO65" i="7"/>
  <c r="DQM65" i="7"/>
  <c r="DVK65" i="7"/>
  <c r="UPE65" i="7"/>
  <c r="UMQ65" i="7"/>
  <c r="UNM65" i="7"/>
  <c r="UOQ65" i="7"/>
  <c r="WEI65" i="7"/>
  <c r="VYE65" i="7"/>
  <c r="VRO65" i="7"/>
  <c r="VKS65" i="7"/>
  <c r="VAW65" i="7"/>
  <c r="URA65" i="7"/>
  <c r="WDC65" i="7"/>
  <c r="XAK65" i="7"/>
  <c r="WVM65" i="7"/>
  <c r="WQO65" i="7"/>
  <c r="WLQ65" i="7"/>
  <c r="WGS65" i="7"/>
  <c r="WBU65" i="7"/>
  <c r="VVQ65" i="7"/>
  <c r="VPA65" i="7"/>
  <c r="VGY65" i="7"/>
  <c r="UXC65" i="7"/>
  <c r="UNG65" i="7"/>
  <c r="CI65" i="7"/>
  <c r="HG65" i="7"/>
  <c r="ME65" i="7"/>
  <c r="RC65" i="7"/>
  <c r="WA65" i="7"/>
  <c r="AAY65" i="7"/>
  <c r="AFW65" i="7"/>
  <c r="AKU65" i="7"/>
  <c r="APS65" i="7"/>
  <c r="AUQ65" i="7"/>
  <c r="BE65" i="7"/>
  <c r="GC65" i="7"/>
  <c r="LA65" i="7"/>
  <c r="PY65" i="7"/>
  <c r="UW65" i="7"/>
  <c r="ZU65" i="7"/>
  <c r="AES65" i="7"/>
  <c r="AJQ65" i="7"/>
  <c r="BW65" i="7"/>
  <c r="GU65" i="7"/>
  <c r="LS65" i="7"/>
  <c r="QQ65" i="7"/>
  <c r="VO65" i="7"/>
  <c r="AAM65" i="7"/>
  <c r="AFK65" i="7"/>
  <c r="AKI65" i="7"/>
  <c r="APG65" i="7"/>
  <c r="AUE65" i="7"/>
  <c r="AZC65" i="7"/>
  <c r="DU65" i="7"/>
  <c r="IS65" i="7"/>
  <c r="NQ65" i="7"/>
  <c r="SO65" i="7"/>
  <c r="XM65" i="7"/>
  <c r="ACK65" i="7"/>
  <c r="AHI65" i="7"/>
  <c r="AMG65" i="7"/>
  <c r="ARE65" i="7"/>
  <c r="EM65" i="7"/>
  <c r="JK65" i="7"/>
  <c r="OI65" i="7"/>
  <c r="TG65" i="7"/>
  <c r="YE65" i="7"/>
  <c r="ADC65" i="7"/>
  <c r="AIA65" i="7"/>
  <c r="AMY65" i="7"/>
  <c r="ARW65" i="7"/>
  <c r="AW65" i="7"/>
  <c r="FU65" i="7"/>
  <c r="KS65" i="7"/>
  <c r="PQ65" i="7"/>
  <c r="UO65" i="7"/>
  <c r="ZM65" i="7"/>
  <c r="AEK65" i="7"/>
  <c r="AJI65" i="7"/>
  <c r="AOG65" i="7"/>
  <c r="ATE65" i="7"/>
  <c r="AYC65" i="7"/>
  <c r="EA65" i="7"/>
  <c r="IY65" i="7"/>
  <c r="NW65" i="7"/>
  <c r="SU65" i="7"/>
  <c r="XS65" i="7"/>
  <c r="ACQ65" i="7"/>
  <c r="AHO65" i="7"/>
  <c r="JQ65" i="7"/>
  <c r="APE65" i="7"/>
  <c r="AZE65" i="7"/>
  <c r="BEC65" i="7"/>
  <c r="BJA65" i="7"/>
  <c r="BNY65" i="7"/>
  <c r="BSW65" i="7"/>
  <c r="BXU65" i="7"/>
  <c r="KG65" i="7"/>
  <c r="APO65" i="7"/>
  <c r="AZG65" i="7"/>
  <c r="BEE65" i="7"/>
  <c r="BJC65" i="7"/>
  <c r="BOA65" i="7"/>
  <c r="BSY65" i="7"/>
  <c r="BXW65" i="7"/>
  <c r="CCU65" i="7"/>
  <c r="CHS65" i="7"/>
  <c r="CMQ65" i="7"/>
  <c r="ZQ65" i="7"/>
  <c r="AUO65" i="7"/>
  <c r="BBE65" i="7"/>
  <c r="BGC65" i="7"/>
  <c r="BLA65" i="7"/>
  <c r="BPY65" i="7"/>
  <c r="BUW65" i="7"/>
  <c r="BZU65" i="7"/>
  <c r="CES65" i="7"/>
  <c r="CJQ65" i="7"/>
  <c r="BQ65" i="7"/>
  <c r="AMO65" i="7"/>
  <c r="AXY65" i="7"/>
  <c r="BDC65" i="7"/>
  <c r="BIA65" i="7"/>
  <c r="BMY65" i="7"/>
  <c r="BRW65" i="7"/>
  <c r="BWU65" i="7"/>
  <c r="HE65" i="7"/>
  <c r="SW65" i="7"/>
  <c r="AYG65" i="7"/>
  <c r="BIG65" i="7"/>
  <c r="BSC65" i="7"/>
  <c r="CBS65" i="7"/>
  <c r="CIE65" i="7"/>
  <c r="COQ65" i="7"/>
  <c r="CTO65" i="7"/>
  <c r="CYM65" i="7"/>
  <c r="DDK65" i="7"/>
  <c r="DII65" i="7"/>
  <c r="AHQ65" i="7"/>
  <c r="BCE65" i="7"/>
  <c r="BMA65" i="7"/>
  <c r="BVW65" i="7"/>
  <c r="CEG65" i="7"/>
  <c r="CKS65" i="7"/>
  <c r="CQO65" i="7"/>
  <c r="CVM65" i="7"/>
  <c r="DAK65" i="7"/>
  <c r="DFI65" i="7"/>
  <c r="DKG65" i="7"/>
  <c r="DPE65" i="7"/>
  <c r="DUC65" i="7"/>
  <c r="DZA65" i="7"/>
  <c r="EDY65" i="7"/>
  <c r="EIW65" i="7"/>
  <c r="ENU65" i="7"/>
  <c r="ESS65" i="7"/>
  <c r="EXQ65" i="7"/>
  <c r="FCO65" i="7"/>
  <c r="AVC65" i="7"/>
  <c r="BGG65" i="7"/>
  <c r="BQC65" i="7"/>
  <c r="BZY65" i="7"/>
  <c r="CGU65" i="7"/>
  <c r="CNK65" i="7"/>
  <c r="CSM65" i="7"/>
  <c r="CXK65" i="7"/>
  <c r="DCI65" i="7"/>
  <c r="DHG65" i="7"/>
  <c r="DME65" i="7"/>
  <c r="DRC65" i="7"/>
  <c r="DWA65" i="7"/>
  <c r="UNY65" i="7"/>
  <c r="ULK65" i="7"/>
  <c r="UMG65" i="7"/>
  <c r="UNK65" i="7"/>
  <c r="WDS65" i="7"/>
  <c r="VXG65" i="7"/>
  <c r="VQU65" i="7"/>
  <c r="VJM65" i="7"/>
  <c r="UZQ65" i="7"/>
  <c r="UPU65" i="7"/>
  <c r="XES65" i="7"/>
  <c r="WZU65" i="7"/>
  <c r="WUW65" i="7"/>
  <c r="WPY65" i="7"/>
  <c r="WLA65" i="7"/>
  <c r="WGC65" i="7"/>
  <c r="WBE65" i="7"/>
  <c r="VUS65" i="7"/>
  <c r="VOG65" i="7"/>
  <c r="VFS65" i="7"/>
  <c r="UVW65" i="7"/>
  <c r="UMA65" i="7"/>
  <c r="CY65" i="7"/>
  <c r="HW65" i="7"/>
  <c r="MU65" i="7"/>
  <c r="RS65" i="7"/>
  <c r="WQ65" i="7"/>
  <c r="ABO65" i="7"/>
  <c r="AGM65" i="7"/>
  <c r="ALK65" i="7"/>
  <c r="AQI65" i="7"/>
  <c r="AVG65" i="7"/>
  <c r="BU65" i="7"/>
  <c r="GS65" i="7"/>
  <c r="LQ65" i="7"/>
  <c r="QO65" i="7"/>
  <c r="VM65" i="7"/>
  <c r="AAK65" i="7"/>
  <c r="AFI65" i="7"/>
  <c r="AKG65" i="7"/>
  <c r="CM65" i="7"/>
  <c r="HK65" i="7"/>
  <c r="MI65" i="7"/>
  <c r="RG65" i="7"/>
  <c r="WE65" i="7"/>
  <c r="ABC65" i="7"/>
  <c r="AGA65" i="7"/>
  <c r="AKY65" i="7"/>
  <c r="APW65" i="7"/>
  <c r="AUU65" i="7"/>
  <c r="EK65" i="7"/>
  <c r="JI65" i="7"/>
  <c r="OG65" i="7"/>
  <c r="TE65" i="7"/>
  <c r="YC65" i="7"/>
  <c r="ADA65" i="7"/>
  <c r="AHY65" i="7"/>
  <c r="AMW65" i="7"/>
  <c r="ARU65" i="7"/>
  <c r="FC65" i="7"/>
  <c r="KA65" i="7"/>
  <c r="OY65" i="7"/>
  <c r="TW65" i="7"/>
  <c r="YU65" i="7"/>
  <c r="ADS65" i="7"/>
  <c r="AIQ65" i="7"/>
  <c r="ANO65" i="7"/>
  <c r="ASM65" i="7"/>
  <c r="BM65" i="7"/>
  <c r="GK65" i="7"/>
  <c r="LI65" i="7"/>
  <c r="QG65" i="7"/>
  <c r="VE65" i="7"/>
  <c r="AAC65" i="7"/>
  <c r="AFA65" i="7"/>
  <c r="AJY65" i="7"/>
  <c r="AOW65" i="7"/>
  <c r="ATU65" i="7"/>
  <c r="EQ65" i="7"/>
  <c r="JO65" i="7"/>
  <c r="OM65" i="7"/>
  <c r="TK65" i="7"/>
  <c r="YI65" i="7"/>
  <c r="ADG65" i="7"/>
  <c r="AIE65" i="7"/>
  <c r="OO65" i="7"/>
  <c r="AQW65" i="7"/>
  <c r="AZU65" i="7"/>
  <c r="BES65" i="7"/>
  <c r="BJQ65" i="7"/>
  <c r="BOO65" i="7"/>
  <c r="BTM65" i="7"/>
  <c r="BYK65" i="7"/>
  <c r="PE65" i="7"/>
  <c r="ARA65" i="7"/>
  <c r="AZW65" i="7"/>
  <c r="BEU65" i="7"/>
  <c r="BJS65" i="7"/>
  <c r="BOQ65" i="7"/>
  <c r="BTO65" i="7"/>
  <c r="BYM65" i="7"/>
  <c r="CDK65" i="7"/>
  <c r="CII65" i="7"/>
  <c r="CNG65" i="7"/>
  <c r="AEO65" i="7"/>
  <c r="AVY65" i="7"/>
  <c r="BBU65" i="7"/>
  <c r="BGS65" i="7"/>
  <c r="BLQ65" i="7"/>
  <c r="BQO65" i="7"/>
  <c r="BVM65" i="7"/>
  <c r="CAK65" i="7"/>
  <c r="CFI65" i="7"/>
  <c r="CKG65" i="7"/>
  <c r="GO65" i="7"/>
  <c r="AOI65" i="7"/>
  <c r="AYS65" i="7"/>
  <c r="BDS65" i="7"/>
  <c r="BIQ65" i="7"/>
  <c r="BNO65" i="7"/>
  <c r="BSM65" i="7"/>
  <c r="BXK65" i="7"/>
  <c r="MC65" i="7"/>
  <c r="HU65" i="7"/>
  <c r="AZQ65" i="7"/>
  <c r="BJM65" i="7"/>
  <c r="BTI65" i="7"/>
  <c r="CCM65" i="7"/>
  <c r="CJC65" i="7"/>
  <c r="CPG65" i="7"/>
  <c r="CUE65" i="7"/>
  <c r="CZC65" i="7"/>
  <c r="DEA65" i="7"/>
  <c r="DIY65" i="7"/>
  <c r="ANI65" i="7"/>
  <c r="BDK65" i="7"/>
  <c r="BNG65" i="7"/>
  <c r="BXC65" i="7"/>
  <c r="CFA65" i="7"/>
  <c r="CLQ65" i="7"/>
  <c r="CRE65" i="7"/>
  <c r="CWC65" i="7"/>
  <c r="DBA65" i="7"/>
  <c r="DFY65" i="7"/>
  <c r="DKW65" i="7"/>
  <c r="DPU65" i="7"/>
  <c r="DUS65" i="7"/>
  <c r="DZQ65" i="7"/>
  <c r="EEO65" i="7"/>
  <c r="EJM65" i="7"/>
  <c r="EOK65" i="7"/>
  <c r="ETI65" i="7"/>
  <c r="EYG65" i="7"/>
  <c r="FDE65" i="7"/>
  <c r="AXE65" i="7"/>
  <c r="BHM65" i="7"/>
  <c r="BRI65" i="7"/>
  <c r="CBC65" i="7"/>
  <c r="CHO65" i="7"/>
  <c r="COE65" i="7"/>
  <c r="CTC65" i="7"/>
  <c r="CYA65" i="7"/>
  <c r="DCY65" i="7"/>
  <c r="DHW65" i="7"/>
  <c r="DMU65" i="7"/>
  <c r="DRS65" i="7"/>
  <c r="DWQ65" i="7"/>
  <c r="UMS65" i="7"/>
  <c r="UKE65" i="7"/>
  <c r="ULA65" i="7"/>
  <c r="UME65" i="7"/>
  <c r="WCM65" i="7"/>
  <c r="VWM65" i="7"/>
  <c r="VPW65" i="7"/>
  <c r="VIG65" i="7"/>
  <c r="UYK65" i="7"/>
  <c r="UOO65" i="7"/>
  <c r="XEC65" i="7"/>
  <c r="WZE65" i="7"/>
  <c r="WUG65" i="7"/>
  <c r="WPI65" i="7"/>
  <c r="WKK65" i="7"/>
  <c r="WFM65" i="7"/>
  <c r="WAO65" i="7"/>
  <c r="VTY65" i="7"/>
  <c r="VNI65" i="7"/>
  <c r="VEM65" i="7"/>
  <c r="UUQ65" i="7"/>
  <c r="UKU65" i="7"/>
  <c r="DO65" i="7"/>
  <c r="IM65" i="7"/>
  <c r="NK65" i="7"/>
  <c r="SI65" i="7"/>
  <c r="XG65" i="7"/>
  <c r="ACE65" i="7"/>
  <c r="AHC65" i="7"/>
  <c r="AMA65" i="7"/>
  <c r="AQY65" i="7"/>
  <c r="AVW65" i="7"/>
  <c r="CK65" i="7"/>
  <c r="HI65" i="7"/>
  <c r="MG65" i="7"/>
  <c r="RE65" i="7"/>
  <c r="WC65" i="7"/>
  <c r="ABA65" i="7"/>
  <c r="AFY65" i="7"/>
  <c r="AKW65" i="7"/>
  <c r="DC65" i="7"/>
  <c r="IA65" i="7"/>
  <c r="MY65" i="7"/>
  <c r="RW65" i="7"/>
  <c r="WU65" i="7"/>
  <c r="ABS65" i="7"/>
  <c r="AGQ65" i="7"/>
  <c r="ALO65" i="7"/>
  <c r="AQM65" i="7"/>
  <c r="AVK65" i="7"/>
  <c r="FA65" i="7"/>
  <c r="JY65" i="7"/>
  <c r="OW65" i="7"/>
  <c r="TU65" i="7"/>
  <c r="YS65" i="7"/>
  <c r="ADQ65" i="7"/>
  <c r="AIO65" i="7"/>
  <c r="ANM65" i="7"/>
  <c r="ASK65" i="7"/>
  <c r="AU65" i="7"/>
  <c r="FS65" i="7"/>
  <c r="KQ65" i="7"/>
  <c r="PO65" i="7"/>
  <c r="UM65" i="7"/>
  <c r="ZK65" i="7"/>
  <c r="AEI65" i="7"/>
  <c r="AJG65" i="7"/>
  <c r="AOE65" i="7"/>
  <c r="ATC65" i="7"/>
  <c r="CC65" i="7"/>
  <c r="HA65" i="7"/>
  <c r="LY65" i="7"/>
  <c r="QW65" i="7"/>
  <c r="VU65" i="7"/>
  <c r="AAS65" i="7"/>
  <c r="AFQ65" i="7"/>
  <c r="AKO65" i="7"/>
  <c r="APM65" i="7"/>
  <c r="AUK65" i="7"/>
  <c r="AI65" i="7"/>
  <c r="FG65" i="7"/>
  <c r="KE65" i="7"/>
  <c r="PC65" i="7"/>
  <c r="UA65" i="7"/>
  <c r="YY65" i="7"/>
  <c r="ADW65" i="7"/>
  <c r="AIU65" i="7"/>
  <c r="TM65" i="7"/>
  <c r="ASQ65" i="7"/>
  <c r="BAK65" i="7"/>
  <c r="BFI65" i="7"/>
  <c r="BKG65" i="7"/>
  <c r="BPE65" i="7"/>
  <c r="BUC65" i="7"/>
  <c r="BZA65" i="7"/>
  <c r="UC65" i="7"/>
  <c r="ASS65" i="7"/>
  <c r="BAM65" i="7"/>
  <c r="BFK65" i="7"/>
  <c r="BKI65" i="7"/>
  <c r="BPG65" i="7"/>
  <c r="BUE65" i="7"/>
  <c r="BZC65" i="7"/>
  <c r="CEA65" i="7"/>
  <c r="CIY65" i="7"/>
  <c r="CNW65" i="7"/>
  <c r="AJM65" i="7"/>
  <c r="AWY65" i="7"/>
  <c r="BCK65" i="7"/>
  <c r="BHI65" i="7"/>
  <c r="BMG65" i="7"/>
  <c r="BRE65" i="7"/>
  <c r="BWC65" i="7"/>
  <c r="CBA65" i="7"/>
  <c r="CFY65" i="7"/>
  <c r="CKW65" i="7"/>
  <c r="LM65" i="7"/>
  <c r="APU65" i="7"/>
  <c r="AZK65" i="7"/>
  <c r="BEI65" i="7"/>
  <c r="BJG65" i="7"/>
  <c r="BOE65" i="7"/>
  <c r="BTC65" i="7"/>
  <c r="BYA65" i="7"/>
  <c r="RA65" i="7"/>
  <c r="XE65" i="7"/>
  <c r="BAW65" i="7"/>
  <c r="BKS65" i="7"/>
  <c r="BUO65" i="7"/>
  <c r="CDG65" i="7"/>
  <c r="CJW65" i="7"/>
  <c r="CPW65" i="7"/>
  <c r="CUU65" i="7"/>
  <c r="CZS65" i="7"/>
  <c r="DEQ65" i="7"/>
  <c r="DJO65" i="7"/>
  <c r="AQU65" i="7"/>
  <c r="BEQ65" i="7"/>
  <c r="BOM65" i="7"/>
  <c r="BYI65" i="7"/>
  <c r="CFU65" i="7"/>
  <c r="CMK65" i="7"/>
  <c r="CRU65" i="7"/>
  <c r="CWS65" i="7"/>
  <c r="DBQ65" i="7"/>
  <c r="DGO65" i="7"/>
  <c r="DLM65" i="7"/>
  <c r="DQK65" i="7"/>
  <c r="DVI65" i="7"/>
  <c r="EAG65" i="7"/>
  <c r="EFE65" i="7"/>
  <c r="EKC65" i="7"/>
  <c r="EPA65" i="7"/>
  <c r="ETY65" i="7"/>
  <c r="EYW65" i="7"/>
  <c r="FDU65" i="7"/>
  <c r="AYU65" i="7"/>
  <c r="BIS65" i="7"/>
  <c r="BSO65" i="7"/>
  <c r="CBW65" i="7"/>
  <c r="CIM65" i="7"/>
  <c r="COU65" i="7"/>
  <c r="CTS65" i="7"/>
  <c r="CYQ65" i="7"/>
  <c r="DDO65" i="7"/>
  <c r="DIM65" i="7"/>
  <c r="DNK65" i="7"/>
  <c r="DSI65" i="7"/>
  <c r="ULM65" i="7"/>
  <c r="UTQ65" i="7"/>
  <c r="UJU65" i="7"/>
  <c r="UKY65" i="7"/>
  <c r="WBW65" i="7"/>
  <c r="VVS65" i="7"/>
  <c r="VPC65" i="7"/>
  <c r="VHA65" i="7"/>
  <c r="UXE65" i="7"/>
  <c r="UNI65" i="7"/>
  <c r="XDM65" i="7"/>
  <c r="WYO65" i="7"/>
  <c r="WTQ65" i="7"/>
  <c r="WOS65" i="7"/>
  <c r="WJU65" i="7"/>
  <c r="WEW65" i="7"/>
  <c r="VZQ65" i="7"/>
  <c r="VTE65" i="7"/>
  <c r="VMO65" i="7"/>
  <c r="VDG65" i="7"/>
  <c r="UTK65" i="7"/>
  <c r="EE65" i="7"/>
  <c r="JC65" i="7"/>
  <c r="OA65" i="7"/>
  <c r="SY65" i="7"/>
  <c r="XW65" i="7"/>
  <c r="ACU65" i="7"/>
  <c r="AHS65" i="7"/>
  <c r="AMQ65" i="7"/>
  <c r="ARO65" i="7"/>
  <c r="AWM65" i="7"/>
  <c r="DA65" i="7"/>
  <c r="HY65" i="7"/>
  <c r="MW65" i="7"/>
  <c r="RU65" i="7"/>
  <c r="WS65" i="7"/>
  <c r="ABQ65" i="7"/>
  <c r="AGO65" i="7"/>
  <c r="ALM65" i="7"/>
  <c r="DS65" i="7"/>
  <c r="IQ65" i="7"/>
  <c r="NO65" i="7"/>
  <c r="SM65" i="7"/>
  <c r="XK65" i="7"/>
  <c r="ACI65" i="7"/>
  <c r="AHG65" i="7"/>
  <c r="AME65" i="7"/>
  <c r="ARC65" i="7"/>
  <c r="AWA65" i="7"/>
  <c r="AS65" i="7"/>
  <c r="FQ65" i="7"/>
  <c r="KO65" i="7"/>
  <c r="PM65" i="7"/>
  <c r="UK65" i="7"/>
  <c r="ZI65" i="7"/>
  <c r="AEG65" i="7"/>
  <c r="AJE65" i="7"/>
  <c r="AOC65" i="7"/>
  <c r="ATA65" i="7"/>
  <c r="BK65" i="7"/>
  <c r="GI65" i="7"/>
  <c r="LG65" i="7"/>
  <c r="QE65" i="7"/>
  <c r="VC65" i="7"/>
  <c r="AAA65" i="7"/>
  <c r="AEY65" i="7"/>
  <c r="AJW65" i="7"/>
  <c r="AOU65" i="7"/>
  <c r="ATS65" i="7"/>
  <c r="CS65" i="7"/>
  <c r="HQ65" i="7"/>
  <c r="MO65" i="7"/>
  <c r="RM65" i="7"/>
  <c r="WK65" i="7"/>
  <c r="ABI65" i="7"/>
  <c r="AGG65" i="7"/>
  <c r="ALE65" i="7"/>
  <c r="AQC65" i="7"/>
  <c r="AVA65" i="7"/>
  <c r="AY65" i="7"/>
  <c r="FW65" i="7"/>
  <c r="KU65" i="7"/>
  <c r="PS65" i="7"/>
  <c r="UQ65" i="7"/>
  <c r="ZO65" i="7"/>
  <c r="AEM65" i="7"/>
  <c r="AJK65" i="7"/>
  <c r="YK65" i="7"/>
  <c r="AUC65" i="7"/>
  <c r="BBA65" i="7"/>
  <c r="BFY65" i="7"/>
  <c r="BKW65" i="7"/>
  <c r="BPU65" i="7"/>
  <c r="BUS65" i="7"/>
  <c r="BZQ65" i="7"/>
  <c r="ZA65" i="7"/>
  <c r="AUM65" i="7"/>
  <c r="BBC65" i="7"/>
  <c r="BGA65" i="7"/>
  <c r="BKY65" i="7"/>
  <c r="BPW65" i="7"/>
  <c r="BUU65" i="7"/>
  <c r="BZS65" i="7"/>
  <c r="CEQ65" i="7"/>
  <c r="CJO65" i="7"/>
  <c r="BA65" i="7"/>
  <c r="AMM65" i="7"/>
  <c r="AXU65" i="7"/>
  <c r="BDA65" i="7"/>
  <c r="BHY65" i="7"/>
  <c r="BMW65" i="7"/>
  <c r="BRU65" i="7"/>
  <c r="BWS65" i="7"/>
  <c r="CBQ65" i="7"/>
  <c r="CGO65" i="7"/>
  <c r="CLM65" i="7"/>
  <c r="QK65" i="7"/>
  <c r="ARM65" i="7"/>
  <c r="BAA65" i="7"/>
  <c r="BEY65" i="7"/>
  <c r="BJW65" i="7"/>
  <c r="BOU65" i="7"/>
  <c r="BTS65" i="7"/>
  <c r="BYQ65" i="7"/>
  <c r="CW65" i="7"/>
  <c r="AHA65" i="7"/>
  <c r="BCC65" i="7"/>
  <c r="BLY65" i="7"/>
  <c r="BVU65" i="7"/>
  <c r="CEE65" i="7"/>
  <c r="CKQ65" i="7"/>
  <c r="CQM65" i="7"/>
  <c r="CVK65" i="7"/>
  <c r="DAI65" i="7"/>
  <c r="DFG65" i="7"/>
  <c r="DKE65" i="7"/>
  <c r="ATY65" i="7"/>
  <c r="BFW65" i="7"/>
  <c r="BPS65" i="7"/>
  <c r="BZO65" i="7"/>
  <c r="CGS65" i="7"/>
  <c r="CNE65" i="7"/>
  <c r="CSK65" i="7"/>
  <c r="CXI65" i="7"/>
  <c r="DCG65" i="7"/>
  <c r="DHE65" i="7"/>
  <c r="DMC65" i="7"/>
  <c r="DRA65" i="7"/>
  <c r="DVY65" i="7"/>
  <c r="EAW65" i="7"/>
  <c r="EFU65" i="7"/>
  <c r="EKS65" i="7"/>
  <c r="EPQ65" i="7"/>
  <c r="EUO65" i="7"/>
  <c r="EZM65" i="7"/>
  <c r="MS65" i="7"/>
  <c r="BAC65" i="7"/>
  <c r="BJY65" i="7"/>
  <c r="BTU65" i="7"/>
  <c r="CCQ65" i="7"/>
  <c r="CJG65" i="7"/>
  <c r="CPK65" i="7"/>
  <c r="CUI65" i="7"/>
  <c r="CZG65" i="7"/>
  <c r="DEE65" i="7"/>
  <c r="DJC65" i="7"/>
  <c r="DOA65" i="7"/>
  <c r="DSY65" i="7"/>
  <c r="UKG65" i="7"/>
  <c r="USK65" i="7"/>
  <c r="UTO65" i="7"/>
  <c r="UJS65" i="7"/>
  <c r="WBG65" i="7"/>
  <c r="VUU65" i="7"/>
  <c r="VOI65" i="7"/>
  <c r="VFU65" i="7"/>
  <c r="UVY65" i="7"/>
  <c r="UMC65" i="7"/>
  <c r="XCW65" i="7"/>
  <c r="WXY65" i="7"/>
  <c r="WTA65" i="7"/>
  <c r="WOC65" i="7"/>
  <c r="WJE65" i="7"/>
  <c r="WEG65" i="7"/>
  <c r="VYW65" i="7"/>
  <c r="VSG65" i="7"/>
  <c r="VLM65" i="7"/>
  <c r="VCA65" i="7"/>
  <c r="USE65" i="7"/>
  <c r="EU65" i="7"/>
  <c r="JS65" i="7"/>
  <c r="OQ65" i="7"/>
  <c r="TO65" i="7"/>
  <c r="YM65" i="7"/>
  <c r="ADK65" i="7"/>
  <c r="AII65" i="7"/>
  <c r="ANG65" i="7"/>
  <c r="ASE65" i="7"/>
  <c r="AXC65" i="7"/>
  <c r="DQ65" i="7"/>
  <c r="IO65" i="7"/>
  <c r="NM65" i="7"/>
  <c r="SK65" i="7"/>
  <c r="XI65" i="7"/>
  <c r="ACG65" i="7"/>
  <c r="AHE65" i="7"/>
  <c r="EI65" i="7"/>
  <c r="JG65" i="7"/>
  <c r="OE65" i="7"/>
  <c r="TC65" i="7"/>
  <c r="YA65" i="7"/>
  <c r="ACY65" i="7"/>
  <c r="AHW65" i="7"/>
  <c r="AMU65" i="7"/>
  <c r="ARS65" i="7"/>
  <c r="AWQ65" i="7"/>
  <c r="BI65" i="7"/>
  <c r="GG65" i="7"/>
  <c r="LE65" i="7"/>
  <c r="QC65" i="7"/>
  <c r="VA65" i="7"/>
  <c r="ZY65" i="7"/>
  <c r="AEW65" i="7"/>
  <c r="AJU65" i="7"/>
  <c r="AOS65" i="7"/>
  <c r="ATQ65" i="7"/>
  <c r="CA65" i="7"/>
  <c r="GY65" i="7"/>
  <c r="LW65" i="7"/>
  <c r="QU65" i="7"/>
  <c r="VS65" i="7"/>
  <c r="AAQ65" i="7"/>
  <c r="AFO65" i="7"/>
  <c r="AKM65" i="7"/>
  <c r="APK65" i="7"/>
  <c r="AUI65" i="7"/>
  <c r="DI65" i="7"/>
  <c r="IG65" i="7"/>
  <c r="NE65" i="7"/>
  <c r="SC65" i="7"/>
  <c r="XA65" i="7"/>
  <c r="ABY65" i="7"/>
  <c r="AGW65" i="7"/>
  <c r="ALU65" i="7"/>
  <c r="AQS65" i="7"/>
  <c r="AVQ65" i="7"/>
  <c r="BO65" i="7"/>
  <c r="GM65" i="7"/>
  <c r="LK65" i="7"/>
  <c r="QI65" i="7"/>
  <c r="VG65" i="7"/>
  <c r="AAE65" i="7"/>
  <c r="AFC65" i="7"/>
  <c r="AKA65" i="7"/>
  <c r="ADI65" i="7"/>
  <c r="AVS65" i="7"/>
  <c r="BBQ65" i="7"/>
  <c r="BGO65" i="7"/>
  <c r="BLM65" i="7"/>
  <c r="BQK65" i="7"/>
  <c r="BVI65" i="7"/>
  <c r="CAG65" i="7"/>
  <c r="ADY65" i="7"/>
  <c r="AVU65" i="7"/>
  <c r="BBS65" i="7"/>
  <c r="BGQ65" i="7"/>
  <c r="BLO65" i="7"/>
  <c r="BQM65" i="7"/>
  <c r="BVK65" i="7"/>
  <c r="CAI65" i="7"/>
  <c r="CFG65" i="7"/>
  <c r="CKE65" i="7"/>
  <c r="FY65" i="7"/>
  <c r="ANY65" i="7"/>
  <c r="AYQ65" i="7"/>
  <c r="BDQ65" i="7"/>
  <c r="BIO65" i="7"/>
  <c r="BNM65" i="7"/>
  <c r="BSK65" i="7"/>
  <c r="BXI65" i="7"/>
  <c r="CCG65" i="7"/>
  <c r="CHE65" i="7"/>
  <c r="CMC65" i="7"/>
  <c r="VI65" i="7"/>
  <c r="ATG65" i="7"/>
  <c r="BAQ65" i="7"/>
  <c r="BFO65" i="7"/>
  <c r="BKM65" i="7"/>
  <c r="BPK65" i="7"/>
  <c r="BUI65" i="7"/>
  <c r="BZG65" i="7"/>
  <c r="DM65" i="7"/>
  <c r="ANE65" i="7"/>
  <c r="BDI65" i="7"/>
  <c r="BNE65" i="7"/>
  <c r="BXA65" i="7"/>
  <c r="CEY65" i="7"/>
  <c r="CLO65" i="7"/>
  <c r="CRC65" i="7"/>
  <c r="CWA65" i="7"/>
  <c r="DAY65" i="7"/>
  <c r="DFW65" i="7"/>
  <c r="DKU65" i="7"/>
  <c r="AWO65" i="7"/>
  <c r="BHC65" i="7"/>
  <c r="BQY65" i="7"/>
  <c r="CAU65" i="7"/>
  <c r="CHM65" i="7"/>
  <c r="COC65" i="7"/>
  <c r="CTA65" i="7"/>
  <c r="CXY65" i="7"/>
  <c r="DCW65" i="7"/>
  <c r="DHU65" i="7"/>
  <c r="DMS65" i="7"/>
  <c r="DRQ65" i="7"/>
  <c r="DWO65" i="7"/>
  <c r="EBM65" i="7"/>
  <c r="EGK65" i="7"/>
  <c r="ELI65" i="7"/>
  <c r="EQG65" i="7"/>
  <c r="EVE65" i="7"/>
  <c r="FAC65" i="7"/>
  <c r="AAW65" i="7"/>
  <c r="BBI65" i="7"/>
  <c r="BLE65" i="7"/>
  <c r="BVA65" i="7"/>
  <c r="CDO65" i="7"/>
  <c r="CKA65" i="7"/>
  <c r="CQA65" i="7"/>
  <c r="CUY65" i="7"/>
  <c r="CZW65" i="7"/>
  <c r="DEU65" i="7"/>
  <c r="DJS65" i="7"/>
  <c r="DOQ65" i="7"/>
  <c r="DTO65" i="7"/>
  <c r="DYM65" i="7"/>
  <c r="DXG65" i="7"/>
  <c r="ECU65" i="7"/>
  <c r="EHS65" i="7"/>
  <c r="EMQ65" i="7"/>
  <c r="ERO65" i="7"/>
  <c r="EWM65" i="7"/>
  <c r="FBK65" i="7"/>
  <c r="AOO65" i="7"/>
  <c r="BDW65" i="7"/>
  <c r="BNS65" i="7"/>
  <c r="BXO65" i="7"/>
  <c r="CFE65" i="7"/>
  <c r="CLU65" i="7"/>
  <c r="CRI65" i="7"/>
  <c r="CWG65" i="7"/>
  <c r="DBE65" i="7"/>
  <c r="DGC65" i="7"/>
  <c r="ASC65" i="7"/>
  <c r="BFE65" i="7"/>
  <c r="BPA65" i="7"/>
  <c r="BYW65" i="7"/>
  <c r="CGE65" i="7"/>
  <c r="CMU65" i="7"/>
  <c r="CSA65" i="7"/>
  <c r="CWY65" i="7"/>
  <c r="DBW65" i="7"/>
  <c r="DGU65" i="7"/>
  <c r="AXO65" i="7"/>
  <c r="BHS65" i="7"/>
  <c r="BRO65" i="7"/>
  <c r="CBI65" i="7"/>
  <c r="CHY65" i="7"/>
  <c r="COK65" i="7"/>
  <c r="CTI65" i="7"/>
  <c r="CYG65" i="7"/>
  <c r="DDE65" i="7"/>
  <c r="VY65" i="7"/>
  <c r="BAS65" i="7"/>
  <c r="BKO65" i="7"/>
  <c r="BUK65" i="7"/>
  <c r="CDC65" i="7"/>
  <c r="CJS65" i="7"/>
  <c r="CPS65" i="7"/>
  <c r="CUQ65" i="7"/>
  <c r="CZO65" i="7"/>
  <c r="DEM65" i="7"/>
  <c r="AGK65" i="7"/>
  <c r="BCA65" i="7"/>
  <c r="BLW65" i="7"/>
  <c r="BVS65" i="7"/>
  <c r="CDY65" i="7"/>
  <c r="CKO65" i="7"/>
  <c r="CQK65" i="7"/>
  <c r="CVI65" i="7"/>
  <c r="DAG65" i="7"/>
  <c r="DFE65" i="7"/>
  <c r="DLC65" i="7"/>
  <c r="DRU65" i="7"/>
  <c r="DYG65" i="7"/>
  <c r="EEW65" i="7"/>
  <c r="ELM65" i="7"/>
  <c r="ERY65" i="7"/>
  <c r="EYO65" i="7"/>
  <c r="FEW65" i="7"/>
  <c r="FJU65" i="7"/>
  <c r="FOS65" i="7"/>
  <c r="FTQ65" i="7"/>
  <c r="DMA65" i="7"/>
  <c r="DSQ65" i="7"/>
  <c r="DZG65" i="7"/>
  <c r="EFS65" i="7"/>
  <c r="EMI65" i="7"/>
  <c r="ESY65" i="7"/>
  <c r="EZK65" i="7"/>
  <c r="FFO65" i="7"/>
  <c r="FKM65" i="7"/>
  <c r="FPK65" i="7"/>
  <c r="FUI65" i="7"/>
  <c r="FZG65" i="7"/>
  <c r="GEE65" i="7"/>
  <c r="GJC65" i="7"/>
  <c r="GOA65" i="7"/>
  <c r="GSY65" i="7"/>
  <c r="DKK65" i="7"/>
  <c r="DRE65" i="7"/>
  <c r="DXQ65" i="7"/>
  <c r="EEG65" i="7"/>
  <c r="EKW65" i="7"/>
  <c r="ERI65" i="7"/>
  <c r="EXY65" i="7"/>
  <c r="FEK65" i="7"/>
  <c r="FJI65" i="7"/>
  <c r="FOG65" i="7"/>
  <c r="FTE65" i="7"/>
  <c r="FYC65" i="7"/>
  <c r="GDA65" i="7"/>
  <c r="GHY65" i="7"/>
  <c r="GMW65" i="7"/>
  <c r="GRU65" i="7"/>
  <c r="DIO65" i="7"/>
  <c r="DPO65" i="7"/>
  <c r="DWE65" i="7"/>
  <c r="ECQ65" i="7"/>
  <c r="EJG65" i="7"/>
  <c r="EPW65" i="7"/>
  <c r="EWI65" i="7"/>
  <c r="FCY65" i="7"/>
  <c r="FIE65" i="7"/>
  <c r="FNC65" i="7"/>
  <c r="FSA65" i="7"/>
  <c r="DLQ65" i="7"/>
  <c r="DSC65" i="7"/>
  <c r="DYS65" i="7"/>
  <c r="EFI65" i="7"/>
  <c r="ELU65" i="7"/>
  <c r="ESK65" i="7"/>
  <c r="DMM65" i="7"/>
  <c r="DTC65" i="7"/>
  <c r="DZO65" i="7"/>
  <c r="EGE65" i="7"/>
  <c r="EMU65" i="7"/>
  <c r="ETG65" i="7"/>
  <c r="DOG65" i="7"/>
  <c r="DUW65" i="7"/>
  <c r="EBI65" i="7"/>
  <c r="EHY65" i="7"/>
  <c r="EOO65" i="7"/>
  <c r="DIW65" i="7"/>
  <c r="DQA65" i="7"/>
  <c r="DWM65" i="7"/>
  <c r="EDC65" i="7"/>
  <c r="EJS65" i="7"/>
  <c r="EQE65" i="7"/>
  <c r="EWS65" i="7"/>
  <c r="FIK65" i="7"/>
  <c r="FSG65" i="7"/>
  <c r="FZU65" i="7"/>
  <c r="GGK65" i="7"/>
  <c r="GNA65" i="7"/>
  <c r="GTM65" i="7"/>
  <c r="GZE65" i="7"/>
  <c r="HEC65" i="7"/>
  <c r="HJA65" i="7"/>
  <c r="HNY65" i="7"/>
  <c r="HSW65" i="7"/>
  <c r="HXU65" i="7"/>
  <c r="ICS65" i="7"/>
  <c r="IHQ65" i="7"/>
  <c r="IMO65" i="7"/>
  <c r="IRM65" i="7"/>
  <c r="IWK65" i="7"/>
  <c r="JBI65" i="7"/>
  <c r="JGG65" i="7"/>
  <c r="JLE65" i="7"/>
  <c r="JQC65" i="7"/>
  <c r="FGA65" i="7"/>
  <c r="FPW65" i="7"/>
  <c r="FYI65" i="7"/>
  <c r="GEY65" i="7"/>
  <c r="GLK65" i="7"/>
  <c r="GSA65" i="7"/>
  <c r="GYA65" i="7"/>
  <c r="HCY65" i="7"/>
  <c r="HHW65" i="7"/>
  <c r="HMU65" i="7"/>
  <c r="HRS65" i="7"/>
  <c r="HWQ65" i="7"/>
  <c r="IBO65" i="7"/>
  <c r="IGM65" i="7"/>
  <c r="ILK65" i="7"/>
  <c r="IQI65" i="7"/>
  <c r="DXW65" i="7"/>
  <c r="EDK65" i="7"/>
  <c r="EII65" i="7"/>
  <c r="ENG65" i="7"/>
  <c r="ESE65" i="7"/>
  <c r="EXC65" i="7"/>
  <c r="FCA65" i="7"/>
  <c r="ASA65" i="7"/>
  <c r="BFC65" i="7"/>
  <c r="BOY65" i="7"/>
  <c r="BYU65" i="7"/>
  <c r="CGC65" i="7"/>
  <c r="CMO65" i="7"/>
  <c r="CRY65" i="7"/>
  <c r="CWW65" i="7"/>
  <c r="DBU65" i="7"/>
  <c r="DGS65" i="7"/>
  <c r="AVI65" i="7"/>
  <c r="BGK65" i="7"/>
  <c r="BQG65" i="7"/>
  <c r="CAC65" i="7"/>
  <c r="CGY65" i="7"/>
  <c r="CNO65" i="7"/>
  <c r="CSQ65" i="7"/>
  <c r="CXO65" i="7"/>
  <c r="DCM65" i="7"/>
  <c r="DHK65" i="7"/>
  <c r="AZA65" i="7"/>
  <c r="BIY65" i="7"/>
  <c r="BSU65" i="7"/>
  <c r="CCC65" i="7"/>
  <c r="CIS65" i="7"/>
  <c r="CPA65" i="7"/>
  <c r="CTY65" i="7"/>
  <c r="CYW65" i="7"/>
  <c r="DDU65" i="7"/>
  <c r="AFU65" i="7"/>
  <c r="BBY65" i="7"/>
  <c r="BLU65" i="7"/>
  <c r="BVQ65" i="7"/>
  <c r="CDW65" i="7"/>
  <c r="CKM65" i="7"/>
  <c r="CQI65" i="7"/>
  <c r="CVG65" i="7"/>
  <c r="DAE65" i="7"/>
  <c r="DFC65" i="7"/>
  <c r="ANC65" i="7"/>
  <c r="BDG65" i="7"/>
  <c r="BNC65" i="7"/>
  <c r="BWY65" i="7"/>
  <c r="CEW65" i="7"/>
  <c r="CLI65" i="7"/>
  <c r="CRA65" i="7"/>
  <c r="CVY65" i="7"/>
  <c r="DAW65" i="7"/>
  <c r="DFU65" i="7"/>
  <c r="DLY65" i="7"/>
  <c r="DSO65" i="7"/>
  <c r="DZE65" i="7"/>
  <c r="EFQ65" i="7"/>
  <c r="EMG65" i="7"/>
  <c r="ESW65" i="7"/>
  <c r="EZI65" i="7"/>
  <c r="FFM65" i="7"/>
  <c r="FKK65" i="7"/>
  <c r="FPI65" i="7"/>
  <c r="FUG65" i="7"/>
  <c r="DMY65" i="7"/>
  <c r="DTK65" i="7"/>
  <c r="EAA65" i="7"/>
  <c r="EGQ65" i="7"/>
  <c r="ENC65" i="7"/>
  <c r="ETS65" i="7"/>
  <c r="FAI65" i="7"/>
  <c r="FGE65" i="7"/>
  <c r="FLC65" i="7"/>
  <c r="FQA65" i="7"/>
  <c r="FUY65" i="7"/>
  <c r="FZW65" i="7"/>
  <c r="GEU65" i="7"/>
  <c r="GJS65" i="7"/>
  <c r="GOQ65" i="7"/>
  <c r="GTO65" i="7"/>
  <c r="DLG65" i="7"/>
  <c r="DRY65" i="7"/>
  <c r="DYO65" i="7"/>
  <c r="EFA65" i="7"/>
  <c r="ELQ65" i="7"/>
  <c r="ESG65" i="7"/>
  <c r="EYS65" i="7"/>
  <c r="FFA65" i="7"/>
  <c r="FJY65" i="7"/>
  <c r="FOW65" i="7"/>
  <c r="FTU65" i="7"/>
  <c r="FYS65" i="7"/>
  <c r="GDQ65" i="7"/>
  <c r="GIO65" i="7"/>
  <c r="GNM65" i="7"/>
  <c r="GSK65" i="7"/>
  <c r="DJK65" i="7"/>
  <c r="DQI65" i="7"/>
  <c r="DWY65" i="7"/>
  <c r="EDO65" i="7"/>
  <c r="EKA65" i="7"/>
  <c r="EQQ65" i="7"/>
  <c r="EXG65" i="7"/>
  <c r="FDS65" i="7"/>
  <c r="FIU65" i="7"/>
  <c r="FNS65" i="7"/>
  <c r="FSQ65" i="7"/>
  <c r="DMK65" i="7"/>
  <c r="DTA65" i="7"/>
  <c r="DZM65" i="7"/>
  <c r="EGC65" i="7"/>
  <c r="EMS65" i="7"/>
  <c r="ETE65" i="7"/>
  <c r="DNG65" i="7"/>
  <c r="DTW65" i="7"/>
  <c r="EAM65" i="7"/>
  <c r="EGY65" i="7"/>
  <c r="ENO65" i="7"/>
  <c r="EUE65" i="7"/>
  <c r="DPA65" i="7"/>
  <c r="DVQ65" i="7"/>
  <c r="ECG65" i="7"/>
  <c r="EIS65" i="7"/>
  <c r="EPI65" i="7"/>
  <c r="DJY65" i="7"/>
  <c r="DQU65" i="7"/>
  <c r="DXK65" i="7"/>
  <c r="EDW65" i="7"/>
  <c r="EKM65" i="7"/>
  <c r="ERC65" i="7"/>
  <c r="EYK65" i="7"/>
  <c r="FJQ65" i="7"/>
  <c r="FTM65" i="7"/>
  <c r="GAS65" i="7"/>
  <c r="GHE65" i="7"/>
  <c r="GNU65" i="7"/>
  <c r="GUK65" i="7"/>
  <c r="GZU65" i="7"/>
  <c r="HES65" i="7"/>
  <c r="HJQ65" i="7"/>
  <c r="HOO65" i="7"/>
  <c r="HTM65" i="7"/>
  <c r="HYK65" i="7"/>
  <c r="IDI65" i="7"/>
  <c r="IIG65" i="7"/>
  <c r="INE65" i="7"/>
  <c r="ISC65" i="7"/>
  <c r="IXA65" i="7"/>
  <c r="JBY65" i="7"/>
  <c r="JGW65" i="7"/>
  <c r="JLU65" i="7"/>
  <c r="EVA65" i="7"/>
  <c r="FHG65" i="7"/>
  <c r="FRC65" i="7"/>
  <c r="FZC65" i="7"/>
  <c r="GFS65" i="7"/>
  <c r="GMI65" i="7"/>
  <c r="GSU65" i="7"/>
  <c r="GYQ65" i="7"/>
  <c r="HDO65" i="7"/>
  <c r="HIM65" i="7"/>
  <c r="HNK65" i="7"/>
  <c r="HSI65" i="7"/>
  <c r="HXG65" i="7"/>
  <c r="ICE65" i="7"/>
  <c r="IHC65" i="7"/>
  <c r="IMA65" i="7"/>
  <c r="DZC65" i="7"/>
  <c r="EEA65" i="7"/>
  <c r="EIY65" i="7"/>
  <c r="ENW65" i="7"/>
  <c r="ESU65" i="7"/>
  <c r="EXS65" i="7"/>
  <c r="FCQ65" i="7"/>
  <c r="AVE65" i="7"/>
  <c r="BGI65" i="7"/>
  <c r="BQE65" i="7"/>
  <c r="CAA65" i="7"/>
  <c r="CGW65" i="7"/>
  <c r="CNM65" i="7"/>
  <c r="CSO65" i="7"/>
  <c r="CXM65" i="7"/>
  <c r="DCK65" i="7"/>
  <c r="DHI65" i="7"/>
  <c r="AXK65" i="7"/>
  <c r="BHQ65" i="7"/>
  <c r="BRM65" i="7"/>
  <c r="CBG65" i="7"/>
  <c r="CHW65" i="7"/>
  <c r="COI65" i="7"/>
  <c r="CTG65" i="7"/>
  <c r="CYE65" i="7"/>
  <c r="DDC65" i="7"/>
  <c r="SG65" i="7"/>
  <c r="BAI65" i="7"/>
  <c r="BKE65" i="7"/>
  <c r="BUA65" i="7"/>
  <c r="CDA65" i="7"/>
  <c r="CJM65" i="7"/>
  <c r="CPQ65" i="7"/>
  <c r="CUO65" i="7"/>
  <c r="CZM65" i="7"/>
  <c r="DEK65" i="7"/>
  <c r="AMS65" i="7"/>
  <c r="BDE65" i="7"/>
  <c r="BNA65" i="7"/>
  <c r="BWW65" i="7"/>
  <c r="CEU65" i="7"/>
  <c r="CLG65" i="7"/>
  <c r="CQY65" i="7"/>
  <c r="CVW65" i="7"/>
  <c r="DAU65" i="7"/>
  <c r="DFS65" i="7"/>
  <c r="AQG65" i="7"/>
  <c r="BEM65" i="7"/>
  <c r="BOI65" i="7"/>
  <c r="BYE65" i="7"/>
  <c r="CFQ65" i="7"/>
  <c r="CMG65" i="7"/>
  <c r="CRQ65" i="7"/>
  <c r="CWO65" i="7"/>
  <c r="DBM65" i="7"/>
  <c r="DGK65" i="7"/>
  <c r="DMW65" i="7"/>
  <c r="DTI65" i="7"/>
  <c r="DZY65" i="7"/>
  <c r="EGO65" i="7"/>
  <c r="ENA65" i="7"/>
  <c r="ETQ65" i="7"/>
  <c r="FAG65" i="7"/>
  <c r="FGC65" i="7"/>
  <c r="FLA65" i="7"/>
  <c r="FPY65" i="7"/>
  <c r="FUW65" i="7"/>
  <c r="DNS65" i="7"/>
  <c r="DUI65" i="7"/>
  <c r="EAU65" i="7"/>
  <c r="EHK65" i="7"/>
  <c r="EOA65" i="7"/>
  <c r="EUM65" i="7"/>
  <c r="FBC65" i="7"/>
  <c r="FGU65" i="7"/>
  <c r="FLS65" i="7"/>
  <c r="FQQ65" i="7"/>
  <c r="FVO65" i="7"/>
  <c r="GAM65" i="7"/>
  <c r="GFK65" i="7"/>
  <c r="GKI65" i="7"/>
  <c r="GPG65" i="7"/>
  <c r="GUE65" i="7"/>
  <c r="DMG65" i="7"/>
  <c r="DSS65" i="7"/>
  <c r="DZI65" i="7"/>
  <c r="EFY65" i="7"/>
  <c r="EMK65" i="7"/>
  <c r="ETA65" i="7"/>
  <c r="EZQ65" i="7"/>
  <c r="FFQ65" i="7"/>
  <c r="FKO65" i="7"/>
  <c r="FPM65" i="7"/>
  <c r="FUK65" i="7"/>
  <c r="FZI65" i="7"/>
  <c r="GEG65" i="7"/>
  <c r="GJE65" i="7"/>
  <c r="GOC65" i="7"/>
  <c r="GTA65" i="7"/>
  <c r="DKM65" i="7"/>
  <c r="DRG65" i="7"/>
  <c r="DXS65" i="7"/>
  <c r="EEI65" i="7"/>
  <c r="EKY65" i="7"/>
  <c r="ERK65" i="7"/>
  <c r="EYA65" i="7"/>
  <c r="FEM65" i="7"/>
  <c r="FJK65" i="7"/>
  <c r="FOI65" i="7"/>
  <c r="FTG65" i="7"/>
  <c r="DNE65" i="7"/>
  <c r="DTU65" i="7"/>
  <c r="EAK65" i="7"/>
  <c r="EGW65" i="7"/>
  <c r="ENM65" i="7"/>
  <c r="EUC65" i="7"/>
  <c r="DOE65" i="7"/>
  <c r="DUQ65" i="7"/>
  <c r="EBG65" i="7"/>
  <c r="EHW65" i="7"/>
  <c r="EOI65" i="7"/>
  <c r="DIU65" i="7"/>
  <c r="DPY65" i="7"/>
  <c r="DWK65" i="7"/>
  <c r="EDA65" i="7"/>
  <c r="EJQ65" i="7"/>
  <c r="EQC65" i="7"/>
  <c r="DLA65" i="7"/>
  <c r="DRO65" i="7"/>
  <c r="DYE65" i="7"/>
  <c r="EEU65" i="7"/>
  <c r="ELG65" i="7"/>
  <c r="ERW65" i="7"/>
  <c r="EZY65" i="7"/>
  <c r="FKW65" i="7"/>
  <c r="FUS65" i="7"/>
  <c r="GBM65" i="7"/>
  <c r="GIC65" i="7"/>
  <c r="GOO65" i="7"/>
  <c r="GVE65" i="7"/>
  <c r="HAK65" i="7"/>
  <c r="HFI65" i="7"/>
  <c r="HKG65" i="7"/>
  <c r="HPE65" i="7"/>
  <c r="HUC65" i="7"/>
  <c r="HZA65" i="7"/>
  <c r="IDY65" i="7"/>
  <c r="IIW65" i="7"/>
  <c r="INU65" i="7"/>
  <c r="ISS65" i="7"/>
  <c r="IXQ65" i="7"/>
  <c r="JCO65" i="7"/>
  <c r="JHM65" i="7"/>
  <c r="JMK65" i="7"/>
  <c r="EWU65" i="7"/>
  <c r="FIM65" i="7"/>
  <c r="FSI65" i="7"/>
  <c r="GAA65" i="7"/>
  <c r="GGM65" i="7"/>
  <c r="GNC65" i="7"/>
  <c r="GTS65" i="7"/>
  <c r="GZG65" i="7"/>
  <c r="HEE65" i="7"/>
  <c r="HJC65" i="7"/>
  <c r="HOA65" i="7"/>
  <c r="HSY65" i="7"/>
  <c r="HXW65" i="7"/>
  <c r="ICU65" i="7"/>
  <c r="IHS65" i="7"/>
  <c r="IMQ65" i="7"/>
  <c r="DZS65" i="7"/>
  <c r="EEQ65" i="7"/>
  <c r="EJO65" i="7"/>
  <c r="EOM65" i="7"/>
  <c r="ETK65" i="7"/>
  <c r="EYI65" i="7"/>
  <c r="FDG65" i="7"/>
  <c r="AXI65" i="7"/>
  <c r="BHO65" i="7"/>
  <c r="BRK65" i="7"/>
  <c r="CBE65" i="7"/>
  <c r="CHQ65" i="7"/>
  <c r="COG65" i="7"/>
  <c r="CTE65" i="7"/>
  <c r="CYC65" i="7"/>
  <c r="DDA65" i="7"/>
  <c r="DHY65" i="7"/>
  <c r="AYY65" i="7"/>
  <c r="BIW65" i="7"/>
  <c r="BSS65" i="7"/>
  <c r="CCA65" i="7"/>
  <c r="CIQ65" i="7"/>
  <c r="COY65" i="7"/>
  <c r="CTW65" i="7"/>
  <c r="CYU65" i="7"/>
  <c r="DDS65" i="7"/>
  <c r="ACS65" i="7"/>
  <c r="BBO65" i="7"/>
  <c r="BLK65" i="7"/>
  <c r="BVG65" i="7"/>
  <c r="CDU65" i="7"/>
  <c r="CKK65" i="7"/>
  <c r="CQG65" i="7"/>
  <c r="CVE65" i="7"/>
  <c r="DAC65" i="7"/>
  <c r="DFA65" i="7"/>
  <c r="AQE65" i="7"/>
  <c r="BEK65" i="7"/>
  <c r="BOG65" i="7"/>
  <c r="BYC65" i="7"/>
  <c r="CFO65" i="7"/>
  <c r="CME65" i="7"/>
  <c r="CRO65" i="7"/>
  <c r="CWM65" i="7"/>
  <c r="DBK65" i="7"/>
  <c r="DGI65" i="7"/>
  <c r="ATM65" i="7"/>
  <c r="BFS65" i="7"/>
  <c r="BPO65" i="7"/>
  <c r="BZK65" i="7"/>
  <c r="CGK65" i="7"/>
  <c r="CNA65" i="7"/>
  <c r="CSG65" i="7"/>
  <c r="CXE65" i="7"/>
  <c r="DCC65" i="7"/>
  <c r="DHA65" i="7"/>
  <c r="DNQ65" i="7"/>
  <c r="DUG65" i="7"/>
  <c r="EAS65" i="7"/>
  <c r="EHI65" i="7"/>
  <c r="ENY65" i="7"/>
  <c r="EUK65" i="7"/>
  <c r="FBA65" i="7"/>
  <c r="FGS65" i="7"/>
  <c r="FLQ65" i="7"/>
  <c r="FQO65" i="7"/>
  <c r="FVM65" i="7"/>
  <c r="DOM65" i="7"/>
  <c r="DVC65" i="7"/>
  <c r="EBS65" i="7"/>
  <c r="EIE65" i="7"/>
  <c r="EOU65" i="7"/>
  <c r="EVK65" i="7"/>
  <c r="FBW65" i="7"/>
  <c r="FHK65" i="7"/>
  <c r="FMI65" i="7"/>
  <c r="FRG65" i="7"/>
  <c r="FWE65" i="7"/>
  <c r="GBC65" i="7"/>
  <c r="GGA65" i="7"/>
  <c r="GKY65" i="7"/>
  <c r="GPW65" i="7"/>
  <c r="GUU65" i="7"/>
  <c r="DNA65" i="7"/>
  <c r="DTQ65" i="7"/>
  <c r="EAC65" i="7"/>
  <c r="EGS65" i="7"/>
  <c r="ENI65" i="7"/>
  <c r="ETU65" i="7"/>
  <c r="FAK65" i="7"/>
  <c r="FGG65" i="7"/>
  <c r="FLE65" i="7"/>
  <c r="FQC65" i="7"/>
  <c r="FVA65" i="7"/>
  <c r="FZY65" i="7"/>
  <c r="GEW65" i="7"/>
  <c r="GJU65" i="7"/>
  <c r="GOS65" i="7"/>
  <c r="GTQ65" i="7"/>
  <c r="DLI65" i="7"/>
  <c r="DSA65" i="7"/>
  <c r="DYQ65" i="7"/>
  <c r="EFC65" i="7"/>
  <c r="ELS65" i="7"/>
  <c r="ESI65" i="7"/>
  <c r="EYU65" i="7"/>
  <c r="FFC65" i="7"/>
  <c r="FKA65" i="7"/>
  <c r="FOY65" i="7"/>
  <c r="FTW65" i="7"/>
  <c r="DOC65" i="7"/>
  <c r="DUO65" i="7"/>
  <c r="EBE65" i="7"/>
  <c r="EHU65" i="7"/>
  <c r="EOG65" i="7"/>
  <c r="EUW65" i="7"/>
  <c r="DOY65" i="7"/>
  <c r="DVO65" i="7"/>
  <c r="ECA65" i="7"/>
  <c r="EIQ65" i="7"/>
  <c r="EPG65" i="7"/>
  <c r="DJW65" i="7"/>
  <c r="DQS65" i="7"/>
  <c r="DXI65" i="7"/>
  <c r="EDU65" i="7"/>
  <c r="EKK65" i="7"/>
  <c r="ERA65" i="7"/>
  <c r="DLW65" i="7"/>
  <c r="DSM65" i="7"/>
  <c r="DYY65" i="7"/>
  <c r="EFO65" i="7"/>
  <c r="EME65" i="7"/>
  <c r="ESQ65" i="7"/>
  <c r="FBQ65" i="7"/>
  <c r="FMC65" i="7"/>
  <c r="FVU65" i="7"/>
  <c r="GCG65" i="7"/>
  <c r="GIW65" i="7"/>
  <c r="GPM65" i="7"/>
  <c r="GVY65" i="7"/>
  <c r="HBA65" i="7"/>
  <c r="HFY65" i="7"/>
  <c r="HKW65" i="7"/>
  <c r="HPU65" i="7"/>
  <c r="HUS65" i="7"/>
  <c r="HZQ65" i="7"/>
  <c r="IEO65" i="7"/>
  <c r="IJM65" i="7"/>
  <c r="IOK65" i="7"/>
  <c r="ITI65" i="7"/>
  <c r="IYG65" i="7"/>
  <c r="JDE65" i="7"/>
  <c r="JIC65" i="7"/>
  <c r="JNA65" i="7"/>
  <c r="EYM65" i="7"/>
  <c r="FJS65" i="7"/>
  <c r="FTO65" i="7"/>
  <c r="GAU65" i="7"/>
  <c r="GHK65" i="7"/>
  <c r="GNW65" i="7"/>
  <c r="GUM65" i="7"/>
  <c r="GZW65" i="7"/>
  <c r="HEU65" i="7"/>
  <c r="HJS65" i="7"/>
  <c r="HOQ65" i="7"/>
  <c r="HTO65" i="7"/>
  <c r="HYM65" i="7"/>
  <c r="IDK65" i="7"/>
  <c r="III65" i="7"/>
  <c r="ING65" i="7"/>
  <c r="EAI65" i="7"/>
  <c r="EFG65" i="7"/>
  <c r="EKE65" i="7"/>
  <c r="EPC65" i="7"/>
  <c r="EUA65" i="7"/>
  <c r="EYY65" i="7"/>
  <c r="FDW65" i="7"/>
  <c r="AYW65" i="7"/>
  <c r="BIU65" i="7"/>
  <c r="BSQ65" i="7"/>
  <c r="CBY65" i="7"/>
  <c r="CIO65" i="7"/>
  <c r="COW65" i="7"/>
  <c r="CTU65" i="7"/>
  <c r="CYS65" i="7"/>
  <c r="DDQ65" i="7"/>
  <c r="RQ65" i="7"/>
  <c r="BAG65" i="7"/>
  <c r="BKC65" i="7"/>
  <c r="BTY65" i="7"/>
  <c r="CCY65" i="7"/>
  <c r="CJK65" i="7"/>
  <c r="CPO65" i="7"/>
  <c r="CUM65" i="7"/>
  <c r="CZK65" i="7"/>
  <c r="DEI65" i="7"/>
  <c r="ALW65" i="7"/>
  <c r="BCU65" i="7"/>
  <c r="BMQ65" i="7"/>
  <c r="BWM65" i="7"/>
  <c r="CEO65" i="7"/>
  <c r="CLE65" i="7"/>
  <c r="CQW65" i="7"/>
  <c r="CVU65" i="7"/>
  <c r="DAS65" i="7"/>
  <c r="DFQ65" i="7"/>
  <c r="ATI65" i="7"/>
  <c r="BFQ65" i="7"/>
  <c r="BPM65" i="7"/>
  <c r="BZI65" i="7"/>
  <c r="CGI65" i="7"/>
  <c r="CMY65" i="7"/>
  <c r="CSE65" i="7"/>
  <c r="CXC65" i="7"/>
  <c r="DCA65" i="7"/>
  <c r="DGY65" i="7"/>
  <c r="AWI65" i="7"/>
  <c r="BGY65" i="7"/>
  <c r="BQU65" i="7"/>
  <c r="CAQ65" i="7"/>
  <c r="CHI65" i="7"/>
  <c r="CNU65" i="7"/>
  <c r="CSW65" i="7"/>
  <c r="CXU65" i="7"/>
  <c r="DCS65" i="7"/>
  <c r="DHQ65" i="7"/>
  <c r="DOK65" i="7"/>
  <c r="DVA65" i="7"/>
  <c r="EBQ65" i="7"/>
  <c r="EIC65" i="7"/>
  <c r="EOS65" i="7"/>
  <c r="EVI65" i="7"/>
  <c r="FBU65" i="7"/>
  <c r="FHI65" i="7"/>
  <c r="FMG65" i="7"/>
  <c r="FRE65" i="7"/>
  <c r="DIC65" i="7"/>
  <c r="DPK65" i="7"/>
  <c r="DVW65" i="7"/>
  <c r="ECM65" i="7"/>
  <c r="EJC65" i="7"/>
  <c r="EPO65" i="7"/>
  <c r="EWE65" i="7"/>
  <c r="FCU65" i="7"/>
  <c r="FIA65" i="7"/>
  <c r="FMY65" i="7"/>
  <c r="FRW65" i="7"/>
  <c r="FWU65" i="7"/>
  <c r="GBS65" i="7"/>
  <c r="GGQ65" i="7"/>
  <c r="GLO65" i="7"/>
  <c r="GQM65" i="7"/>
  <c r="GVK65" i="7"/>
  <c r="DNU65" i="7"/>
  <c r="DUK65" i="7"/>
  <c r="EBA65" i="7"/>
  <c r="EHM65" i="7"/>
  <c r="EOC65" i="7"/>
  <c r="EUS65" i="7"/>
  <c r="FBE65" i="7"/>
  <c r="FGW65" i="7"/>
  <c r="FLU65" i="7"/>
  <c r="FQS65" i="7"/>
  <c r="FVQ65" i="7"/>
  <c r="GAO65" i="7"/>
  <c r="GFM65" i="7"/>
  <c r="GKK65" i="7"/>
  <c r="GPI65" i="7"/>
  <c r="GUG65" i="7"/>
  <c r="DMI65" i="7"/>
  <c r="DSU65" i="7"/>
  <c r="DZK65" i="7"/>
  <c r="EGA65" i="7"/>
  <c r="EMM65" i="7"/>
  <c r="ETC65" i="7"/>
  <c r="EZS65" i="7"/>
  <c r="FFS65" i="7"/>
  <c r="FKQ65" i="7"/>
  <c r="FPO65" i="7"/>
  <c r="FUM65" i="7"/>
  <c r="DOW65" i="7"/>
  <c r="DVM65" i="7"/>
  <c r="EBY65" i="7"/>
  <c r="EIO65" i="7"/>
  <c r="EPE65" i="7"/>
  <c r="DIS65" i="7"/>
  <c r="DPS65" i="7"/>
  <c r="DWI65" i="7"/>
  <c r="ECY65" i="7"/>
  <c r="EJK65" i="7"/>
  <c r="EQA65" i="7"/>
  <c r="DKS65" i="7"/>
  <c r="DRM65" i="7"/>
  <c r="DYC65" i="7"/>
  <c r="EES65" i="7"/>
  <c r="ELE65" i="7"/>
  <c r="ERU65" i="7"/>
  <c r="DMQ65" i="7"/>
  <c r="DTG65" i="7"/>
  <c r="DZW65" i="7"/>
  <c r="EGI65" i="7"/>
  <c r="EMY65" i="7"/>
  <c r="ETO65" i="7"/>
  <c r="FDI65" i="7"/>
  <c r="FNI65" i="7"/>
  <c r="FWO65" i="7"/>
  <c r="GDE65" i="7"/>
  <c r="GJQ65" i="7"/>
  <c r="GQG65" i="7"/>
  <c r="GWS65" i="7"/>
  <c r="HBQ65" i="7"/>
  <c r="HGO65" i="7"/>
  <c r="HLM65" i="7"/>
  <c r="HQK65" i="7"/>
  <c r="HVI65" i="7"/>
  <c r="IAG65" i="7"/>
  <c r="IFE65" i="7"/>
  <c r="IKC65" i="7"/>
  <c r="IPA65" i="7"/>
  <c r="ITY65" i="7"/>
  <c r="IYW65" i="7"/>
  <c r="JDU65" i="7"/>
  <c r="JIS65" i="7"/>
  <c r="JNQ65" i="7"/>
  <c r="FAA65" i="7"/>
  <c r="FKY65" i="7"/>
  <c r="FUU65" i="7"/>
  <c r="GBO65" i="7"/>
  <c r="GIE65" i="7"/>
  <c r="GOU65" i="7"/>
  <c r="GVG65" i="7"/>
  <c r="HAM65" i="7"/>
  <c r="HFK65" i="7"/>
  <c r="HKI65" i="7"/>
  <c r="HPG65" i="7"/>
  <c r="HUE65" i="7"/>
  <c r="HZC65" i="7"/>
  <c r="IEA65" i="7"/>
  <c r="IIY65" i="7"/>
  <c r="INW65" i="7"/>
  <c r="EAY65" i="7"/>
  <c r="EFW65" i="7"/>
  <c r="EKU65" i="7"/>
  <c r="EPS65" i="7"/>
  <c r="EUQ65" i="7"/>
  <c r="EZO65" i="7"/>
  <c r="NI65" i="7"/>
  <c r="BAE65" i="7"/>
  <c r="BKA65" i="7"/>
  <c r="BTW65" i="7"/>
  <c r="CCS65" i="7"/>
  <c r="CJI65" i="7"/>
  <c r="CPM65" i="7"/>
  <c r="CUK65" i="7"/>
  <c r="CZI65" i="7"/>
  <c r="DEG65" i="7"/>
  <c r="ACC65" i="7"/>
  <c r="BBM65" i="7"/>
  <c r="BLI65" i="7"/>
  <c r="BVE65" i="7"/>
  <c r="CDS65" i="7"/>
  <c r="CKI65" i="7"/>
  <c r="CQE65" i="7"/>
  <c r="CVC65" i="7"/>
  <c r="DAA65" i="7"/>
  <c r="DEY65" i="7"/>
  <c r="APA65" i="7"/>
  <c r="BEA65" i="7"/>
  <c r="BNW65" i="7"/>
  <c r="BXS65" i="7"/>
  <c r="CFM65" i="7"/>
  <c r="CLY65" i="7"/>
  <c r="CRM65" i="7"/>
  <c r="CWK65" i="7"/>
  <c r="DBI65" i="7"/>
  <c r="DGG65" i="7"/>
  <c r="AWE65" i="7"/>
  <c r="BGW65" i="7"/>
  <c r="BQS65" i="7"/>
  <c r="CAO65" i="7"/>
  <c r="CHG65" i="7"/>
  <c r="CNS65" i="7"/>
  <c r="CSU65" i="7"/>
  <c r="CXS65" i="7"/>
  <c r="DCQ65" i="7"/>
  <c r="DHO65" i="7"/>
  <c r="AYE65" i="7"/>
  <c r="BIE65" i="7"/>
  <c r="BSA65" i="7"/>
  <c r="CBM65" i="7"/>
  <c r="CIC65" i="7"/>
  <c r="COO65" i="7"/>
  <c r="CTM65" i="7"/>
  <c r="CYK65" i="7"/>
  <c r="DDI65" i="7"/>
  <c r="DIA65" i="7"/>
  <c r="DPI65" i="7"/>
  <c r="DVU65" i="7"/>
  <c r="ECK65" i="7"/>
  <c r="EJA65" i="7"/>
  <c r="EPM65" i="7"/>
  <c r="EWC65" i="7"/>
  <c r="FCS65" i="7"/>
  <c r="FHY65" i="7"/>
  <c r="FMW65" i="7"/>
  <c r="FRU65" i="7"/>
  <c r="DJG65" i="7"/>
  <c r="DQE65" i="7"/>
  <c r="DWU65" i="7"/>
  <c r="EDG65" i="7"/>
  <c r="EJW65" i="7"/>
  <c r="EQM65" i="7"/>
  <c r="EWY65" i="7"/>
  <c r="FDO65" i="7"/>
  <c r="FIQ65" i="7"/>
  <c r="FNO65" i="7"/>
  <c r="FSM65" i="7"/>
  <c r="FXK65" i="7"/>
  <c r="GCI65" i="7"/>
  <c r="GHG65" i="7"/>
  <c r="GME65" i="7"/>
  <c r="GRC65" i="7"/>
  <c r="GWA65" i="7"/>
  <c r="DOS65" i="7"/>
  <c r="DVE65" i="7"/>
  <c r="EBU65" i="7"/>
  <c r="EIK65" i="7"/>
  <c r="EOW65" i="7"/>
  <c r="EVM65" i="7"/>
  <c r="FCC65" i="7"/>
  <c r="FHM65" i="7"/>
  <c r="FMK65" i="7"/>
  <c r="FRI65" i="7"/>
  <c r="FWG65" i="7"/>
  <c r="GBE65" i="7"/>
  <c r="GGC65" i="7"/>
  <c r="GLA65" i="7"/>
  <c r="GPY65" i="7"/>
  <c r="GUW65" i="7"/>
  <c r="DNC65" i="7"/>
  <c r="DTS65" i="7"/>
  <c r="EAE65" i="7"/>
  <c r="EGU65" i="7"/>
  <c r="ENK65" i="7"/>
  <c r="ETW65" i="7"/>
  <c r="FAM65" i="7"/>
  <c r="FGI65" i="7"/>
  <c r="FLG65" i="7"/>
  <c r="FQE65" i="7"/>
  <c r="DIQ65" i="7"/>
  <c r="DPQ65" i="7"/>
  <c r="DWG65" i="7"/>
  <c r="ECW65" i="7"/>
  <c r="EJI65" i="7"/>
  <c r="EPY65" i="7"/>
  <c r="DJU65" i="7"/>
  <c r="DQQ65" i="7"/>
  <c r="DXC65" i="7"/>
  <c r="EDS65" i="7"/>
  <c r="EKI65" i="7"/>
  <c r="EQU65" i="7"/>
  <c r="DLU65" i="7"/>
  <c r="DSK65" i="7"/>
  <c r="DYW65" i="7"/>
  <c r="EFM65" i="7"/>
  <c r="EMC65" i="7"/>
  <c r="ESO65" i="7"/>
  <c r="DNO65" i="7"/>
  <c r="DUA65" i="7"/>
  <c r="EAQ65" i="7"/>
  <c r="EHG65" i="7"/>
  <c r="ENS65" i="7"/>
  <c r="EUI65" i="7"/>
  <c r="FES65" i="7"/>
  <c r="FOO65" i="7"/>
  <c r="FXI65" i="7"/>
  <c r="GDY65" i="7"/>
  <c r="GKO65" i="7"/>
  <c r="GRA65" i="7"/>
  <c r="GXI65" i="7"/>
  <c r="HCG65" i="7"/>
  <c r="HHE65" i="7"/>
  <c r="HMC65" i="7"/>
  <c r="HRA65" i="7"/>
  <c r="HVY65" i="7"/>
  <c r="IAW65" i="7"/>
  <c r="IFU65" i="7"/>
  <c r="IKS65" i="7"/>
  <c r="IPQ65" i="7"/>
  <c r="IUO65" i="7"/>
  <c r="IZM65" i="7"/>
  <c r="JEK65" i="7"/>
  <c r="JJI65" i="7"/>
  <c r="JOG65" i="7"/>
  <c r="FBS65" i="7"/>
  <c r="FME65" i="7"/>
  <c r="FVW65" i="7"/>
  <c r="GCM65" i="7"/>
  <c r="GIY65" i="7"/>
  <c r="GPO65" i="7"/>
  <c r="GWE65" i="7"/>
  <c r="HBC65" i="7"/>
  <c r="HGA65" i="7"/>
  <c r="HKY65" i="7"/>
  <c r="HPW65" i="7"/>
  <c r="HUU65" i="7"/>
  <c r="HZS65" i="7"/>
  <c r="IEQ65" i="7"/>
  <c r="IJO65" i="7"/>
  <c r="IOM65" i="7"/>
  <c r="EBO65" i="7"/>
  <c r="EGM65" i="7"/>
  <c r="ELK65" i="7"/>
  <c r="EQI65" i="7"/>
  <c r="EVG65" i="7"/>
  <c r="FAE65" i="7"/>
  <c r="ABM65" i="7"/>
  <c r="BBK65" i="7"/>
  <c r="BLG65" i="7"/>
  <c r="BVC65" i="7"/>
  <c r="CDQ65" i="7"/>
  <c r="CKC65" i="7"/>
  <c r="CQC65" i="7"/>
  <c r="CVA65" i="7"/>
  <c r="CZY65" i="7"/>
  <c r="DEW65" i="7"/>
  <c r="ALI65" i="7"/>
  <c r="BCS65" i="7"/>
  <c r="BMO65" i="7"/>
  <c r="BWK65" i="7"/>
  <c r="CEM65" i="7"/>
  <c r="CLC65" i="7"/>
  <c r="CQU65" i="7"/>
  <c r="CVS65" i="7"/>
  <c r="DAQ65" i="7"/>
  <c r="DFO65" i="7"/>
  <c r="ASG65" i="7"/>
  <c r="BFG65" i="7"/>
  <c r="BPC65" i="7"/>
  <c r="BYY65" i="7"/>
  <c r="CGG65" i="7"/>
  <c r="CMW65" i="7"/>
  <c r="CSC65" i="7"/>
  <c r="CXA65" i="7"/>
  <c r="DBY65" i="7"/>
  <c r="DGW65" i="7"/>
  <c r="AYA65" i="7"/>
  <c r="BIC65" i="7"/>
  <c r="BRY65" i="7"/>
  <c r="CBK65" i="7"/>
  <c r="CIA65" i="7"/>
  <c r="COM65" i="7"/>
  <c r="CTK65" i="7"/>
  <c r="CYI65" i="7"/>
  <c r="DDG65" i="7"/>
  <c r="DIE65" i="7"/>
  <c r="AZO65" i="7"/>
  <c r="BJK65" i="7"/>
  <c r="BTG65" i="7"/>
  <c r="CCK65" i="7"/>
  <c r="CIW65" i="7"/>
  <c r="CPE65" i="7"/>
  <c r="CUC65" i="7"/>
  <c r="CZA65" i="7"/>
  <c r="DDY65" i="7"/>
  <c r="DJE65" i="7"/>
  <c r="DQC65" i="7"/>
  <c r="DWS65" i="7"/>
  <c r="EDE65" i="7"/>
  <c r="EJU65" i="7"/>
  <c r="EQK65" i="7"/>
  <c r="EWW65" i="7"/>
  <c r="FDM65" i="7"/>
  <c r="FIO65" i="7"/>
  <c r="FNM65" i="7"/>
  <c r="FSK65" i="7"/>
  <c r="DKC65" i="7"/>
  <c r="DQY65" i="7"/>
  <c r="DXO65" i="7"/>
  <c r="EEE65" i="7"/>
  <c r="EKQ65" i="7"/>
  <c r="ERG65" i="7"/>
  <c r="EXW65" i="7"/>
  <c r="FEI65" i="7"/>
  <c r="FJG65" i="7"/>
  <c r="FOE65" i="7"/>
  <c r="FTC65" i="7"/>
  <c r="FYA65" i="7"/>
  <c r="GCY65" i="7"/>
  <c r="GHW65" i="7"/>
  <c r="GMU65" i="7"/>
  <c r="GRS65" i="7"/>
  <c r="DIG65" i="7"/>
  <c r="DPM65" i="7"/>
  <c r="DWC65" i="7"/>
  <c r="ECO65" i="7"/>
  <c r="EJE65" i="7"/>
  <c r="EPU65" i="7"/>
  <c r="EWG65" i="7"/>
  <c r="FCW65" i="7"/>
  <c r="FIC65" i="7"/>
  <c r="FNA65" i="7"/>
  <c r="FRY65" i="7"/>
  <c r="FWW65" i="7"/>
  <c r="GBU65" i="7"/>
  <c r="GGS65" i="7"/>
  <c r="GLQ65" i="7"/>
  <c r="GQO65" i="7"/>
  <c r="GVM65" i="7"/>
  <c r="DNW65" i="7"/>
  <c r="DUM65" i="7"/>
  <c r="EBC65" i="7"/>
  <c r="EHO65" i="7"/>
  <c r="EOE65" i="7"/>
  <c r="EUU65" i="7"/>
  <c r="FBG65" i="7"/>
  <c r="FGY65" i="7"/>
  <c r="FLW65" i="7"/>
  <c r="FQU65" i="7"/>
  <c r="DJM65" i="7"/>
  <c r="DQO65" i="7"/>
  <c r="DXA65" i="7"/>
  <c r="EDQ65" i="7"/>
  <c r="EKG65" i="7"/>
  <c r="EQS65" i="7"/>
  <c r="DKQ65" i="7"/>
  <c r="DRK65" i="7"/>
  <c r="DYA65" i="7"/>
  <c r="EEM65" i="7"/>
  <c r="ELC65" i="7"/>
  <c r="ERS65" i="7"/>
  <c r="DMO65" i="7"/>
  <c r="DTE65" i="7"/>
  <c r="DZU65" i="7"/>
  <c r="EGG65" i="7"/>
  <c r="EMW65" i="7"/>
  <c r="ETM65" i="7"/>
  <c r="DOI65" i="7"/>
  <c r="DUY65" i="7"/>
  <c r="EBK65" i="7"/>
  <c r="EIA65" i="7"/>
  <c r="EOQ65" i="7"/>
  <c r="EVC65" i="7"/>
  <c r="FFY65" i="7"/>
  <c r="FPU65" i="7"/>
  <c r="FYG65" i="7"/>
  <c r="GES65" i="7"/>
  <c r="GLI65" i="7"/>
  <c r="GRY65" i="7"/>
  <c r="GXY65" i="7"/>
  <c r="HCW65" i="7"/>
  <c r="HHU65" i="7"/>
  <c r="HMS65" i="7"/>
  <c r="HRQ65" i="7"/>
  <c r="HWO65" i="7"/>
  <c r="IBM65" i="7"/>
  <c r="IGK65" i="7"/>
  <c r="ILI65" i="7"/>
  <c r="IQG65" i="7"/>
  <c r="IVE65" i="7"/>
  <c r="JAC65" i="7"/>
  <c r="JFA65" i="7"/>
  <c r="JJY65" i="7"/>
  <c r="JOW65" i="7"/>
  <c r="FDK65" i="7"/>
  <c r="FNK65" i="7"/>
  <c r="FWQ65" i="7"/>
  <c r="GDG65" i="7"/>
  <c r="GJW65" i="7"/>
  <c r="GQI65" i="7"/>
  <c r="GWU65" i="7"/>
  <c r="HBS65" i="7"/>
  <c r="HGQ65" i="7"/>
  <c r="HLO65" i="7"/>
  <c r="HQM65" i="7"/>
  <c r="HVK65" i="7"/>
  <c r="IAI65" i="7"/>
  <c r="IFG65" i="7"/>
  <c r="IKE65" i="7"/>
  <c r="IPC65" i="7"/>
  <c r="ECE65" i="7"/>
  <c r="EHC65" i="7"/>
  <c r="EMA65" i="7"/>
  <c r="EQY65" i="7"/>
  <c r="EVW65" i="7"/>
  <c r="FAU65" i="7"/>
  <c r="ALG65" i="7"/>
  <c r="BCQ65" i="7"/>
  <c r="BMM65" i="7"/>
  <c r="BWI65" i="7"/>
  <c r="CEK65" i="7"/>
  <c r="CLA65" i="7"/>
  <c r="CQS65" i="7"/>
  <c r="CVQ65" i="7"/>
  <c r="DAO65" i="7"/>
  <c r="DFM65" i="7"/>
  <c r="AOY65" i="7"/>
  <c r="BDY65" i="7"/>
  <c r="BNU65" i="7"/>
  <c r="BXQ65" i="7"/>
  <c r="CFK65" i="7"/>
  <c r="CLW65" i="7"/>
  <c r="CRK65" i="7"/>
  <c r="CWI65" i="7"/>
  <c r="DBG65" i="7"/>
  <c r="DGE65" i="7"/>
  <c r="AVO65" i="7"/>
  <c r="BGM65" i="7"/>
  <c r="BQI65" i="7"/>
  <c r="CAE65" i="7"/>
  <c r="CHA65" i="7"/>
  <c r="CNQ65" i="7"/>
  <c r="CSS65" i="7"/>
  <c r="CXQ65" i="7"/>
  <c r="DCO65" i="7"/>
  <c r="DHM65" i="7"/>
  <c r="AZM65" i="7"/>
  <c r="BJI65" i="7"/>
  <c r="BTE65" i="7"/>
  <c r="CCI65" i="7"/>
  <c r="CIU65" i="7"/>
  <c r="CPC65" i="7"/>
  <c r="CUA65" i="7"/>
  <c r="CYY65" i="7"/>
  <c r="DDW65" i="7"/>
  <c r="WO65" i="7"/>
  <c r="BAU65" i="7"/>
  <c r="BKQ65" i="7"/>
  <c r="BUM65" i="7"/>
  <c r="CDE65" i="7"/>
  <c r="CJU65" i="7"/>
  <c r="CPU65" i="7"/>
  <c r="CUS65" i="7"/>
  <c r="CZQ65" i="7"/>
  <c r="DEO65" i="7"/>
  <c r="DKA65" i="7"/>
  <c r="DQW65" i="7"/>
  <c r="DXM65" i="7"/>
  <c r="EEC65" i="7"/>
  <c r="EKO65" i="7"/>
  <c r="ERE65" i="7"/>
  <c r="EXU65" i="7"/>
  <c r="FEG65" i="7"/>
  <c r="FJE65" i="7"/>
  <c r="FOC65" i="7"/>
  <c r="FTA65" i="7"/>
  <c r="DLE65" i="7"/>
  <c r="DRW65" i="7"/>
  <c r="DYI65" i="7"/>
  <c r="EEY65" i="7"/>
  <c r="ELO65" i="7"/>
  <c r="ESA65" i="7"/>
  <c r="EYQ65" i="7"/>
  <c r="FEY65" i="7"/>
  <c r="FJW65" i="7"/>
  <c r="FOU65" i="7"/>
  <c r="FTS65" i="7"/>
  <c r="FYQ65" i="7"/>
  <c r="GDO65" i="7"/>
  <c r="GIM65" i="7"/>
  <c r="GNK65" i="7"/>
  <c r="GSI65" i="7"/>
  <c r="DJI65" i="7"/>
  <c r="DQG65" i="7"/>
  <c r="DWW65" i="7"/>
  <c r="EDM65" i="7"/>
  <c r="EJY65" i="7"/>
  <c r="EQO65" i="7"/>
  <c r="EXE65" i="7"/>
  <c r="FDQ65" i="7"/>
  <c r="FIS65" i="7"/>
  <c r="FNQ65" i="7"/>
  <c r="FSO65" i="7"/>
  <c r="FXM65" i="7"/>
  <c r="GCK65" i="7"/>
  <c r="GHI65" i="7"/>
  <c r="GMG65" i="7"/>
  <c r="GRE65" i="7"/>
  <c r="GWC65" i="7"/>
  <c r="DOU65" i="7"/>
  <c r="DVG65" i="7"/>
  <c r="EBW65" i="7"/>
  <c r="EIM65" i="7"/>
  <c r="EOY65" i="7"/>
  <c r="EVO65" i="7"/>
  <c r="FCE65" i="7"/>
  <c r="FHO65" i="7"/>
  <c r="FMM65" i="7"/>
  <c r="FRK65" i="7"/>
  <c r="DKO65" i="7"/>
  <c r="DRI65" i="7"/>
  <c r="DXY65" i="7"/>
  <c r="EEK65" i="7"/>
  <c r="ELA65" i="7"/>
  <c r="ERQ65" i="7"/>
  <c r="DLS65" i="7"/>
  <c r="DSE65" i="7"/>
  <c r="DYU65" i="7"/>
  <c r="EFK65" i="7"/>
  <c r="ELW65" i="7"/>
  <c r="ESM65" i="7"/>
  <c r="DNM65" i="7"/>
  <c r="DTY65" i="7"/>
  <c r="EAO65" i="7"/>
  <c r="EHE65" i="7"/>
  <c r="ENQ65" i="7"/>
  <c r="EUG65" i="7"/>
  <c r="DPC65" i="7"/>
  <c r="DVS65" i="7"/>
  <c r="ECI65" i="7"/>
  <c r="EIU65" i="7"/>
  <c r="EPK65" i="7"/>
  <c r="EUY65" i="7"/>
  <c r="FHE65" i="7"/>
  <c r="FRA65" i="7"/>
  <c r="FZA65" i="7"/>
  <c r="GFQ65" i="7"/>
  <c r="GMC65" i="7"/>
  <c r="GSS65" i="7"/>
  <c r="GYO65" i="7"/>
  <c r="HDM65" i="7"/>
  <c r="HIK65" i="7"/>
  <c r="HNI65" i="7"/>
  <c r="HSG65" i="7"/>
  <c r="HXE65" i="7"/>
  <c r="ICC65" i="7"/>
  <c r="IHA65" i="7"/>
  <c r="ILY65" i="7"/>
  <c r="IQW65" i="7"/>
  <c r="IVU65" i="7"/>
  <c r="JAS65" i="7"/>
  <c r="JFQ65" i="7"/>
  <c r="JKO65" i="7"/>
  <c r="JPM65" i="7"/>
  <c r="FEU65" i="7"/>
  <c r="FOQ65" i="7"/>
  <c r="FXO65" i="7"/>
  <c r="GEA65" i="7"/>
  <c r="GKQ65" i="7"/>
  <c r="GRG65" i="7"/>
  <c r="GXK65" i="7"/>
  <c r="HCI65" i="7"/>
  <c r="HHG65" i="7"/>
  <c r="HME65" i="7"/>
  <c r="HRC65" i="7"/>
  <c r="HWA65" i="7"/>
  <c r="IAY65" i="7"/>
  <c r="ITK65" i="7"/>
  <c r="IYI65" i="7"/>
  <c r="JDG65" i="7"/>
  <c r="JIE65" i="7"/>
  <c r="EXI65" i="7"/>
  <c r="FIW65" i="7"/>
  <c r="FSS65" i="7"/>
  <c r="GAC65" i="7"/>
  <c r="GGO65" i="7"/>
  <c r="GNE65" i="7"/>
  <c r="GTU65" i="7"/>
  <c r="GZI65" i="7"/>
  <c r="HEG65" i="7"/>
  <c r="HJE65" i="7"/>
  <c r="HOC65" i="7"/>
  <c r="HTA65" i="7"/>
  <c r="HXY65" i="7"/>
  <c r="ICW65" i="7"/>
  <c r="EVS65" i="7"/>
  <c r="FHS65" i="7"/>
  <c r="FRO65" i="7"/>
  <c r="FZK65" i="7"/>
  <c r="GFW65" i="7"/>
  <c r="GMM65" i="7"/>
  <c r="GTC65" i="7"/>
  <c r="GYU65" i="7"/>
  <c r="HDS65" i="7"/>
  <c r="HIQ65" i="7"/>
  <c r="HNO65" i="7"/>
  <c r="HSM65" i="7"/>
  <c r="HXK65" i="7"/>
  <c r="ICI65" i="7"/>
  <c r="IHG65" i="7"/>
  <c r="FGO65" i="7"/>
  <c r="FQK65" i="7"/>
  <c r="FYO65" i="7"/>
  <c r="GFE65" i="7"/>
  <c r="GLU65" i="7"/>
  <c r="GSG65" i="7"/>
  <c r="GYG65" i="7"/>
  <c r="HDE65" i="7"/>
  <c r="EWA65" i="7"/>
  <c r="FHW65" i="7"/>
  <c r="FRS65" i="7"/>
  <c r="FZO65" i="7"/>
  <c r="GGE65" i="7"/>
  <c r="GMQ65" i="7"/>
  <c r="GTG65" i="7"/>
  <c r="GYY65" i="7"/>
  <c r="HDW65" i="7"/>
  <c r="EYC65" i="7"/>
  <c r="FJM65" i="7"/>
  <c r="FTI65" i="7"/>
  <c r="GAK65" i="7"/>
  <c r="GHA65" i="7"/>
  <c r="GNQ65" i="7"/>
  <c r="GUC65" i="7"/>
  <c r="GZQ65" i="7"/>
  <c r="HEO65" i="7"/>
  <c r="FBO65" i="7"/>
  <c r="FMA65" i="7"/>
  <c r="FVS65" i="7"/>
  <c r="GCE65" i="7"/>
  <c r="GIU65" i="7"/>
  <c r="GPK65" i="7"/>
  <c r="GVW65" i="7"/>
  <c r="HAY65" i="7"/>
  <c r="HFW65" i="7"/>
  <c r="HMQ65" i="7"/>
  <c r="HWM65" i="7"/>
  <c r="IGI65" i="7"/>
  <c r="INK65" i="7"/>
  <c r="ITW65" i="7"/>
  <c r="JAM65" i="7"/>
  <c r="JHC65" i="7"/>
  <c r="JNK65" i="7"/>
  <c r="JSS65" i="7"/>
  <c r="JXQ65" i="7"/>
  <c r="KCO65" i="7"/>
  <c r="KHM65" i="7"/>
  <c r="KMK65" i="7"/>
  <c r="KRI65" i="7"/>
  <c r="KWG65" i="7"/>
  <c r="LBE65" i="7"/>
  <c r="LGC65" i="7"/>
  <c r="LLA65" i="7"/>
  <c r="LPY65" i="7"/>
  <c r="LUW65" i="7"/>
  <c r="LZU65" i="7"/>
  <c r="MES65" i="7"/>
  <c r="HPM65" i="7"/>
  <c r="HZI65" i="7"/>
  <c r="IIO65" i="7"/>
  <c r="IPE65" i="7"/>
  <c r="IVQ65" i="7"/>
  <c r="JCG65" i="7"/>
  <c r="JIW65" i="7"/>
  <c r="JOY65" i="7"/>
  <c r="JUA65" i="7"/>
  <c r="JYY65" i="7"/>
  <c r="KDW65" i="7"/>
  <c r="KIU65" i="7"/>
  <c r="KNS65" i="7"/>
  <c r="KSQ65" i="7"/>
  <c r="KXO65" i="7"/>
  <c r="LCM65" i="7"/>
  <c r="LHK65" i="7"/>
  <c r="LMI65" i="7"/>
  <c r="LRG65" i="7"/>
  <c r="LWE65" i="7"/>
  <c r="MBC65" i="7"/>
  <c r="HOI65" i="7"/>
  <c r="HYE65" i="7"/>
  <c r="IHW65" i="7"/>
  <c r="IOI65" i="7"/>
  <c r="IUY65" i="7"/>
  <c r="JBO65" i="7"/>
  <c r="JIA65" i="7"/>
  <c r="JOI65" i="7"/>
  <c r="JTM65" i="7"/>
  <c r="JYK65" i="7"/>
  <c r="KDI65" i="7"/>
  <c r="KIG65" i="7"/>
  <c r="KNE65" i="7"/>
  <c r="KSC65" i="7"/>
  <c r="KXA65" i="7"/>
  <c r="LBY65" i="7"/>
  <c r="LGW65" i="7"/>
  <c r="LLU65" i="7"/>
  <c r="LQS65" i="7"/>
  <c r="LVQ65" i="7"/>
  <c r="MAO65" i="7"/>
  <c r="HNE65" i="7"/>
  <c r="HXA65" i="7"/>
  <c r="IGW65" i="7"/>
  <c r="INQ65" i="7"/>
  <c r="IUG65" i="7"/>
  <c r="JAW65" i="7"/>
  <c r="JHI65" i="7"/>
  <c r="JNS65" i="7"/>
  <c r="JSY65" i="7"/>
  <c r="JXW65" i="7"/>
  <c r="KCU65" i="7"/>
  <c r="KHS65" i="7"/>
  <c r="KMQ65" i="7"/>
  <c r="KRO65" i="7"/>
  <c r="KWM65" i="7"/>
  <c r="LBK65" i="7"/>
  <c r="LGI65" i="7"/>
  <c r="LLG65" i="7"/>
  <c r="LQE65" i="7"/>
  <c r="LVC65" i="7"/>
  <c r="MAA65" i="7"/>
  <c r="HKU65" i="7"/>
  <c r="HUQ65" i="7"/>
  <c r="IEM65" i="7"/>
  <c r="IME65" i="7"/>
  <c r="ISQ65" i="7"/>
  <c r="IZG65" i="7"/>
  <c r="JFW65" i="7"/>
  <c r="JMI65" i="7"/>
  <c r="JRU65" i="7"/>
  <c r="HJY65" i="7"/>
  <c r="HTU65" i="7"/>
  <c r="IDQ65" i="7"/>
  <c r="ILM65" i="7"/>
  <c r="IRY65" i="7"/>
  <c r="IYO65" i="7"/>
  <c r="JFE65" i="7"/>
  <c r="JLQ65" i="7"/>
  <c r="JRG65" i="7"/>
  <c r="HIU65" i="7"/>
  <c r="IFW65" i="7"/>
  <c r="IUA65" i="7"/>
  <c r="IYY65" i="7"/>
  <c r="JDW65" i="7"/>
  <c r="JIU65" i="7"/>
  <c r="EZA65" i="7"/>
  <c r="FKC65" i="7"/>
  <c r="FTY65" i="7"/>
  <c r="GAW65" i="7"/>
  <c r="GHM65" i="7"/>
  <c r="GNY65" i="7"/>
  <c r="GUO65" i="7"/>
  <c r="GZY65" i="7"/>
  <c r="HEW65" i="7"/>
  <c r="HJU65" i="7"/>
  <c r="HOS65" i="7"/>
  <c r="HTQ65" i="7"/>
  <c r="HYO65" i="7"/>
  <c r="IDM65" i="7"/>
  <c r="EXK65" i="7"/>
  <c r="FIY65" i="7"/>
  <c r="FSU65" i="7"/>
  <c r="GAE65" i="7"/>
  <c r="GGU65" i="7"/>
  <c r="GNG65" i="7"/>
  <c r="GTW65" i="7"/>
  <c r="GZK65" i="7"/>
  <c r="HEI65" i="7"/>
  <c r="HJG65" i="7"/>
  <c r="HOE65" i="7"/>
  <c r="HTC65" i="7"/>
  <c r="HYA65" i="7"/>
  <c r="ICY65" i="7"/>
  <c r="EVY65" i="7"/>
  <c r="FHU65" i="7"/>
  <c r="FRQ65" i="7"/>
  <c r="FZM65" i="7"/>
  <c r="GFY65" i="7"/>
  <c r="GMO65" i="7"/>
  <c r="GTE65" i="7"/>
  <c r="GYW65" i="7"/>
  <c r="HDU65" i="7"/>
  <c r="EXO65" i="7"/>
  <c r="FJC65" i="7"/>
  <c r="FSY65" i="7"/>
  <c r="GAI65" i="7"/>
  <c r="GGY65" i="7"/>
  <c r="GNO65" i="7"/>
  <c r="GUA65" i="7"/>
  <c r="GZO65" i="7"/>
  <c r="HEM65" i="7"/>
  <c r="EZU65" i="7"/>
  <c r="FKS65" i="7"/>
  <c r="FUO65" i="7"/>
  <c r="GBI65" i="7"/>
  <c r="GHU65" i="7"/>
  <c r="GOK65" i="7"/>
  <c r="GVA65" i="7"/>
  <c r="HAG65" i="7"/>
  <c r="HFE65" i="7"/>
  <c r="FDC65" i="7"/>
  <c r="FNG65" i="7"/>
  <c r="FWM65" i="7"/>
  <c r="GDC65" i="7"/>
  <c r="GJO65" i="7"/>
  <c r="GQE65" i="7"/>
  <c r="GWQ65" i="7"/>
  <c r="HBO65" i="7"/>
  <c r="HGM65" i="7"/>
  <c r="HNW65" i="7"/>
  <c r="HXS65" i="7"/>
  <c r="IHO65" i="7"/>
  <c r="IOE65" i="7"/>
  <c r="IUU65" i="7"/>
  <c r="JBG65" i="7"/>
  <c r="JHW65" i="7"/>
  <c r="JOC65" i="7"/>
  <c r="JTI65" i="7"/>
  <c r="JYG65" i="7"/>
  <c r="KDE65" i="7"/>
  <c r="KIC65" i="7"/>
  <c r="KNA65" i="7"/>
  <c r="KRY65" i="7"/>
  <c r="KWW65" i="7"/>
  <c r="LBU65" i="7"/>
  <c r="LGS65" i="7"/>
  <c r="LLQ65" i="7"/>
  <c r="LQO65" i="7"/>
  <c r="LVM65" i="7"/>
  <c r="MAK65" i="7"/>
  <c r="MFI65" i="7"/>
  <c r="HQS65" i="7"/>
  <c r="IAO65" i="7"/>
  <c r="IJI65" i="7"/>
  <c r="IPY65" i="7"/>
  <c r="IWO65" i="7"/>
  <c r="JDA65" i="7"/>
  <c r="JJQ65" i="7"/>
  <c r="JPQ65" i="7"/>
  <c r="JUQ65" i="7"/>
  <c r="JZO65" i="7"/>
  <c r="KEM65" i="7"/>
  <c r="KJK65" i="7"/>
  <c r="KOI65" i="7"/>
  <c r="KTG65" i="7"/>
  <c r="KYE65" i="7"/>
  <c r="LDC65" i="7"/>
  <c r="LIA65" i="7"/>
  <c r="LMY65" i="7"/>
  <c r="LRW65" i="7"/>
  <c r="LWU65" i="7"/>
  <c r="MBS65" i="7"/>
  <c r="HPO65" i="7"/>
  <c r="HZK65" i="7"/>
  <c r="IIQ65" i="7"/>
  <c r="IPG65" i="7"/>
  <c r="IVS65" i="7"/>
  <c r="JCI65" i="7"/>
  <c r="JIY65" i="7"/>
  <c r="JPA65" i="7"/>
  <c r="JUC65" i="7"/>
  <c r="JZA65" i="7"/>
  <c r="KDY65" i="7"/>
  <c r="KIW65" i="7"/>
  <c r="KNU65" i="7"/>
  <c r="KSS65" i="7"/>
  <c r="KXQ65" i="7"/>
  <c r="LCO65" i="7"/>
  <c r="LHM65" i="7"/>
  <c r="LMK65" i="7"/>
  <c r="LRI65" i="7"/>
  <c r="LWG65" i="7"/>
  <c r="MBE65" i="7"/>
  <c r="HOK65" i="7"/>
  <c r="HYG65" i="7"/>
  <c r="IHY65" i="7"/>
  <c r="IOO65" i="7"/>
  <c r="IVA65" i="7"/>
  <c r="JBQ65" i="7"/>
  <c r="JIG65" i="7"/>
  <c r="JOK65" i="7"/>
  <c r="JTO65" i="7"/>
  <c r="JYM65" i="7"/>
  <c r="KDK65" i="7"/>
  <c r="KII65" i="7"/>
  <c r="KNG65" i="7"/>
  <c r="KSE65" i="7"/>
  <c r="KXC65" i="7"/>
  <c r="LCA65" i="7"/>
  <c r="LGY65" i="7"/>
  <c r="LLW65" i="7"/>
  <c r="LQU65" i="7"/>
  <c r="LVS65" i="7"/>
  <c r="MAQ65" i="7"/>
  <c r="HMA65" i="7"/>
  <c r="HVW65" i="7"/>
  <c r="IFS65" i="7"/>
  <c r="IMY65" i="7"/>
  <c r="ITO65" i="7"/>
  <c r="JAA65" i="7"/>
  <c r="JGQ65" i="7"/>
  <c r="JNC65" i="7"/>
  <c r="JSK65" i="7"/>
  <c r="HLE65" i="7"/>
  <c r="HVA65" i="7"/>
  <c r="IKU65" i="7"/>
  <c r="IUQ65" i="7"/>
  <c r="IZO65" i="7"/>
  <c r="JEM65" i="7"/>
  <c r="JJK65" i="7"/>
  <c r="FAO65" i="7"/>
  <c r="FLI65" i="7"/>
  <c r="FVC65" i="7"/>
  <c r="GBQ65" i="7"/>
  <c r="GIG65" i="7"/>
  <c r="GOW65" i="7"/>
  <c r="GVI65" i="7"/>
  <c r="HAO65" i="7"/>
  <c r="HFM65" i="7"/>
  <c r="HKK65" i="7"/>
  <c r="HPI65" i="7"/>
  <c r="HUG65" i="7"/>
  <c r="HZE65" i="7"/>
  <c r="IEC65" i="7"/>
  <c r="EZC65" i="7"/>
  <c r="FKE65" i="7"/>
  <c r="FUA65" i="7"/>
  <c r="GAY65" i="7"/>
  <c r="GHO65" i="7"/>
  <c r="GOE65" i="7"/>
  <c r="GUQ65" i="7"/>
  <c r="HAA65" i="7"/>
  <c r="HEY65" i="7"/>
  <c r="HJW65" i="7"/>
  <c r="HOU65" i="7"/>
  <c r="HTS65" i="7"/>
  <c r="HYQ65" i="7"/>
  <c r="IDO65" i="7"/>
  <c r="EXM65" i="7"/>
  <c r="FJA65" i="7"/>
  <c r="FSW65" i="7"/>
  <c r="GAG65" i="7"/>
  <c r="GGW65" i="7"/>
  <c r="GNI65" i="7"/>
  <c r="GTY65" i="7"/>
  <c r="GZM65" i="7"/>
  <c r="HEK65" i="7"/>
  <c r="EZG65" i="7"/>
  <c r="FKI65" i="7"/>
  <c r="FUE65" i="7"/>
  <c r="GBG65" i="7"/>
  <c r="GHS65" i="7"/>
  <c r="GOI65" i="7"/>
  <c r="GUY65" i="7"/>
  <c r="HAE65" i="7"/>
  <c r="HFC65" i="7"/>
  <c r="FBM65" i="7"/>
  <c r="FLY65" i="7"/>
  <c r="FVK65" i="7"/>
  <c r="GCC65" i="7"/>
  <c r="GIS65" i="7"/>
  <c r="GPE65" i="7"/>
  <c r="GVU65" i="7"/>
  <c r="HAW65" i="7"/>
  <c r="HFU65" i="7"/>
  <c r="FEQ65" i="7"/>
  <c r="FOM65" i="7"/>
  <c r="FXG65" i="7"/>
  <c r="GDW65" i="7"/>
  <c r="GKM65" i="7"/>
  <c r="GQY65" i="7"/>
  <c r="GXG65" i="7"/>
  <c r="HCE65" i="7"/>
  <c r="HHC65" i="7"/>
  <c r="HPC65" i="7"/>
  <c r="HYY65" i="7"/>
  <c r="IIM65" i="7"/>
  <c r="IOY65" i="7"/>
  <c r="IVO65" i="7"/>
  <c r="JCE65" i="7"/>
  <c r="JIQ65" i="7"/>
  <c r="JOU65" i="7"/>
  <c r="JTY65" i="7"/>
  <c r="JYW65" i="7"/>
  <c r="KDU65" i="7"/>
  <c r="KIS65" i="7"/>
  <c r="KNQ65" i="7"/>
  <c r="KSO65" i="7"/>
  <c r="KXM65" i="7"/>
  <c r="LCK65" i="7"/>
  <c r="LHI65" i="7"/>
  <c r="LMG65" i="7"/>
  <c r="LRE65" i="7"/>
  <c r="LWC65" i="7"/>
  <c r="MBA65" i="7"/>
  <c r="HIC65" i="7"/>
  <c r="HRY65" i="7"/>
  <c r="IBU65" i="7"/>
  <c r="IKG65" i="7"/>
  <c r="IQS65" i="7"/>
  <c r="IXI65" i="7"/>
  <c r="JDY65" i="7"/>
  <c r="JKK65" i="7"/>
  <c r="JQI65" i="7"/>
  <c r="JVG65" i="7"/>
  <c r="KAE65" i="7"/>
  <c r="KFC65" i="7"/>
  <c r="KKA65" i="7"/>
  <c r="KOY65" i="7"/>
  <c r="KTW65" i="7"/>
  <c r="KYU65" i="7"/>
  <c r="LDS65" i="7"/>
  <c r="LIQ65" i="7"/>
  <c r="LNO65" i="7"/>
  <c r="LSM65" i="7"/>
  <c r="LXK65" i="7"/>
  <c r="MCI65" i="7"/>
  <c r="HQU65" i="7"/>
  <c r="IAQ65" i="7"/>
  <c r="IJK65" i="7"/>
  <c r="IQA65" i="7"/>
  <c r="IWQ65" i="7"/>
  <c r="JDC65" i="7"/>
  <c r="JJS65" i="7"/>
  <c r="JPS65" i="7"/>
  <c r="JUS65" i="7"/>
  <c r="JZQ65" i="7"/>
  <c r="KEO65" i="7"/>
  <c r="KJM65" i="7"/>
  <c r="KOK65" i="7"/>
  <c r="KTI65" i="7"/>
  <c r="KYG65" i="7"/>
  <c r="LDE65" i="7"/>
  <c r="LIC65" i="7"/>
  <c r="LNA65" i="7"/>
  <c r="LRY65" i="7"/>
  <c r="LWW65" i="7"/>
  <c r="MBU65" i="7"/>
  <c r="HPQ65" i="7"/>
  <c r="HZM65" i="7"/>
  <c r="IIS65" i="7"/>
  <c r="IPI65" i="7"/>
  <c r="IVY65" i="7"/>
  <c r="JCK65" i="7"/>
  <c r="JJA65" i="7"/>
  <c r="JPC65" i="7"/>
  <c r="JUE65" i="7"/>
  <c r="JZC65" i="7"/>
  <c r="KEA65" i="7"/>
  <c r="KIY65" i="7"/>
  <c r="KNW65" i="7"/>
  <c r="KSU65" i="7"/>
  <c r="KXS65" i="7"/>
  <c r="LCQ65" i="7"/>
  <c r="LHO65" i="7"/>
  <c r="LMM65" i="7"/>
  <c r="LRK65" i="7"/>
  <c r="LWI65" i="7"/>
  <c r="MBG65" i="7"/>
  <c r="HNG65" i="7"/>
  <c r="HXC65" i="7"/>
  <c r="IGY65" i="7"/>
  <c r="INS65" i="7"/>
  <c r="IUI65" i="7"/>
  <c r="JAY65" i="7"/>
  <c r="JHK65" i="7"/>
  <c r="JNU65" i="7"/>
  <c r="JTA65" i="7"/>
  <c r="HMK65" i="7"/>
  <c r="HWG65" i="7"/>
  <c r="IGC65" i="7"/>
  <c r="INA65" i="7"/>
  <c r="ITQ65" i="7"/>
  <c r="JAG65" i="7"/>
  <c r="JGS65" i="7"/>
  <c r="IPS65" i="7"/>
  <c r="IVG65" i="7"/>
  <c r="JAE65" i="7"/>
  <c r="JFC65" i="7"/>
  <c r="JKA65" i="7"/>
  <c r="FCG65" i="7"/>
  <c r="FMO65" i="7"/>
  <c r="FVY65" i="7"/>
  <c r="GCO65" i="7"/>
  <c r="GJA65" i="7"/>
  <c r="GPQ65" i="7"/>
  <c r="GWG65" i="7"/>
  <c r="HBE65" i="7"/>
  <c r="HGC65" i="7"/>
  <c r="HLA65" i="7"/>
  <c r="HPY65" i="7"/>
  <c r="HUW65" i="7"/>
  <c r="HZU65" i="7"/>
  <c r="IES65" i="7"/>
  <c r="FAQ65" i="7"/>
  <c r="FLK65" i="7"/>
  <c r="FVE65" i="7"/>
  <c r="GBW65" i="7"/>
  <c r="GII65" i="7"/>
  <c r="GOY65" i="7"/>
  <c r="GVO65" i="7"/>
  <c r="HAQ65" i="7"/>
  <c r="HFO65" i="7"/>
  <c r="HKM65" i="7"/>
  <c r="HPK65" i="7"/>
  <c r="HUI65" i="7"/>
  <c r="HZG65" i="7"/>
  <c r="IEE65" i="7"/>
  <c r="EZE65" i="7"/>
  <c r="FKG65" i="7"/>
  <c r="FUC65" i="7"/>
  <c r="GBA65" i="7"/>
  <c r="GHQ65" i="7"/>
  <c r="GOG65" i="7"/>
  <c r="GUS65" i="7"/>
  <c r="HAC65" i="7"/>
  <c r="HFA65" i="7"/>
  <c r="FAY65" i="7"/>
  <c r="FLO65" i="7"/>
  <c r="FVI65" i="7"/>
  <c r="GCA65" i="7"/>
  <c r="GIQ65" i="7"/>
  <c r="GPC65" i="7"/>
  <c r="GVS65" i="7"/>
  <c r="HAU65" i="7"/>
  <c r="HFS65" i="7"/>
  <c r="FDA65" i="7"/>
  <c r="FNE65" i="7"/>
  <c r="FWK65" i="7"/>
  <c r="GCW65" i="7"/>
  <c r="GJM65" i="7"/>
  <c r="GQC65" i="7"/>
  <c r="GWO65" i="7"/>
  <c r="HBM65" i="7"/>
  <c r="HGK65" i="7"/>
  <c r="FFW65" i="7"/>
  <c r="FPS65" i="7"/>
  <c r="FYE65" i="7"/>
  <c r="GEQ65" i="7"/>
  <c r="GLG65" i="7"/>
  <c r="GRW65" i="7"/>
  <c r="GXW65" i="7"/>
  <c r="HCU65" i="7"/>
  <c r="HHS65" i="7"/>
  <c r="HQI65" i="7"/>
  <c r="IAE65" i="7"/>
  <c r="IJG65" i="7"/>
  <c r="IPW65" i="7"/>
  <c r="IWI65" i="7"/>
  <c r="JCY65" i="7"/>
  <c r="JJO65" i="7"/>
  <c r="JPO65" i="7"/>
  <c r="JUO65" i="7"/>
  <c r="JZM65" i="7"/>
  <c r="KEK65" i="7"/>
  <c r="KJI65" i="7"/>
  <c r="KOG65" i="7"/>
  <c r="KTE65" i="7"/>
  <c r="KYC65" i="7"/>
  <c r="LDA65" i="7"/>
  <c r="LHY65" i="7"/>
  <c r="LMW65" i="7"/>
  <c r="LRU65" i="7"/>
  <c r="LWS65" i="7"/>
  <c r="MBQ65" i="7"/>
  <c r="HJI65" i="7"/>
  <c r="HTE65" i="7"/>
  <c r="IDA65" i="7"/>
  <c r="ILA65" i="7"/>
  <c r="IRQ65" i="7"/>
  <c r="IYC65" i="7"/>
  <c r="JES65" i="7"/>
  <c r="JLI65" i="7"/>
  <c r="JQY65" i="7"/>
  <c r="JVW65" i="7"/>
  <c r="KAU65" i="7"/>
  <c r="KFS65" i="7"/>
  <c r="KKQ65" i="7"/>
  <c r="KPO65" i="7"/>
  <c r="KUM65" i="7"/>
  <c r="KZK65" i="7"/>
  <c r="LEI65" i="7"/>
  <c r="LJG65" i="7"/>
  <c r="LOE65" i="7"/>
  <c r="LTC65" i="7"/>
  <c r="LYA65" i="7"/>
  <c r="HIE65" i="7"/>
  <c r="HSA65" i="7"/>
  <c r="IBW65" i="7"/>
  <c r="IKI65" i="7"/>
  <c r="IQU65" i="7"/>
  <c r="IXK65" i="7"/>
  <c r="JEA65" i="7"/>
  <c r="JKM65" i="7"/>
  <c r="JQK65" i="7"/>
  <c r="JVI65" i="7"/>
  <c r="KAG65" i="7"/>
  <c r="KFE65" i="7"/>
  <c r="KKC65" i="7"/>
  <c r="KPA65" i="7"/>
  <c r="KTY65" i="7"/>
  <c r="KYW65" i="7"/>
  <c r="LDU65" i="7"/>
  <c r="LIS65" i="7"/>
  <c r="LNQ65" i="7"/>
  <c r="LSO65" i="7"/>
  <c r="LXM65" i="7"/>
  <c r="MCK65" i="7"/>
  <c r="HQW65" i="7"/>
  <c r="IAS65" i="7"/>
  <c r="IJQ65" i="7"/>
  <c r="IQC65" i="7"/>
  <c r="IWS65" i="7"/>
  <c r="JDI65" i="7"/>
  <c r="JJU65" i="7"/>
  <c r="JPU65" i="7"/>
  <c r="JUU65" i="7"/>
  <c r="JZS65" i="7"/>
  <c r="KEQ65" i="7"/>
  <c r="KJO65" i="7"/>
  <c r="KOM65" i="7"/>
  <c r="KTK65" i="7"/>
  <c r="KYI65" i="7"/>
  <c r="LDG65" i="7"/>
  <c r="LIE65" i="7"/>
  <c r="LNC65" i="7"/>
  <c r="LSA65" i="7"/>
  <c r="LWY65" i="7"/>
  <c r="MBW65" i="7"/>
  <c r="HOM65" i="7"/>
  <c r="HYI65" i="7"/>
  <c r="IIA65" i="7"/>
  <c r="IOQ65" i="7"/>
  <c r="IVC65" i="7"/>
  <c r="JBS65" i="7"/>
  <c r="JII65" i="7"/>
  <c r="JOM65" i="7"/>
  <c r="JTQ65" i="7"/>
  <c r="HNQ65" i="7"/>
  <c r="HXM65" i="7"/>
  <c r="IHI65" i="7"/>
  <c r="INY65" i="7"/>
  <c r="IUK65" i="7"/>
  <c r="JBA65" i="7"/>
  <c r="IQY65" i="7"/>
  <c r="IVW65" i="7"/>
  <c r="JAU65" i="7"/>
  <c r="JFS65" i="7"/>
  <c r="JKQ65" i="7"/>
  <c r="FDY65" i="7"/>
  <c r="FNU65" i="7"/>
  <c r="FWS65" i="7"/>
  <c r="GDI65" i="7"/>
  <c r="GJY65" i="7"/>
  <c r="GQK65" i="7"/>
  <c r="GWW65" i="7"/>
  <c r="HBU65" i="7"/>
  <c r="HGS65" i="7"/>
  <c r="HLQ65" i="7"/>
  <c r="HQO65" i="7"/>
  <c r="HVM65" i="7"/>
  <c r="IAK65" i="7"/>
  <c r="IFI65" i="7"/>
  <c r="FCI65" i="7"/>
  <c r="FMQ65" i="7"/>
  <c r="FWA65" i="7"/>
  <c r="GCQ65" i="7"/>
  <c r="GJG65" i="7"/>
  <c r="GPS65" i="7"/>
  <c r="GWI65" i="7"/>
  <c r="HBG65" i="7"/>
  <c r="HGE65" i="7"/>
  <c r="HLC65" i="7"/>
  <c r="HQA65" i="7"/>
  <c r="HUY65" i="7"/>
  <c r="HZW65" i="7"/>
  <c r="IEU65" i="7"/>
  <c r="FAW65" i="7"/>
  <c r="FLM65" i="7"/>
  <c r="FVG65" i="7"/>
  <c r="GBY65" i="7"/>
  <c r="GIK65" i="7"/>
  <c r="GPA65" i="7"/>
  <c r="GVQ65" i="7"/>
  <c r="HAS65" i="7"/>
  <c r="HFQ65" i="7"/>
  <c r="FCM65" i="7"/>
  <c r="FMU65" i="7"/>
  <c r="FWI65" i="7"/>
  <c r="GCU65" i="7"/>
  <c r="GJK65" i="7"/>
  <c r="GQA65" i="7"/>
  <c r="GWM65" i="7"/>
  <c r="HBK65" i="7"/>
  <c r="HGI65" i="7"/>
  <c r="FEO65" i="7"/>
  <c r="FOK65" i="7"/>
  <c r="FXE65" i="7"/>
  <c r="GDU65" i="7"/>
  <c r="GKG65" i="7"/>
  <c r="GQW65" i="7"/>
  <c r="GXE65" i="7"/>
  <c r="HCC65" i="7"/>
  <c r="HHA65" i="7"/>
  <c r="FHC65" i="7"/>
  <c r="FQY65" i="7"/>
  <c r="FYY65" i="7"/>
  <c r="GFO65" i="7"/>
  <c r="GMA65" i="7"/>
  <c r="GSQ65" i="7"/>
  <c r="GYM65" i="7"/>
  <c r="HDK65" i="7"/>
  <c r="HHQ65" i="7"/>
  <c r="HRO65" i="7"/>
  <c r="IBK65" i="7"/>
  <c r="IKA65" i="7"/>
  <c r="IQQ65" i="7"/>
  <c r="IXG65" i="7"/>
  <c r="JDS65" i="7"/>
  <c r="JKI65" i="7"/>
  <c r="JQG65" i="7"/>
  <c r="JVE65" i="7"/>
  <c r="KAC65" i="7"/>
  <c r="KFA65" i="7"/>
  <c r="KJY65" i="7"/>
  <c r="KOW65" i="7"/>
  <c r="KTU65" i="7"/>
  <c r="KYS65" i="7"/>
  <c r="LDQ65" i="7"/>
  <c r="LIO65" i="7"/>
  <c r="LNM65" i="7"/>
  <c r="LSK65" i="7"/>
  <c r="LXI65" i="7"/>
  <c r="MCG65" i="7"/>
  <c r="HKO65" i="7"/>
  <c r="HUK65" i="7"/>
  <c r="IEG65" i="7"/>
  <c r="ILU65" i="7"/>
  <c r="ISK65" i="7"/>
  <c r="IZA65" i="7"/>
  <c r="JFM65" i="7"/>
  <c r="JMC65" i="7"/>
  <c r="JRO65" i="7"/>
  <c r="JWM65" i="7"/>
  <c r="KBK65" i="7"/>
  <c r="KGI65" i="7"/>
  <c r="KLG65" i="7"/>
  <c r="KQE65" i="7"/>
  <c r="KVC65" i="7"/>
  <c r="LAA65" i="7"/>
  <c r="LEY65" i="7"/>
  <c r="LJW65" i="7"/>
  <c r="LOU65" i="7"/>
  <c r="LTS65" i="7"/>
  <c r="LYQ65" i="7"/>
  <c r="HJK65" i="7"/>
  <c r="HTG65" i="7"/>
  <c r="IDC65" i="7"/>
  <c r="ILC65" i="7"/>
  <c r="IRS65" i="7"/>
  <c r="IYE65" i="7"/>
  <c r="JEU65" i="7"/>
  <c r="JLK65" i="7"/>
  <c r="JRA65" i="7"/>
  <c r="JVY65" i="7"/>
  <c r="KAW65" i="7"/>
  <c r="KFU65" i="7"/>
  <c r="KKS65" i="7"/>
  <c r="KPQ65" i="7"/>
  <c r="KUO65" i="7"/>
  <c r="KZM65" i="7"/>
  <c r="LEK65" i="7"/>
  <c r="LJI65" i="7"/>
  <c r="LOG65" i="7"/>
  <c r="LTE65" i="7"/>
  <c r="LYC65" i="7"/>
  <c r="HIG65" i="7"/>
  <c r="HSC65" i="7"/>
  <c r="IBY65" i="7"/>
  <c r="IKK65" i="7"/>
  <c r="IRA65" i="7"/>
  <c r="IXM65" i="7"/>
  <c r="JEC65" i="7"/>
  <c r="JKS65" i="7"/>
  <c r="JQM65" i="7"/>
  <c r="JVK65" i="7"/>
  <c r="KAI65" i="7"/>
  <c r="KFG65" i="7"/>
  <c r="KKE65" i="7"/>
  <c r="KPC65" i="7"/>
  <c r="KUA65" i="7"/>
  <c r="KYY65" i="7"/>
  <c r="LDW65" i="7"/>
  <c r="LIU65" i="7"/>
  <c r="LNS65" i="7"/>
  <c r="LSQ65" i="7"/>
  <c r="LXO65" i="7"/>
  <c r="MCM65" i="7"/>
  <c r="HPS65" i="7"/>
  <c r="HZO65" i="7"/>
  <c r="IIU65" i="7"/>
  <c r="IPK65" i="7"/>
  <c r="IWA65" i="7"/>
  <c r="JCM65" i="7"/>
  <c r="JJC65" i="7"/>
  <c r="JPE65" i="7"/>
  <c r="JUG65" i="7"/>
  <c r="HOW65" i="7"/>
  <c r="HYS65" i="7"/>
  <c r="IIC65" i="7"/>
  <c r="IOS65" i="7"/>
  <c r="IVI65" i="7"/>
  <c r="JBU65" i="7"/>
  <c r="JIK65" i="7"/>
  <c r="JOO65" i="7"/>
  <c r="JTS65" i="7"/>
  <c r="IRO65" i="7"/>
  <c r="IWM65" i="7"/>
  <c r="JBK65" i="7"/>
  <c r="JGI65" i="7"/>
  <c r="JLG65" i="7"/>
  <c r="FFE65" i="7"/>
  <c r="FPA65" i="7"/>
  <c r="FXQ65" i="7"/>
  <c r="GEC65" i="7"/>
  <c r="GKS65" i="7"/>
  <c r="GRI65" i="7"/>
  <c r="GXM65" i="7"/>
  <c r="HCK65" i="7"/>
  <c r="HHI65" i="7"/>
  <c r="HMG65" i="7"/>
  <c r="HRE65" i="7"/>
  <c r="HWC65" i="7"/>
  <c r="IBA65" i="7"/>
  <c r="IFY65" i="7"/>
  <c r="FEA65" i="7"/>
  <c r="FNW65" i="7"/>
  <c r="FWY65" i="7"/>
  <c r="GDK65" i="7"/>
  <c r="GKA65" i="7"/>
  <c r="GQQ65" i="7"/>
  <c r="GWY65" i="7"/>
  <c r="HBW65" i="7"/>
  <c r="HGU65" i="7"/>
  <c r="HLS65" i="7"/>
  <c r="HQQ65" i="7"/>
  <c r="HVO65" i="7"/>
  <c r="IAM65" i="7"/>
  <c r="IFK65" i="7"/>
  <c r="FCK65" i="7"/>
  <c r="FMS65" i="7"/>
  <c r="FWC65" i="7"/>
  <c r="GCS65" i="7"/>
  <c r="GJI65" i="7"/>
  <c r="GPU65" i="7"/>
  <c r="GWK65" i="7"/>
  <c r="HBI65" i="7"/>
  <c r="HGG65" i="7"/>
  <c r="FEE65" i="7"/>
  <c r="FOA65" i="7"/>
  <c r="FXC65" i="7"/>
  <c r="GDS65" i="7"/>
  <c r="GKE65" i="7"/>
  <c r="GQU65" i="7"/>
  <c r="GXC65" i="7"/>
  <c r="HCA65" i="7"/>
  <c r="HGY65" i="7"/>
  <c r="FFU65" i="7"/>
  <c r="FPQ65" i="7"/>
  <c r="FXY65" i="7"/>
  <c r="GEO65" i="7"/>
  <c r="GLE65" i="7"/>
  <c r="GRQ65" i="7"/>
  <c r="GXU65" i="7"/>
  <c r="HCS65" i="7"/>
  <c r="EWQ65" i="7"/>
  <c r="FII65" i="7"/>
  <c r="FSE65" i="7"/>
  <c r="FZS65" i="7"/>
  <c r="GGI65" i="7"/>
  <c r="GMY65" i="7"/>
  <c r="GTK65" i="7"/>
  <c r="GZC65" i="7"/>
  <c r="HEA65" i="7"/>
  <c r="HIY65" i="7"/>
  <c r="HSU65" i="7"/>
  <c r="ICQ65" i="7"/>
  <c r="IKY65" i="7"/>
  <c r="IRK65" i="7"/>
  <c r="IYA65" i="7"/>
  <c r="JEQ65" i="7"/>
  <c r="JLC65" i="7"/>
  <c r="JQW65" i="7"/>
  <c r="JVU65" i="7"/>
  <c r="KAS65" i="7"/>
  <c r="KFQ65" i="7"/>
  <c r="KKO65" i="7"/>
  <c r="KPM65" i="7"/>
  <c r="KUK65" i="7"/>
  <c r="KZI65" i="7"/>
  <c r="LEG65" i="7"/>
  <c r="LJE65" i="7"/>
  <c r="LOC65" i="7"/>
  <c r="LTA65" i="7"/>
  <c r="LXY65" i="7"/>
  <c r="MCW65" i="7"/>
  <c r="HLU65" i="7"/>
  <c r="HVQ65" i="7"/>
  <c r="IFM65" i="7"/>
  <c r="IMS65" i="7"/>
  <c r="ITE65" i="7"/>
  <c r="IZU65" i="7"/>
  <c r="JGK65" i="7"/>
  <c r="JMU65" i="7"/>
  <c r="JSE65" i="7"/>
  <c r="JXC65" i="7"/>
  <c r="KCA65" i="7"/>
  <c r="KGY65" i="7"/>
  <c r="KLW65" i="7"/>
  <c r="KQU65" i="7"/>
  <c r="KVS65" i="7"/>
  <c r="LAQ65" i="7"/>
  <c r="LFO65" i="7"/>
  <c r="LKM65" i="7"/>
  <c r="LPK65" i="7"/>
  <c r="LUI65" i="7"/>
  <c r="LZG65" i="7"/>
  <c r="HKQ65" i="7"/>
  <c r="HUM65" i="7"/>
  <c r="IEI65" i="7"/>
  <c r="ILW65" i="7"/>
  <c r="ISM65" i="7"/>
  <c r="IZC65" i="7"/>
  <c r="JFO65" i="7"/>
  <c r="JME65" i="7"/>
  <c r="JRQ65" i="7"/>
  <c r="JWO65" i="7"/>
  <c r="KBM65" i="7"/>
  <c r="KGK65" i="7"/>
  <c r="KLI65" i="7"/>
  <c r="KQG65" i="7"/>
  <c r="KVE65" i="7"/>
  <c r="LAC65" i="7"/>
  <c r="LFA65" i="7"/>
  <c r="LJY65" i="7"/>
  <c r="LOW65" i="7"/>
  <c r="LTU65" i="7"/>
  <c r="LYS65" i="7"/>
  <c r="HJM65" i="7"/>
  <c r="HTI65" i="7"/>
  <c r="IDE65" i="7"/>
  <c r="ILE65" i="7"/>
  <c r="IRU65" i="7"/>
  <c r="IYK65" i="7"/>
  <c r="JEW65" i="7"/>
  <c r="JLM65" i="7"/>
  <c r="JRC65" i="7"/>
  <c r="JWA65" i="7"/>
  <c r="KAY65" i="7"/>
  <c r="KFW65" i="7"/>
  <c r="KKU65" i="7"/>
  <c r="KPS65" i="7"/>
  <c r="KUQ65" i="7"/>
  <c r="KZO65" i="7"/>
  <c r="LEM65" i="7"/>
  <c r="LJK65" i="7"/>
  <c r="LOI65" i="7"/>
  <c r="LTG65" i="7"/>
  <c r="LYE65" i="7"/>
  <c r="MDC65" i="7"/>
  <c r="HQY65" i="7"/>
  <c r="IAU65" i="7"/>
  <c r="IJS65" i="7"/>
  <c r="IQE65" i="7"/>
  <c r="IWU65" i="7"/>
  <c r="JDK65" i="7"/>
  <c r="JJW65" i="7"/>
  <c r="JPW65" i="7"/>
  <c r="JUW65" i="7"/>
  <c r="HQC65" i="7"/>
  <c r="ISE65" i="7"/>
  <c r="IXC65" i="7"/>
  <c r="JCA65" i="7"/>
  <c r="JGY65" i="7"/>
  <c r="JLW65" i="7"/>
  <c r="FGK65" i="7"/>
  <c r="FQG65" i="7"/>
  <c r="FYK65" i="7"/>
  <c r="GFA65" i="7"/>
  <c r="GLM65" i="7"/>
  <c r="GSC65" i="7"/>
  <c r="GYC65" i="7"/>
  <c r="HDA65" i="7"/>
  <c r="HHY65" i="7"/>
  <c r="HMW65" i="7"/>
  <c r="HRU65" i="7"/>
  <c r="HWS65" i="7"/>
  <c r="IBQ65" i="7"/>
  <c r="IGO65" i="7"/>
  <c r="FFG65" i="7"/>
  <c r="FPC65" i="7"/>
  <c r="FXS65" i="7"/>
  <c r="GEI65" i="7"/>
  <c r="GKU65" i="7"/>
  <c r="GRK65" i="7"/>
  <c r="GXO65" i="7"/>
  <c r="HCM65" i="7"/>
  <c r="HHK65" i="7"/>
  <c r="HMI65" i="7"/>
  <c r="HRG65" i="7"/>
  <c r="HWE65" i="7"/>
  <c r="IBC65" i="7"/>
  <c r="IGA65" i="7"/>
  <c r="FEC65" i="7"/>
  <c r="FNY65" i="7"/>
  <c r="FXA65" i="7"/>
  <c r="GDM65" i="7"/>
  <c r="GKC65" i="7"/>
  <c r="GQS65" i="7"/>
  <c r="GXA65" i="7"/>
  <c r="HBY65" i="7"/>
  <c r="HGW65" i="7"/>
  <c r="FFK65" i="7"/>
  <c r="FPG65" i="7"/>
  <c r="FXW65" i="7"/>
  <c r="GEM65" i="7"/>
  <c r="GLC65" i="7"/>
  <c r="GRO65" i="7"/>
  <c r="GXS65" i="7"/>
  <c r="HCQ65" i="7"/>
  <c r="HHO65" i="7"/>
  <c r="FHA65" i="7"/>
  <c r="FQW65" i="7"/>
  <c r="FYW65" i="7"/>
  <c r="GFI65" i="7"/>
  <c r="GLY65" i="7"/>
  <c r="GSO65" i="7"/>
  <c r="GYK65" i="7"/>
  <c r="HDI65" i="7"/>
  <c r="EYE65" i="7"/>
  <c r="FJO65" i="7"/>
  <c r="FTK65" i="7"/>
  <c r="GAQ65" i="7"/>
  <c r="GHC65" i="7"/>
  <c r="GNS65" i="7"/>
  <c r="GUI65" i="7"/>
  <c r="GZS65" i="7"/>
  <c r="HEQ65" i="7"/>
  <c r="HKE65" i="7"/>
  <c r="HUA65" i="7"/>
  <c r="IDW65" i="7"/>
  <c r="ILS65" i="7"/>
  <c r="ISI65" i="7"/>
  <c r="IYU65" i="7"/>
  <c r="JFK65" i="7"/>
  <c r="JMA65" i="7"/>
  <c r="JRM65" i="7"/>
  <c r="JWK65" i="7"/>
  <c r="KBI65" i="7"/>
  <c r="KGG65" i="7"/>
  <c r="KLE65" i="7"/>
  <c r="KQC65" i="7"/>
  <c r="KVA65" i="7"/>
  <c r="KZY65" i="7"/>
  <c r="LEW65" i="7"/>
  <c r="LJU65" i="7"/>
  <c r="LOS65" i="7"/>
  <c r="LTQ65" i="7"/>
  <c r="LYO65" i="7"/>
  <c r="MDM65" i="7"/>
  <c r="HNA65" i="7"/>
  <c r="HWW65" i="7"/>
  <c r="IGS65" i="7"/>
  <c r="INM65" i="7"/>
  <c r="IUC65" i="7"/>
  <c r="JAO65" i="7"/>
  <c r="JHE65" i="7"/>
  <c r="JNM65" i="7"/>
  <c r="JSU65" i="7"/>
  <c r="JXS65" i="7"/>
  <c r="KCQ65" i="7"/>
  <c r="KHO65" i="7"/>
  <c r="KMM65" i="7"/>
  <c r="KRK65" i="7"/>
  <c r="KWI65" i="7"/>
  <c r="LBG65" i="7"/>
  <c r="LGE65" i="7"/>
  <c r="LLC65" i="7"/>
  <c r="LQA65" i="7"/>
  <c r="LUY65" i="7"/>
  <c r="LZW65" i="7"/>
  <c r="HLW65" i="7"/>
  <c r="HVS65" i="7"/>
  <c r="IFO65" i="7"/>
  <c r="IMU65" i="7"/>
  <c r="ITG65" i="7"/>
  <c r="IZW65" i="7"/>
  <c r="JGM65" i="7"/>
  <c r="JMW65" i="7"/>
  <c r="JSG65" i="7"/>
  <c r="JXE65" i="7"/>
  <c r="KCC65" i="7"/>
  <c r="KHA65" i="7"/>
  <c r="KLY65" i="7"/>
  <c r="KQW65" i="7"/>
  <c r="KVU65" i="7"/>
  <c r="LAS65" i="7"/>
  <c r="LFQ65" i="7"/>
  <c r="LKO65" i="7"/>
  <c r="LPM65" i="7"/>
  <c r="LUK65" i="7"/>
  <c r="LZI65" i="7"/>
  <c r="HKS65" i="7"/>
  <c r="HUO65" i="7"/>
  <c r="IEK65" i="7"/>
  <c r="IMC65" i="7"/>
  <c r="ISO65" i="7"/>
  <c r="IZE65" i="7"/>
  <c r="JFU65" i="7"/>
  <c r="JMG65" i="7"/>
  <c r="JRS65" i="7"/>
  <c r="JWQ65" i="7"/>
  <c r="KBO65" i="7"/>
  <c r="KGM65" i="7"/>
  <c r="KLK65" i="7"/>
  <c r="KQI65" i="7"/>
  <c r="KVG65" i="7"/>
  <c r="LAE65" i="7"/>
  <c r="LFC65" i="7"/>
  <c r="LKA65" i="7"/>
  <c r="LOY65" i="7"/>
  <c r="LTW65" i="7"/>
  <c r="LYU65" i="7"/>
  <c r="HII65" i="7"/>
  <c r="HSE65" i="7"/>
  <c r="ICA65" i="7"/>
  <c r="IKM65" i="7"/>
  <c r="IRC65" i="7"/>
  <c r="IXO65" i="7"/>
  <c r="JEE65" i="7"/>
  <c r="JKU65" i="7"/>
  <c r="JQO65" i="7"/>
  <c r="JVM65" i="7"/>
  <c r="HRI65" i="7"/>
  <c r="IBE65" i="7"/>
  <c r="IJU65" i="7"/>
  <c r="IQK65" i="7"/>
  <c r="IWW65" i="7"/>
  <c r="JDM65" i="7"/>
  <c r="ISU65" i="7"/>
  <c r="IXS65" i="7"/>
  <c r="JCQ65" i="7"/>
  <c r="JHO65" i="7"/>
  <c r="EVQ65" i="7"/>
  <c r="FHQ65" i="7"/>
  <c r="FRM65" i="7"/>
  <c r="FZE65" i="7"/>
  <c r="GFU65" i="7"/>
  <c r="GMK65" i="7"/>
  <c r="GSW65" i="7"/>
  <c r="GYS65" i="7"/>
  <c r="HDQ65" i="7"/>
  <c r="HIO65" i="7"/>
  <c r="HNM65" i="7"/>
  <c r="HSK65" i="7"/>
  <c r="HXI65" i="7"/>
  <c r="ICG65" i="7"/>
  <c r="IHE65" i="7"/>
  <c r="FGM65" i="7"/>
  <c r="FQI65" i="7"/>
  <c r="FYM65" i="7"/>
  <c r="GFC65" i="7"/>
  <c r="GLS65" i="7"/>
  <c r="GSE65" i="7"/>
  <c r="GYE65" i="7"/>
  <c r="HDC65" i="7"/>
  <c r="HIA65" i="7"/>
  <c r="HMY65" i="7"/>
  <c r="HRW65" i="7"/>
  <c r="HWU65" i="7"/>
  <c r="IBS65" i="7"/>
  <c r="IGQ65" i="7"/>
  <c r="FFI65" i="7"/>
  <c r="FPE65" i="7"/>
  <c r="FXU65" i="7"/>
  <c r="GEK65" i="7"/>
  <c r="GKW65" i="7"/>
  <c r="GRM65" i="7"/>
  <c r="GXQ65" i="7"/>
  <c r="HCO65" i="7"/>
  <c r="HHM65" i="7"/>
  <c r="FGQ65" i="7"/>
  <c r="FQM65" i="7"/>
  <c r="FYU65" i="7"/>
  <c r="GFG65" i="7"/>
  <c r="GLW65" i="7"/>
  <c r="GSM65" i="7"/>
  <c r="GYI65" i="7"/>
  <c r="HDG65" i="7"/>
  <c r="EWO65" i="7"/>
  <c r="FIG65" i="7"/>
  <c r="FSC65" i="7"/>
  <c r="FZQ65" i="7"/>
  <c r="GGG65" i="7"/>
  <c r="GMS65" i="7"/>
  <c r="GTI65" i="7"/>
  <c r="GZA65" i="7"/>
  <c r="HDY65" i="7"/>
  <c r="EZW65" i="7"/>
  <c r="FKU65" i="7"/>
  <c r="FUQ65" i="7"/>
  <c r="GBK65" i="7"/>
  <c r="GIA65" i="7"/>
  <c r="GOM65" i="7"/>
  <c r="GVC65" i="7"/>
  <c r="HAI65" i="7"/>
  <c r="HFG65" i="7"/>
  <c r="HLK65" i="7"/>
  <c r="HVG65" i="7"/>
  <c r="IFC65" i="7"/>
  <c r="IMM65" i="7"/>
  <c r="ITC65" i="7"/>
  <c r="IZS65" i="7"/>
  <c r="JGE65" i="7"/>
  <c r="JMS65" i="7"/>
  <c r="JSC65" i="7"/>
  <c r="JXA65" i="7"/>
  <c r="KBY65" i="7"/>
  <c r="KGW65" i="7"/>
  <c r="KLU65" i="7"/>
  <c r="KQS65" i="7"/>
  <c r="KVQ65" i="7"/>
  <c r="LAO65" i="7"/>
  <c r="LFM65" i="7"/>
  <c r="LKK65" i="7"/>
  <c r="LPI65" i="7"/>
  <c r="LUG65" i="7"/>
  <c r="LZE65" i="7"/>
  <c r="MEC65" i="7"/>
  <c r="HOG65" i="7"/>
  <c r="HYC65" i="7"/>
  <c r="IHU65" i="7"/>
  <c r="IOG65" i="7"/>
  <c r="IUW65" i="7"/>
  <c r="JBM65" i="7"/>
  <c r="JHY65" i="7"/>
  <c r="JOE65" i="7"/>
  <c r="JTK65" i="7"/>
  <c r="JYI65" i="7"/>
  <c r="KDG65" i="7"/>
  <c r="KIE65" i="7"/>
  <c r="KNC65" i="7"/>
  <c r="KSA65" i="7"/>
  <c r="KWY65" i="7"/>
  <c r="LBW65" i="7"/>
  <c r="LGU65" i="7"/>
  <c r="LLS65" i="7"/>
  <c r="LQQ65" i="7"/>
  <c r="LVO65" i="7"/>
  <c r="MAM65" i="7"/>
  <c r="HNC65" i="7"/>
  <c r="HWY65" i="7"/>
  <c r="IGU65" i="7"/>
  <c r="INO65" i="7"/>
  <c r="IUE65" i="7"/>
  <c r="JAQ65" i="7"/>
  <c r="JHG65" i="7"/>
  <c r="JNO65" i="7"/>
  <c r="JSW65" i="7"/>
  <c r="JXU65" i="7"/>
  <c r="KCS65" i="7"/>
  <c r="KHQ65" i="7"/>
  <c r="KMO65" i="7"/>
  <c r="KRM65" i="7"/>
  <c r="KWK65" i="7"/>
  <c r="LBI65" i="7"/>
  <c r="LGG65" i="7"/>
  <c r="LLE65" i="7"/>
  <c r="LQC65" i="7"/>
  <c r="LVA65" i="7"/>
  <c r="LZY65" i="7"/>
  <c r="HLY65" i="7"/>
  <c r="HVU65" i="7"/>
  <c r="IFQ65" i="7"/>
  <c r="IMW65" i="7"/>
  <c r="ITM65" i="7"/>
  <c r="IZY65" i="7"/>
  <c r="JGO65" i="7"/>
  <c r="JMY65" i="7"/>
  <c r="JSI65" i="7"/>
  <c r="JXG65" i="7"/>
  <c r="KCE65" i="7"/>
  <c r="KHC65" i="7"/>
  <c r="KMA65" i="7"/>
  <c r="KQY65" i="7"/>
  <c r="KVW65" i="7"/>
  <c r="LAU65" i="7"/>
  <c r="LFS65" i="7"/>
  <c r="LKQ65" i="7"/>
  <c r="LPO65" i="7"/>
  <c r="IYM65" i="7"/>
  <c r="IEW65" i="7"/>
  <c r="IXU65" i="7"/>
  <c r="JKW65" i="7"/>
  <c r="JSM65" i="7"/>
  <c r="HNS65" i="7"/>
  <c r="HXO65" i="7"/>
  <c r="IHK65" i="7"/>
  <c r="IOA65" i="7"/>
  <c r="IUM65" i="7"/>
  <c r="JBC65" i="7"/>
  <c r="JHS65" i="7"/>
  <c r="JNY65" i="7"/>
  <c r="JTE65" i="7"/>
  <c r="HMO65" i="7"/>
  <c r="HWK65" i="7"/>
  <c r="IGG65" i="7"/>
  <c r="INI65" i="7"/>
  <c r="ITU65" i="7"/>
  <c r="JAK65" i="7"/>
  <c r="JHA65" i="7"/>
  <c r="JNI65" i="7"/>
  <c r="JSQ65" i="7"/>
  <c r="JYO65" i="7"/>
  <c r="KIK65" i="7"/>
  <c r="KSG65" i="7"/>
  <c r="LCC65" i="7"/>
  <c r="LLY65" i="7"/>
  <c r="LVU65" i="7"/>
  <c r="MEK65" i="7"/>
  <c r="MJM65" i="7"/>
  <c r="MOK65" i="7"/>
  <c r="MTI65" i="7"/>
  <c r="MYG65" i="7"/>
  <c r="NDE65" i="7"/>
  <c r="NIC65" i="7"/>
  <c r="NNA65" i="7"/>
  <c r="NRY65" i="7"/>
  <c r="NWW65" i="7"/>
  <c r="KBC65" i="7"/>
  <c r="KKY65" i="7"/>
  <c r="KUU65" i="7"/>
  <c r="LEQ65" i="7"/>
  <c r="LOM65" i="7"/>
  <c r="LYI65" i="7"/>
  <c r="MFW65" i="7"/>
  <c r="MKU65" i="7"/>
  <c r="MPS65" i="7"/>
  <c r="MUQ65" i="7"/>
  <c r="MZO65" i="7"/>
  <c r="NEM65" i="7"/>
  <c r="NJK65" i="7"/>
  <c r="NOI65" i="7"/>
  <c r="NTG65" i="7"/>
  <c r="NYE65" i="7"/>
  <c r="ODC65" i="7"/>
  <c r="OIA65" i="7"/>
  <c r="OMY65" i="7"/>
  <c r="ORW65" i="7"/>
  <c r="OWU65" i="7"/>
  <c r="JYS65" i="7"/>
  <c r="KIO65" i="7"/>
  <c r="KSK65" i="7"/>
  <c r="LCG65" i="7"/>
  <c r="LMC65" i="7"/>
  <c r="LVY65" i="7"/>
  <c r="MEO65" i="7"/>
  <c r="MJQ65" i="7"/>
  <c r="MOO65" i="7"/>
  <c r="MTM65" i="7"/>
  <c r="MYK65" i="7"/>
  <c r="NDI65" i="7"/>
  <c r="NIG65" i="7"/>
  <c r="NNE65" i="7"/>
  <c r="NSC65" i="7"/>
  <c r="NXA65" i="7"/>
  <c r="OBY65" i="7"/>
  <c r="OGW65" i="7"/>
  <c r="OLU65" i="7"/>
  <c r="OQS65" i="7"/>
  <c r="OVQ65" i="7"/>
  <c r="JWI65" i="7"/>
  <c r="KGE65" i="7"/>
  <c r="KQA65" i="7"/>
  <c r="KZW65" i="7"/>
  <c r="LJS65" i="7"/>
  <c r="LTO65" i="7"/>
  <c r="MDG65" i="7"/>
  <c r="MIM65" i="7"/>
  <c r="MNK65" i="7"/>
  <c r="MSI65" i="7"/>
  <c r="MXG65" i="7"/>
  <c r="NCE65" i="7"/>
  <c r="NHC65" i="7"/>
  <c r="NMA65" i="7"/>
  <c r="NQY65" i="7"/>
  <c r="NVW65" i="7"/>
  <c r="KEC65" i="7"/>
  <c r="KNY65" i="7"/>
  <c r="KXU65" i="7"/>
  <c r="LHQ65" i="7"/>
  <c r="LRM65" i="7"/>
  <c r="MBI65" i="7"/>
  <c r="MHI65" i="7"/>
  <c r="MMG65" i="7"/>
  <c r="MRE65" i="7"/>
  <c r="KAM65" i="7"/>
  <c r="KKI65" i="7"/>
  <c r="KUE65" i="7"/>
  <c r="LEA65" i="7"/>
  <c r="LNW65" i="7"/>
  <c r="LXS65" i="7"/>
  <c r="MFO65" i="7"/>
  <c r="MKM65" i="7"/>
  <c r="MPK65" i="7"/>
  <c r="JWW65" i="7"/>
  <c r="KGS65" i="7"/>
  <c r="KQO65" i="7"/>
  <c r="LAK65" i="7"/>
  <c r="LKG65" i="7"/>
  <c r="LUC65" i="7"/>
  <c r="MDO65" i="7"/>
  <c r="MIS65" i="7"/>
  <c r="MNQ65" i="7"/>
  <c r="MSO65" i="7"/>
  <c r="KDC65" i="7"/>
  <c r="KMY65" i="7"/>
  <c r="KWU65" i="7"/>
  <c r="LGQ65" i="7"/>
  <c r="LQM65" i="7"/>
  <c r="MAI65" i="7"/>
  <c r="MGY65" i="7"/>
  <c r="MLW65" i="7"/>
  <c r="MQU65" i="7"/>
  <c r="MVS65" i="7"/>
  <c r="NCG65" i="7"/>
  <c r="NMC65" i="7"/>
  <c r="NVY65" i="7"/>
  <c r="ODA65" i="7"/>
  <c r="OJQ65" i="7"/>
  <c r="OQG65" i="7"/>
  <c r="OWS65" i="7"/>
  <c r="PCO65" i="7"/>
  <c r="PHM65" i="7"/>
  <c r="PMK65" i="7"/>
  <c r="PRI65" i="7"/>
  <c r="PWG65" i="7"/>
  <c r="QBE65" i="7"/>
  <c r="QGC65" i="7"/>
  <c r="QLA65" i="7"/>
  <c r="QPY65" i="7"/>
  <c r="QUW65" i="7"/>
  <c r="QZU65" i="7"/>
  <c r="NBC65" i="7"/>
  <c r="NKY65" i="7"/>
  <c r="NUU65" i="7"/>
  <c r="OCI65" i="7"/>
  <c r="OIY65" i="7"/>
  <c r="OPO65" i="7"/>
  <c r="OWA65" i="7"/>
  <c r="PCA65" i="7"/>
  <c r="PGY65" i="7"/>
  <c r="PLW65" i="7"/>
  <c r="PQU65" i="7"/>
  <c r="PVS65" i="7"/>
  <c r="QAQ65" i="7"/>
  <c r="QFO65" i="7"/>
  <c r="QKM65" i="7"/>
  <c r="MXM65" i="7"/>
  <c r="NHI65" i="7"/>
  <c r="LUM65" i="7"/>
  <c r="JEY65" i="7"/>
  <c r="IJA65" i="7"/>
  <c r="IZI65" i="7"/>
  <c r="JMM65" i="7"/>
  <c r="JTC65" i="7"/>
  <c r="HOY65" i="7"/>
  <c r="HYU65" i="7"/>
  <c r="IIE65" i="7"/>
  <c r="IOU65" i="7"/>
  <c r="IVK65" i="7"/>
  <c r="JBW65" i="7"/>
  <c r="JIM65" i="7"/>
  <c r="JOQ65" i="7"/>
  <c r="JTU65" i="7"/>
  <c r="HNU65" i="7"/>
  <c r="HXQ65" i="7"/>
  <c r="IHM65" i="7"/>
  <c r="IOC65" i="7"/>
  <c r="IUS65" i="7"/>
  <c r="JBE65" i="7"/>
  <c r="JHU65" i="7"/>
  <c r="JOA65" i="7"/>
  <c r="JTG65" i="7"/>
  <c r="JZU65" i="7"/>
  <c r="KJQ65" i="7"/>
  <c r="KTM65" i="7"/>
  <c r="LDI65" i="7"/>
  <c r="LNE65" i="7"/>
  <c r="LXA65" i="7"/>
  <c r="MFC65" i="7"/>
  <c r="MKC65" i="7"/>
  <c r="MPA65" i="7"/>
  <c r="MTY65" i="7"/>
  <c r="MYW65" i="7"/>
  <c r="NDU65" i="7"/>
  <c r="NIS65" i="7"/>
  <c r="NNQ65" i="7"/>
  <c r="NSO65" i="7"/>
  <c r="NXM65" i="7"/>
  <c r="KCI65" i="7"/>
  <c r="KME65" i="7"/>
  <c r="KWA65" i="7"/>
  <c r="LFW65" i="7"/>
  <c r="LPS65" i="7"/>
  <c r="LZO65" i="7"/>
  <c r="MGM65" i="7"/>
  <c r="MLK65" i="7"/>
  <c r="MQI65" i="7"/>
  <c r="MVG65" i="7"/>
  <c r="NAE65" i="7"/>
  <c r="NFC65" i="7"/>
  <c r="NKA65" i="7"/>
  <c r="NOY65" i="7"/>
  <c r="NTW65" i="7"/>
  <c r="NYU65" i="7"/>
  <c r="ODS65" i="7"/>
  <c r="OIQ65" i="7"/>
  <c r="ONO65" i="7"/>
  <c r="OSM65" i="7"/>
  <c r="OXK65" i="7"/>
  <c r="JZY65" i="7"/>
  <c r="KJU65" i="7"/>
  <c r="KTQ65" i="7"/>
  <c r="LDM65" i="7"/>
  <c r="LNI65" i="7"/>
  <c r="LXE65" i="7"/>
  <c r="MFG65" i="7"/>
  <c r="MKG65" i="7"/>
  <c r="MPE65" i="7"/>
  <c r="MUC65" i="7"/>
  <c r="MZA65" i="7"/>
  <c r="NDY65" i="7"/>
  <c r="NIW65" i="7"/>
  <c r="NNU65" i="7"/>
  <c r="NSS65" i="7"/>
  <c r="NXQ65" i="7"/>
  <c r="OCO65" i="7"/>
  <c r="OHM65" i="7"/>
  <c r="OMK65" i="7"/>
  <c r="ORI65" i="7"/>
  <c r="OWG65" i="7"/>
  <c r="JXO65" i="7"/>
  <c r="KHK65" i="7"/>
  <c r="KRG65" i="7"/>
  <c r="LBC65" i="7"/>
  <c r="LKY65" i="7"/>
  <c r="LUU65" i="7"/>
  <c r="MDY65" i="7"/>
  <c r="MJC65" i="7"/>
  <c r="MOA65" i="7"/>
  <c r="MSY65" i="7"/>
  <c r="MXW65" i="7"/>
  <c r="NCU65" i="7"/>
  <c r="NHS65" i="7"/>
  <c r="NMQ65" i="7"/>
  <c r="NRO65" i="7"/>
  <c r="NWM65" i="7"/>
  <c r="KFI65" i="7"/>
  <c r="KPE65" i="7"/>
  <c r="KZA65" i="7"/>
  <c r="LIW65" i="7"/>
  <c r="LSS65" i="7"/>
  <c r="MCO65" i="7"/>
  <c r="MHY65" i="7"/>
  <c r="MMW65" i="7"/>
  <c r="MRU65" i="7"/>
  <c r="KBS65" i="7"/>
  <c r="KLO65" i="7"/>
  <c r="KVK65" i="7"/>
  <c r="LFG65" i="7"/>
  <c r="LPC65" i="7"/>
  <c r="LYY65" i="7"/>
  <c r="MGE65" i="7"/>
  <c r="MLC65" i="7"/>
  <c r="MQA65" i="7"/>
  <c r="JYC65" i="7"/>
  <c r="KHY65" i="7"/>
  <c r="KRU65" i="7"/>
  <c r="LBQ65" i="7"/>
  <c r="LLM65" i="7"/>
  <c r="LVI65" i="7"/>
  <c r="MEG65" i="7"/>
  <c r="MJI65" i="7"/>
  <c r="MOG65" i="7"/>
  <c r="MTE65" i="7"/>
  <c r="KEI65" i="7"/>
  <c r="KOE65" i="7"/>
  <c r="KYA65" i="7"/>
  <c r="LHW65" i="7"/>
  <c r="LRS65" i="7"/>
  <c r="MBO65" i="7"/>
  <c r="MHO65" i="7"/>
  <c r="MMM65" i="7"/>
  <c r="MRK65" i="7"/>
  <c r="MWI65" i="7"/>
  <c r="NDM65" i="7"/>
  <c r="NNI65" i="7"/>
  <c r="NXC65" i="7"/>
  <c r="ODY65" i="7"/>
  <c r="OKK65" i="7"/>
  <c r="ORA65" i="7"/>
  <c r="OXQ65" i="7"/>
  <c r="PDE65" i="7"/>
  <c r="PIC65" i="7"/>
  <c r="PNA65" i="7"/>
  <c r="PRY65" i="7"/>
  <c r="PWW65" i="7"/>
  <c r="QBU65" i="7"/>
  <c r="QGS65" i="7"/>
  <c r="QLQ65" i="7"/>
  <c r="QQO65" i="7"/>
  <c r="QVM65" i="7"/>
  <c r="RAK65" i="7"/>
  <c r="NCI65" i="7"/>
  <c r="NME65" i="7"/>
  <c r="NWA65" i="7"/>
  <c r="ODG65" i="7"/>
  <c r="OJS65" i="7"/>
  <c r="OQI65" i="7"/>
  <c r="OWY65" i="7"/>
  <c r="PCQ65" i="7"/>
  <c r="PHO65" i="7"/>
  <c r="PMM65" i="7"/>
  <c r="PRK65" i="7"/>
  <c r="PWI65" i="7"/>
  <c r="LZK65" i="7"/>
  <c r="JLO65" i="7"/>
  <c r="IKO65" i="7"/>
  <c r="JCS65" i="7"/>
  <c r="JNE65" i="7"/>
  <c r="JUI65" i="7"/>
  <c r="HQE65" i="7"/>
  <c r="IAA65" i="7"/>
  <c r="IJC65" i="7"/>
  <c r="IPO65" i="7"/>
  <c r="IWE65" i="7"/>
  <c r="JCU65" i="7"/>
  <c r="JJG65" i="7"/>
  <c r="JPI65" i="7"/>
  <c r="JUK65" i="7"/>
  <c r="HPA65" i="7"/>
  <c r="HYW65" i="7"/>
  <c r="IIK65" i="7"/>
  <c r="IOW65" i="7"/>
  <c r="IVM65" i="7"/>
  <c r="JCC65" i="7"/>
  <c r="JIO65" i="7"/>
  <c r="JOS65" i="7"/>
  <c r="JTW65" i="7"/>
  <c r="KBA65" i="7"/>
  <c r="KKW65" i="7"/>
  <c r="KUS65" i="7"/>
  <c r="LEO65" i="7"/>
  <c r="LOK65" i="7"/>
  <c r="LYG65" i="7"/>
  <c r="MFU65" i="7"/>
  <c r="MKS65" i="7"/>
  <c r="MPQ65" i="7"/>
  <c r="MUO65" i="7"/>
  <c r="MZM65" i="7"/>
  <c r="NEK65" i="7"/>
  <c r="NJI65" i="7"/>
  <c r="NOG65" i="7"/>
  <c r="NTE65" i="7"/>
  <c r="NYC65" i="7"/>
  <c r="KDO65" i="7"/>
  <c r="KNK65" i="7"/>
  <c r="KXG65" i="7"/>
  <c r="LHC65" i="7"/>
  <c r="LQY65" i="7"/>
  <c r="MAU65" i="7"/>
  <c r="MHC65" i="7"/>
  <c r="MMA65" i="7"/>
  <c r="MQY65" i="7"/>
  <c r="MVW65" i="7"/>
  <c r="NAU65" i="7"/>
  <c r="NFS65" i="7"/>
  <c r="NKQ65" i="7"/>
  <c r="NPO65" i="7"/>
  <c r="NUM65" i="7"/>
  <c r="NZK65" i="7"/>
  <c r="OEI65" i="7"/>
  <c r="OJG65" i="7"/>
  <c r="OOE65" i="7"/>
  <c r="OTC65" i="7"/>
  <c r="OYA65" i="7"/>
  <c r="KBE65" i="7"/>
  <c r="KLA65" i="7"/>
  <c r="KUW65" i="7"/>
  <c r="LES65" i="7"/>
  <c r="LOO65" i="7"/>
  <c r="LYK65" i="7"/>
  <c r="MFY65" i="7"/>
  <c r="MKW65" i="7"/>
  <c r="MPU65" i="7"/>
  <c r="MUS65" i="7"/>
  <c r="MZQ65" i="7"/>
  <c r="NEO65" i="7"/>
  <c r="NJM65" i="7"/>
  <c r="NOK65" i="7"/>
  <c r="NTI65" i="7"/>
  <c r="NYG65" i="7"/>
  <c r="ODE65" i="7"/>
  <c r="OIC65" i="7"/>
  <c r="ONA65" i="7"/>
  <c r="ORY65" i="7"/>
  <c r="OWW65" i="7"/>
  <c r="JYU65" i="7"/>
  <c r="KIQ65" i="7"/>
  <c r="KSM65" i="7"/>
  <c r="LCI65" i="7"/>
  <c r="LME65" i="7"/>
  <c r="LWA65" i="7"/>
  <c r="MEQ65" i="7"/>
  <c r="MJS65" i="7"/>
  <c r="MOQ65" i="7"/>
  <c r="MTO65" i="7"/>
  <c r="MYM65" i="7"/>
  <c r="NDK65" i="7"/>
  <c r="NII65" i="7"/>
  <c r="NNG65" i="7"/>
  <c r="NSE65" i="7"/>
  <c r="JWS65" i="7"/>
  <c r="KGO65" i="7"/>
  <c r="KQK65" i="7"/>
  <c r="LAG65" i="7"/>
  <c r="LKC65" i="7"/>
  <c r="LTY65" i="7"/>
  <c r="MDI65" i="7"/>
  <c r="MIO65" i="7"/>
  <c r="MNM65" i="7"/>
  <c r="MSK65" i="7"/>
  <c r="KCY65" i="7"/>
  <c r="KMU65" i="7"/>
  <c r="KWQ65" i="7"/>
  <c r="LGM65" i="7"/>
  <c r="LQI65" i="7"/>
  <c r="MAE65" i="7"/>
  <c r="MGU65" i="7"/>
  <c r="MLS65" i="7"/>
  <c r="MQQ65" i="7"/>
  <c r="JZI65" i="7"/>
  <c r="KJE65" i="7"/>
  <c r="KTA65" i="7"/>
  <c r="LCW65" i="7"/>
  <c r="LMS65" i="7"/>
  <c r="LWO65" i="7"/>
  <c r="MEY65" i="7"/>
  <c r="MJY65" i="7"/>
  <c r="MOW65" i="7"/>
  <c r="MTU65" i="7"/>
  <c r="KFO65" i="7"/>
  <c r="KPK65" i="7"/>
  <c r="KZG65" i="7"/>
  <c r="LJC65" i="7"/>
  <c r="LSY65" i="7"/>
  <c r="MCU65" i="7"/>
  <c r="MIE65" i="7"/>
  <c r="MNC65" i="7"/>
  <c r="MSA65" i="7"/>
  <c r="MUG65" i="7"/>
  <c r="NES65" i="7"/>
  <c r="NOO65" i="7"/>
  <c r="NXY65" i="7"/>
  <c r="OES65" i="7"/>
  <c r="OLI65" i="7"/>
  <c r="ORU65" i="7"/>
  <c r="OYK65" i="7"/>
  <c r="PDU65" i="7"/>
  <c r="PIS65" i="7"/>
  <c r="PNQ65" i="7"/>
  <c r="PSO65" i="7"/>
  <c r="PXM65" i="7"/>
  <c r="QCK65" i="7"/>
  <c r="QHI65" i="7"/>
  <c r="QMG65" i="7"/>
  <c r="QRE65" i="7"/>
  <c r="QWC65" i="7"/>
  <c r="RBA65" i="7"/>
  <c r="NDO65" i="7"/>
  <c r="NNK65" i="7"/>
  <c r="NXE65" i="7"/>
  <c r="OEA65" i="7"/>
  <c r="OKQ65" i="7"/>
  <c r="ORC65" i="7"/>
  <c r="OXS65" i="7"/>
  <c r="PDG65" i="7"/>
  <c r="PIE65" i="7"/>
  <c r="PNC65" i="7"/>
  <c r="PSA65" i="7"/>
  <c r="PWY65" i="7"/>
  <c r="QBW65" i="7"/>
  <c r="HJO65" i="7"/>
  <c r="JRE65" i="7"/>
  <c r="IMG65" i="7"/>
  <c r="JEG65" i="7"/>
  <c r="JNW65" i="7"/>
  <c r="JUY65" i="7"/>
  <c r="HRK65" i="7"/>
  <c r="IBG65" i="7"/>
  <c r="IJW65" i="7"/>
  <c r="IQM65" i="7"/>
  <c r="IWY65" i="7"/>
  <c r="JDO65" i="7"/>
  <c r="JKE65" i="7"/>
  <c r="JQA65" i="7"/>
  <c r="JVA65" i="7"/>
  <c r="HQG65" i="7"/>
  <c r="IAC65" i="7"/>
  <c r="IJE65" i="7"/>
  <c r="IPU65" i="7"/>
  <c r="IWG65" i="7"/>
  <c r="JCW65" i="7"/>
  <c r="JJM65" i="7"/>
  <c r="JPK65" i="7"/>
  <c r="JUM65" i="7"/>
  <c r="KCG65" i="7"/>
  <c r="KMC65" i="7"/>
  <c r="KVY65" i="7"/>
  <c r="LFU65" i="7"/>
  <c r="LPQ65" i="7"/>
  <c r="LZM65" i="7"/>
  <c r="MGK65" i="7"/>
  <c r="MLI65" i="7"/>
  <c r="MQG65" i="7"/>
  <c r="MVE65" i="7"/>
  <c r="NAC65" i="7"/>
  <c r="NFA65" i="7"/>
  <c r="NJY65" i="7"/>
  <c r="NOW65" i="7"/>
  <c r="NTU65" i="7"/>
  <c r="NYS65" i="7"/>
  <c r="KEU65" i="7"/>
  <c r="KOQ65" i="7"/>
  <c r="KYM65" i="7"/>
  <c r="LII65" i="7"/>
  <c r="LSE65" i="7"/>
  <c r="MCA65" i="7"/>
  <c r="MHS65" i="7"/>
  <c r="MMQ65" i="7"/>
  <c r="MRO65" i="7"/>
  <c r="MWM65" i="7"/>
  <c r="NBK65" i="7"/>
  <c r="NGI65" i="7"/>
  <c r="NLG65" i="7"/>
  <c r="NQE65" i="7"/>
  <c r="NVC65" i="7"/>
  <c r="OAA65" i="7"/>
  <c r="OEY65" i="7"/>
  <c r="OJW65" i="7"/>
  <c r="OOU65" i="7"/>
  <c r="OTS65" i="7"/>
  <c r="OYQ65" i="7"/>
  <c r="KCK65" i="7"/>
  <c r="KMG65" i="7"/>
  <c r="KWC65" i="7"/>
  <c r="LFY65" i="7"/>
  <c r="LPU65" i="7"/>
  <c r="LZQ65" i="7"/>
  <c r="MGO65" i="7"/>
  <c r="MLM65" i="7"/>
  <c r="MQK65" i="7"/>
  <c r="MVI65" i="7"/>
  <c r="NAG65" i="7"/>
  <c r="NFE65" i="7"/>
  <c r="NKC65" i="7"/>
  <c r="NPA65" i="7"/>
  <c r="NTY65" i="7"/>
  <c r="NYW65" i="7"/>
  <c r="ODU65" i="7"/>
  <c r="OIS65" i="7"/>
  <c r="ONQ65" i="7"/>
  <c r="OSO65" i="7"/>
  <c r="OXM65" i="7"/>
  <c r="KAA65" i="7"/>
  <c r="KJW65" i="7"/>
  <c r="KTS65" i="7"/>
  <c r="LDO65" i="7"/>
  <c r="LNK65" i="7"/>
  <c r="LXG65" i="7"/>
  <c r="MFK65" i="7"/>
  <c r="MKI65" i="7"/>
  <c r="MPG65" i="7"/>
  <c r="MUE65" i="7"/>
  <c r="MZC65" i="7"/>
  <c r="NEA65" i="7"/>
  <c r="NIY65" i="7"/>
  <c r="NNW65" i="7"/>
  <c r="NSU65" i="7"/>
  <c r="JXY65" i="7"/>
  <c r="KHU65" i="7"/>
  <c r="KRQ65" i="7"/>
  <c r="LBM65" i="7"/>
  <c r="LLI65" i="7"/>
  <c r="LVE65" i="7"/>
  <c r="MEA65" i="7"/>
  <c r="MJE65" i="7"/>
  <c r="MOC65" i="7"/>
  <c r="MTA65" i="7"/>
  <c r="KEE65" i="7"/>
  <c r="KOA65" i="7"/>
  <c r="KXW65" i="7"/>
  <c r="LHS65" i="7"/>
  <c r="LRO65" i="7"/>
  <c r="MBK65" i="7"/>
  <c r="MHK65" i="7"/>
  <c r="MMI65" i="7"/>
  <c r="MRG65" i="7"/>
  <c r="KAO65" i="7"/>
  <c r="KKK65" i="7"/>
  <c r="KUG65" i="7"/>
  <c r="LEC65" i="7"/>
  <c r="LNY65" i="7"/>
  <c r="LXU65" i="7"/>
  <c r="MFQ65" i="7"/>
  <c r="MKO65" i="7"/>
  <c r="MPM65" i="7"/>
  <c r="JWY65" i="7"/>
  <c r="KGU65" i="7"/>
  <c r="KQQ65" i="7"/>
  <c r="LAM65" i="7"/>
  <c r="LKI65" i="7"/>
  <c r="LUE65" i="7"/>
  <c r="MDQ65" i="7"/>
  <c r="MIU65" i="7"/>
  <c r="MNS65" i="7"/>
  <c r="MSQ65" i="7"/>
  <c r="MVQ65" i="7"/>
  <c r="NFY65" i="7"/>
  <c r="NPU65" i="7"/>
  <c r="NZA65" i="7"/>
  <c r="OFM65" i="7"/>
  <c r="OMC65" i="7"/>
  <c r="OSS65" i="7"/>
  <c r="OZE65" i="7"/>
  <c r="PEK65" i="7"/>
  <c r="PJI65" i="7"/>
  <c r="POG65" i="7"/>
  <c r="PTE65" i="7"/>
  <c r="PYC65" i="7"/>
  <c r="QDA65" i="7"/>
  <c r="QHY65" i="7"/>
  <c r="QMW65" i="7"/>
  <c r="QRU65" i="7"/>
  <c r="QWS65" i="7"/>
  <c r="MUI65" i="7"/>
  <c r="NEU65" i="7"/>
  <c r="NOQ65" i="7"/>
  <c r="NYA65" i="7"/>
  <c r="OEU65" i="7"/>
  <c r="OLK65" i="7"/>
  <c r="OSA65" i="7"/>
  <c r="OYM65" i="7"/>
  <c r="PDW65" i="7"/>
  <c r="PIU65" i="7"/>
  <c r="PNS65" i="7"/>
  <c r="PSQ65" i="7"/>
  <c r="PXO65" i="7"/>
  <c r="QCM65" i="7"/>
  <c r="QHK65" i="7"/>
  <c r="QMI65" i="7"/>
  <c r="NBE65" i="7"/>
  <c r="HTK65" i="7"/>
  <c r="HIS65" i="7"/>
  <c r="IPM65" i="7"/>
  <c r="JFY65" i="7"/>
  <c r="JPG65" i="7"/>
  <c r="JVO65" i="7"/>
  <c r="HSQ65" i="7"/>
  <c r="ICM65" i="7"/>
  <c r="IKQ65" i="7"/>
  <c r="IRG65" i="7"/>
  <c r="IXW65" i="7"/>
  <c r="JEI65" i="7"/>
  <c r="JKY65" i="7"/>
  <c r="JQS65" i="7"/>
  <c r="JVQ65" i="7"/>
  <c r="HRM65" i="7"/>
  <c r="IBI65" i="7"/>
  <c r="IJY65" i="7"/>
  <c r="IQO65" i="7"/>
  <c r="IXE65" i="7"/>
  <c r="JDQ65" i="7"/>
  <c r="JKG65" i="7"/>
  <c r="JQE65" i="7"/>
  <c r="JVC65" i="7"/>
  <c r="KDM65" i="7"/>
  <c r="KNI65" i="7"/>
  <c r="KXE65" i="7"/>
  <c r="LHA65" i="7"/>
  <c r="LQW65" i="7"/>
  <c r="MAS65" i="7"/>
  <c r="MHA65" i="7"/>
  <c r="MLY65" i="7"/>
  <c r="MQW65" i="7"/>
  <c r="MVU65" i="7"/>
  <c r="NAS65" i="7"/>
  <c r="NFQ65" i="7"/>
  <c r="NKO65" i="7"/>
  <c r="NPM65" i="7"/>
  <c r="NUK65" i="7"/>
  <c r="JWE65" i="7"/>
  <c r="KGA65" i="7"/>
  <c r="KPW65" i="7"/>
  <c r="KZS65" i="7"/>
  <c r="LJO65" i="7"/>
  <c r="LTK65" i="7"/>
  <c r="MDA65" i="7"/>
  <c r="MII65" i="7"/>
  <c r="MNG65" i="7"/>
  <c r="MSE65" i="7"/>
  <c r="MXC65" i="7"/>
  <c r="NCA65" i="7"/>
  <c r="NGY65" i="7"/>
  <c r="NLW65" i="7"/>
  <c r="NQU65" i="7"/>
  <c r="NVS65" i="7"/>
  <c r="OAQ65" i="7"/>
  <c r="OFO65" i="7"/>
  <c r="OKM65" i="7"/>
  <c r="OPK65" i="7"/>
  <c r="OUI65" i="7"/>
  <c r="OZG65" i="7"/>
  <c r="KDQ65" i="7"/>
  <c r="KNM65" i="7"/>
  <c r="KXI65" i="7"/>
  <c r="LHE65" i="7"/>
  <c r="LRA65" i="7"/>
  <c r="MAW65" i="7"/>
  <c r="MHE65" i="7"/>
  <c r="MMC65" i="7"/>
  <c r="MRA65" i="7"/>
  <c r="MVY65" i="7"/>
  <c r="NAW65" i="7"/>
  <c r="NFU65" i="7"/>
  <c r="NKS65" i="7"/>
  <c r="NPQ65" i="7"/>
  <c r="NUO65" i="7"/>
  <c r="NZM65" i="7"/>
  <c r="OEK65" i="7"/>
  <c r="OJI65" i="7"/>
  <c r="OOG65" i="7"/>
  <c r="OTE65" i="7"/>
  <c r="OYC65" i="7"/>
  <c r="KBG65" i="7"/>
  <c r="KLC65" i="7"/>
  <c r="KUY65" i="7"/>
  <c r="LEU65" i="7"/>
  <c r="LOQ65" i="7"/>
  <c r="LYM65" i="7"/>
  <c r="MGA65" i="7"/>
  <c r="MKY65" i="7"/>
  <c r="MPW65" i="7"/>
  <c r="MUU65" i="7"/>
  <c r="MZS65" i="7"/>
  <c r="NEQ65" i="7"/>
  <c r="NJO65" i="7"/>
  <c r="NOM65" i="7"/>
  <c r="NTK65" i="7"/>
  <c r="JZE65" i="7"/>
  <c r="KJA65" i="7"/>
  <c r="KSW65" i="7"/>
  <c r="LCS65" i="7"/>
  <c r="LMO65" i="7"/>
  <c r="LWK65" i="7"/>
  <c r="MEU65" i="7"/>
  <c r="MJU65" i="7"/>
  <c r="MOS65" i="7"/>
  <c r="MTQ65" i="7"/>
  <c r="KFK65" i="7"/>
  <c r="KPG65" i="7"/>
  <c r="KZC65" i="7"/>
  <c r="LIY65" i="7"/>
  <c r="LSU65" i="7"/>
  <c r="MCQ65" i="7"/>
  <c r="MIA65" i="7"/>
  <c r="MMY65" i="7"/>
  <c r="MRW65" i="7"/>
  <c r="KBU65" i="7"/>
  <c r="KLQ65" i="7"/>
  <c r="KVM65" i="7"/>
  <c r="LFI65" i="7"/>
  <c r="LPE65" i="7"/>
  <c r="LZA65" i="7"/>
  <c r="MGG65" i="7"/>
  <c r="MLE65" i="7"/>
  <c r="MQC65" i="7"/>
  <c r="JYE65" i="7"/>
  <c r="KIA65" i="7"/>
  <c r="KRW65" i="7"/>
  <c r="LBS65" i="7"/>
  <c r="LLO65" i="7"/>
  <c r="LVK65" i="7"/>
  <c r="MEI65" i="7"/>
  <c r="MJK65" i="7"/>
  <c r="MOI65" i="7"/>
  <c r="MTG65" i="7"/>
  <c r="MXI65" i="7"/>
  <c r="NHE65" i="7"/>
  <c r="NRA65" i="7"/>
  <c r="NZU65" i="7"/>
  <c r="OGK65" i="7"/>
  <c r="OMW65" i="7"/>
  <c r="OTM65" i="7"/>
  <c r="PAC65" i="7"/>
  <c r="PFA65" i="7"/>
  <c r="PJY65" i="7"/>
  <c r="POW65" i="7"/>
  <c r="PTU65" i="7"/>
  <c r="PYS65" i="7"/>
  <c r="QDQ65" i="7"/>
  <c r="QIO65" i="7"/>
  <c r="QNM65" i="7"/>
  <c r="QSK65" i="7"/>
  <c r="QXI65" i="7"/>
  <c r="MWC65" i="7"/>
  <c r="NGA65" i="7"/>
  <c r="NPW65" i="7"/>
  <c r="NZC65" i="7"/>
  <c r="OFS65" i="7"/>
  <c r="OME65" i="7"/>
  <c r="OSU65" i="7"/>
  <c r="OZK65" i="7"/>
  <c r="PEM65" i="7"/>
  <c r="PJK65" i="7"/>
  <c r="IDG65" i="7"/>
  <c r="HSO65" i="7"/>
  <c r="IRE65" i="7"/>
  <c r="JHQ65" i="7"/>
  <c r="JPY65" i="7"/>
  <c r="HKA65" i="7"/>
  <c r="HTW65" i="7"/>
  <c r="IDS65" i="7"/>
  <c r="ILO65" i="7"/>
  <c r="ISA65" i="7"/>
  <c r="IYQ65" i="7"/>
  <c r="JFG65" i="7"/>
  <c r="JLS65" i="7"/>
  <c r="JRI65" i="7"/>
  <c r="HIW65" i="7"/>
  <c r="HSS65" i="7"/>
  <c r="ICO65" i="7"/>
  <c r="IKW65" i="7"/>
  <c r="IRI65" i="7"/>
  <c r="IXY65" i="7"/>
  <c r="JEO65" i="7"/>
  <c r="JLA65" i="7"/>
  <c r="JQU65" i="7"/>
  <c r="JVS65" i="7"/>
  <c r="KES65" i="7"/>
  <c r="KOO65" i="7"/>
  <c r="KYK65" i="7"/>
  <c r="LIG65" i="7"/>
  <c r="LSC65" i="7"/>
  <c r="MBY65" i="7"/>
  <c r="MHQ65" i="7"/>
  <c r="MMO65" i="7"/>
  <c r="MRM65" i="7"/>
  <c r="MWK65" i="7"/>
  <c r="NBI65" i="7"/>
  <c r="NGG65" i="7"/>
  <c r="NLE65" i="7"/>
  <c r="NQC65" i="7"/>
  <c r="NVA65" i="7"/>
  <c r="JXK65" i="7"/>
  <c r="KHG65" i="7"/>
  <c r="KRC65" i="7"/>
  <c r="LAY65" i="7"/>
  <c r="LKU65" i="7"/>
  <c r="LUQ65" i="7"/>
  <c r="MDU65" i="7"/>
  <c r="MIY65" i="7"/>
  <c r="MNW65" i="7"/>
  <c r="MSU65" i="7"/>
  <c r="MXS65" i="7"/>
  <c r="NCQ65" i="7"/>
  <c r="NHO65" i="7"/>
  <c r="NMM65" i="7"/>
  <c r="NRK65" i="7"/>
  <c r="NWI65" i="7"/>
  <c r="OBG65" i="7"/>
  <c r="OGE65" i="7"/>
  <c r="OLC65" i="7"/>
  <c r="OQA65" i="7"/>
  <c r="OUY65" i="7"/>
  <c r="OZW65" i="7"/>
  <c r="KEW65" i="7"/>
  <c r="KOS65" i="7"/>
  <c r="KYO65" i="7"/>
  <c r="LIK65" i="7"/>
  <c r="LSG65" i="7"/>
  <c r="MCC65" i="7"/>
  <c r="MHU65" i="7"/>
  <c r="MMS65" i="7"/>
  <c r="MRQ65" i="7"/>
  <c r="MWO65" i="7"/>
  <c r="NBM65" i="7"/>
  <c r="NGK65" i="7"/>
  <c r="NLI65" i="7"/>
  <c r="NQG65" i="7"/>
  <c r="NVE65" i="7"/>
  <c r="OAC65" i="7"/>
  <c r="OFA65" i="7"/>
  <c r="OJY65" i="7"/>
  <c r="OOW65" i="7"/>
  <c r="OTU65" i="7"/>
  <c r="OYS65" i="7"/>
  <c r="KCM65" i="7"/>
  <c r="KMI65" i="7"/>
  <c r="KWE65" i="7"/>
  <c r="LGA65" i="7"/>
  <c r="LPW65" i="7"/>
  <c r="LZS65" i="7"/>
  <c r="MGQ65" i="7"/>
  <c r="MLO65" i="7"/>
  <c r="MQM65" i="7"/>
  <c r="MVK65" i="7"/>
  <c r="NAI65" i="7"/>
  <c r="NFG65" i="7"/>
  <c r="NKE65" i="7"/>
  <c r="NPC65" i="7"/>
  <c r="NUA65" i="7"/>
  <c r="KAK65" i="7"/>
  <c r="KKG65" i="7"/>
  <c r="KUC65" i="7"/>
  <c r="LDY65" i="7"/>
  <c r="LNU65" i="7"/>
  <c r="LXQ65" i="7"/>
  <c r="MFM65" i="7"/>
  <c r="MKK65" i="7"/>
  <c r="MPI65" i="7"/>
  <c r="JWU65" i="7"/>
  <c r="KGQ65" i="7"/>
  <c r="KQM65" i="7"/>
  <c r="LAI65" i="7"/>
  <c r="LKE65" i="7"/>
  <c r="LUA65" i="7"/>
  <c r="MDK65" i="7"/>
  <c r="MIQ65" i="7"/>
  <c r="MNO65" i="7"/>
  <c r="MSM65" i="7"/>
  <c r="KDA65" i="7"/>
  <c r="KMW65" i="7"/>
  <c r="KWS65" i="7"/>
  <c r="LGO65" i="7"/>
  <c r="LQK65" i="7"/>
  <c r="MAG65" i="7"/>
  <c r="MGW65" i="7"/>
  <c r="MLU65" i="7"/>
  <c r="MQS65" i="7"/>
  <c r="JZK65" i="7"/>
  <c r="KJG65" i="7"/>
  <c r="KTC65" i="7"/>
  <c r="LCY65" i="7"/>
  <c r="LMU65" i="7"/>
  <c r="LWQ65" i="7"/>
  <c r="MFA65" i="7"/>
  <c r="MKA65" i="7"/>
  <c r="MOY65" i="7"/>
  <c r="MTW65" i="7"/>
  <c r="MYO65" i="7"/>
  <c r="NIK65" i="7"/>
  <c r="NSG65" i="7"/>
  <c r="OAO65" i="7"/>
  <c r="OHE65" i="7"/>
  <c r="ONU65" i="7"/>
  <c r="OUG65" i="7"/>
  <c r="PAS65" i="7"/>
  <c r="PFQ65" i="7"/>
  <c r="PKO65" i="7"/>
  <c r="PPM65" i="7"/>
  <c r="PUK65" i="7"/>
  <c r="PZI65" i="7"/>
  <c r="QEG65" i="7"/>
  <c r="QJE65" i="7"/>
  <c r="QOC65" i="7"/>
  <c r="QTA65" i="7"/>
  <c r="QXY65" i="7"/>
  <c r="MXK65" i="7"/>
  <c r="NHG65" i="7"/>
  <c r="NRC65" i="7"/>
  <c r="NZW65" i="7"/>
  <c r="OGM65" i="7"/>
  <c r="ONC65" i="7"/>
  <c r="OTO65" i="7"/>
  <c r="PAE65" i="7"/>
  <c r="PFC65" i="7"/>
  <c r="PKA65" i="7"/>
  <c r="POY65" i="7"/>
  <c r="PTW65" i="7"/>
  <c r="PYU65" i="7"/>
  <c r="QDS65" i="7"/>
  <c r="ILG65" i="7"/>
  <c r="HZY65" i="7"/>
  <c r="ISW65" i="7"/>
  <c r="JJE65" i="7"/>
  <c r="JQQ65" i="7"/>
  <c r="HLG65" i="7"/>
  <c r="HVC65" i="7"/>
  <c r="IEY65" i="7"/>
  <c r="IMI65" i="7"/>
  <c r="ISY65" i="7"/>
  <c r="IZK65" i="7"/>
  <c r="JGA65" i="7"/>
  <c r="JMO65" i="7"/>
  <c r="JRY65" i="7"/>
  <c r="HKC65" i="7"/>
  <c r="HTY65" i="7"/>
  <c r="IDU65" i="7"/>
  <c r="ILQ65" i="7"/>
  <c r="ISG65" i="7"/>
  <c r="IYS65" i="7"/>
  <c r="JFI65" i="7"/>
  <c r="JLY65" i="7"/>
  <c r="JRK65" i="7"/>
  <c r="JWC65" i="7"/>
  <c r="KFY65" i="7"/>
  <c r="KPU65" i="7"/>
  <c r="KZQ65" i="7"/>
  <c r="LJM65" i="7"/>
  <c r="LTI65" i="7"/>
  <c r="MCY65" i="7"/>
  <c r="MIG65" i="7"/>
  <c r="MNE65" i="7"/>
  <c r="MSC65" i="7"/>
  <c r="MXA65" i="7"/>
  <c r="NBY65" i="7"/>
  <c r="NGW65" i="7"/>
  <c r="NLU65" i="7"/>
  <c r="NQS65" i="7"/>
  <c r="NVQ65" i="7"/>
  <c r="JYQ65" i="7"/>
  <c r="KIM65" i="7"/>
  <c r="KSI65" i="7"/>
  <c r="LCE65" i="7"/>
  <c r="LMA65" i="7"/>
  <c r="LVW65" i="7"/>
  <c r="MEM65" i="7"/>
  <c r="MJO65" i="7"/>
  <c r="MOM65" i="7"/>
  <c r="MTK65" i="7"/>
  <c r="MYI65" i="7"/>
  <c r="NDG65" i="7"/>
  <c r="NIE65" i="7"/>
  <c r="NNC65" i="7"/>
  <c r="NSA65" i="7"/>
  <c r="NWY65" i="7"/>
  <c r="OBW65" i="7"/>
  <c r="OGU65" i="7"/>
  <c r="OLS65" i="7"/>
  <c r="OQQ65" i="7"/>
  <c r="OVO65" i="7"/>
  <c r="JWG65" i="7"/>
  <c r="KGC65" i="7"/>
  <c r="KPY65" i="7"/>
  <c r="KZU65" i="7"/>
  <c r="LJQ65" i="7"/>
  <c r="LTM65" i="7"/>
  <c r="MDE65" i="7"/>
  <c r="MIK65" i="7"/>
  <c r="MNI65" i="7"/>
  <c r="MSG65" i="7"/>
  <c r="MXE65" i="7"/>
  <c r="NCC65" i="7"/>
  <c r="NHA65" i="7"/>
  <c r="NLY65" i="7"/>
  <c r="NQW65" i="7"/>
  <c r="NVU65" i="7"/>
  <c r="OAS65" i="7"/>
  <c r="OFQ65" i="7"/>
  <c r="OKO65" i="7"/>
  <c r="OPM65" i="7"/>
  <c r="OUK65" i="7"/>
  <c r="OZI65" i="7"/>
  <c r="KDS65" i="7"/>
  <c r="KNO65" i="7"/>
  <c r="KXK65" i="7"/>
  <c r="LHG65" i="7"/>
  <c r="LRC65" i="7"/>
  <c r="MAY65" i="7"/>
  <c r="MHG65" i="7"/>
  <c r="MME65" i="7"/>
  <c r="MRC65" i="7"/>
  <c r="MWA65" i="7"/>
  <c r="NAY65" i="7"/>
  <c r="NFW65" i="7"/>
  <c r="NKU65" i="7"/>
  <c r="NPS65" i="7"/>
  <c r="NUQ65" i="7"/>
  <c r="KBQ65" i="7"/>
  <c r="KLM65" i="7"/>
  <c r="KVI65" i="7"/>
  <c r="LFE65" i="7"/>
  <c r="LPA65" i="7"/>
  <c r="LYW65" i="7"/>
  <c r="MGC65" i="7"/>
  <c r="MLA65" i="7"/>
  <c r="MPY65" i="7"/>
  <c r="JYA65" i="7"/>
  <c r="KHW65" i="7"/>
  <c r="KRS65" i="7"/>
  <c r="LBO65" i="7"/>
  <c r="LLK65" i="7"/>
  <c r="LVG65" i="7"/>
  <c r="MEE65" i="7"/>
  <c r="MJG65" i="7"/>
  <c r="MOE65" i="7"/>
  <c r="MTC65" i="7"/>
  <c r="KEG65" i="7"/>
  <c r="KOC65" i="7"/>
  <c r="KXY65" i="7"/>
  <c r="LHU65" i="7"/>
  <c r="LRQ65" i="7"/>
  <c r="MBM65" i="7"/>
  <c r="MHM65" i="7"/>
  <c r="MMK65" i="7"/>
  <c r="MRI65" i="7"/>
  <c r="KAQ65" i="7"/>
  <c r="KKM65" i="7"/>
  <c r="KUI65" i="7"/>
  <c r="LEE65" i="7"/>
  <c r="LOA65" i="7"/>
  <c r="LXW65" i="7"/>
  <c r="MFS65" i="7"/>
  <c r="MKQ65" i="7"/>
  <c r="MPO65" i="7"/>
  <c r="MUM65" i="7"/>
  <c r="MZU65" i="7"/>
  <c r="NJQ65" i="7"/>
  <c r="NTM65" i="7"/>
  <c r="OBM65" i="7"/>
  <c r="OHY65" i="7"/>
  <c r="OOO65" i="7"/>
  <c r="OVE65" i="7"/>
  <c r="PBI65" i="7"/>
  <c r="PGG65" i="7"/>
  <c r="PLE65" i="7"/>
  <c r="PQC65" i="7"/>
  <c r="PVA65" i="7"/>
  <c r="PZY65" i="7"/>
  <c r="QEW65" i="7"/>
  <c r="QJU65" i="7"/>
  <c r="QOS65" i="7"/>
  <c r="QTQ65" i="7"/>
  <c r="QYO65" i="7"/>
  <c r="MYQ65" i="7"/>
  <c r="NIM65" i="7"/>
  <c r="NSI65" i="7"/>
  <c r="OAU65" i="7"/>
  <c r="OHG65" i="7"/>
  <c r="ONW65" i="7"/>
  <c r="OUM65" i="7"/>
  <c r="PAU65" i="7"/>
  <c r="PFS65" i="7"/>
  <c r="PKQ65" i="7"/>
  <c r="IRW65" i="7"/>
  <c r="ICK65" i="7"/>
  <c r="IWC65" i="7"/>
  <c r="JKC65" i="7"/>
  <c r="JRW65" i="7"/>
  <c r="HMM65" i="7"/>
  <c r="HWI65" i="7"/>
  <c r="IGE65" i="7"/>
  <c r="INC65" i="7"/>
  <c r="ITS65" i="7"/>
  <c r="JAI65" i="7"/>
  <c r="JGU65" i="7"/>
  <c r="JNG65" i="7"/>
  <c r="JSO65" i="7"/>
  <c r="HLI65" i="7"/>
  <c r="HVE65" i="7"/>
  <c r="IFA65" i="7"/>
  <c r="IMK65" i="7"/>
  <c r="ITA65" i="7"/>
  <c r="IZQ65" i="7"/>
  <c r="JGC65" i="7"/>
  <c r="JMQ65" i="7"/>
  <c r="JSA65" i="7"/>
  <c r="JXI65" i="7"/>
  <c r="KHE65" i="7"/>
  <c r="KRA65" i="7"/>
  <c r="LAW65" i="7"/>
  <c r="LKS65" i="7"/>
  <c r="LUO65" i="7"/>
  <c r="MDS65" i="7"/>
  <c r="MIW65" i="7"/>
  <c r="MNU65" i="7"/>
  <c r="MSS65" i="7"/>
  <c r="MXQ65" i="7"/>
  <c r="NCO65" i="7"/>
  <c r="NHM65" i="7"/>
  <c r="NMK65" i="7"/>
  <c r="NRI65" i="7"/>
  <c r="NWG65" i="7"/>
  <c r="JZW65" i="7"/>
  <c r="KJS65" i="7"/>
  <c r="KTO65" i="7"/>
  <c r="LDK65" i="7"/>
  <c r="LNG65" i="7"/>
  <c r="LXC65" i="7"/>
  <c r="MFE65" i="7"/>
  <c r="MKE65" i="7"/>
  <c r="MPC65" i="7"/>
  <c r="MUA65" i="7"/>
  <c r="MYY65" i="7"/>
  <c r="NDW65" i="7"/>
  <c r="NIU65" i="7"/>
  <c r="NNS65" i="7"/>
  <c r="NSQ65" i="7"/>
  <c r="NXO65" i="7"/>
  <c r="OCM65" i="7"/>
  <c r="OHK65" i="7"/>
  <c r="OMI65" i="7"/>
  <c r="ORG65" i="7"/>
  <c r="OWE65" i="7"/>
  <c r="JXM65" i="7"/>
  <c r="KHI65" i="7"/>
  <c r="KRE65" i="7"/>
  <c r="LBA65" i="7"/>
  <c r="LKW65" i="7"/>
  <c r="LUS65" i="7"/>
  <c r="MDW65" i="7"/>
  <c r="MJA65" i="7"/>
  <c r="MNY65" i="7"/>
  <c r="MSW65" i="7"/>
  <c r="MXU65" i="7"/>
  <c r="NCS65" i="7"/>
  <c r="NHQ65" i="7"/>
  <c r="NMO65" i="7"/>
  <c r="NRM65" i="7"/>
  <c r="NWK65" i="7"/>
  <c r="OBI65" i="7"/>
  <c r="OGG65" i="7"/>
  <c r="OLE65" i="7"/>
  <c r="OQC65" i="7"/>
  <c r="OVA65" i="7"/>
  <c r="OZY65" i="7"/>
  <c r="KEY65" i="7"/>
  <c r="KOU65" i="7"/>
  <c r="KYQ65" i="7"/>
  <c r="LIM65" i="7"/>
  <c r="LSI65" i="7"/>
  <c r="MCE65" i="7"/>
  <c r="MHW65" i="7"/>
  <c r="MMU65" i="7"/>
  <c r="MRS65" i="7"/>
  <c r="MWQ65" i="7"/>
  <c r="NBO65" i="7"/>
  <c r="NGM65" i="7"/>
  <c r="NLK65" i="7"/>
  <c r="NQI65" i="7"/>
  <c r="NVG65" i="7"/>
  <c r="KCW65" i="7"/>
  <c r="KMS65" i="7"/>
  <c r="KWO65" i="7"/>
  <c r="LGK65" i="7"/>
  <c r="LQG65" i="7"/>
  <c r="MAC65" i="7"/>
  <c r="MGS65" i="7"/>
  <c r="MLQ65" i="7"/>
  <c r="MQO65" i="7"/>
  <c r="JZG65" i="7"/>
  <c r="KJC65" i="7"/>
  <c r="KSY65" i="7"/>
  <c r="LCU65" i="7"/>
  <c r="LMQ65" i="7"/>
  <c r="LWM65" i="7"/>
  <c r="MEW65" i="7"/>
  <c r="MJW65" i="7"/>
  <c r="MOU65" i="7"/>
  <c r="MTS65" i="7"/>
  <c r="KFM65" i="7"/>
  <c r="KPI65" i="7"/>
  <c r="KZE65" i="7"/>
  <c r="LJA65" i="7"/>
  <c r="LSW65" i="7"/>
  <c r="MCS65" i="7"/>
  <c r="MIC65" i="7"/>
  <c r="MNA65" i="7"/>
  <c r="MRY65" i="7"/>
  <c r="KBW65" i="7"/>
  <c r="KLS65" i="7"/>
  <c r="KVO65" i="7"/>
  <c r="LFK65" i="7"/>
  <c r="LPG65" i="7"/>
  <c r="LZC65" i="7"/>
  <c r="MGI65" i="7"/>
  <c r="MLG65" i="7"/>
  <c r="MQE65" i="7"/>
  <c r="MVC65" i="7"/>
  <c r="NBA65" i="7"/>
  <c r="NKW65" i="7"/>
  <c r="NUS65" i="7"/>
  <c r="OCG65" i="7"/>
  <c r="OIW65" i="7"/>
  <c r="OPI65" i="7"/>
  <c r="OVY65" i="7"/>
  <c r="PBY65" i="7"/>
  <c r="PGW65" i="7"/>
  <c r="PLU65" i="7"/>
  <c r="PQS65" i="7"/>
  <c r="PVQ65" i="7"/>
  <c r="QAO65" i="7"/>
  <c r="QFM65" i="7"/>
  <c r="QKK65" i="7"/>
  <c r="QPI65" i="7"/>
  <c r="QUG65" i="7"/>
  <c r="QZE65" i="7"/>
  <c r="MZW65" i="7"/>
  <c r="NJS65" i="7"/>
  <c r="PLG65" i="7"/>
  <c r="PZK65" i="7"/>
  <c r="QIA65" i="7"/>
  <c r="MUK65" i="7"/>
  <c r="NIO65" i="7"/>
  <c r="NSK65" i="7"/>
  <c r="OAW65" i="7"/>
  <c r="OHI65" i="7"/>
  <c r="ONY65" i="7"/>
  <c r="OUO65" i="7"/>
  <c r="PAW65" i="7"/>
  <c r="PFU65" i="7"/>
  <c r="PKS65" i="7"/>
  <c r="PPQ65" i="7"/>
  <c r="PUO65" i="7"/>
  <c r="PZM65" i="7"/>
  <c r="QEK65" i="7"/>
  <c r="QJI65" i="7"/>
  <c r="NBG65" i="7"/>
  <c r="NLC65" i="7"/>
  <c r="NUY65" i="7"/>
  <c r="OCQ65" i="7"/>
  <c r="OJC65" i="7"/>
  <c r="OPS65" i="7"/>
  <c r="OWI65" i="7"/>
  <c r="PCE65" i="7"/>
  <c r="PHC65" i="7"/>
  <c r="PMA65" i="7"/>
  <c r="PQY65" i="7"/>
  <c r="PVW65" i="7"/>
  <c r="QAU65" i="7"/>
  <c r="QFS65" i="7"/>
  <c r="MXY65" i="7"/>
  <c r="NHU65" i="7"/>
  <c r="NRQ65" i="7"/>
  <c r="OAG65" i="7"/>
  <c r="OGS65" i="7"/>
  <c r="ONI65" i="7"/>
  <c r="OTY65" i="7"/>
  <c r="PAK65" i="7"/>
  <c r="PFI65" i="7"/>
  <c r="PKG65" i="7"/>
  <c r="PPE65" i="7"/>
  <c r="NBS65" i="7"/>
  <c r="NLO65" i="7"/>
  <c r="NVK65" i="7"/>
  <c r="OCU65" i="7"/>
  <c r="OJK65" i="7"/>
  <c r="OPW65" i="7"/>
  <c r="OWM65" i="7"/>
  <c r="PCI65" i="7"/>
  <c r="PHG65" i="7"/>
  <c r="PME65" i="7"/>
  <c r="MYC65" i="7"/>
  <c r="NHY65" i="7"/>
  <c r="NRU65" i="7"/>
  <c r="OAK65" i="7"/>
  <c r="OHA65" i="7"/>
  <c r="ONM65" i="7"/>
  <c r="OUC65" i="7"/>
  <c r="PAO65" i="7"/>
  <c r="PFM65" i="7"/>
  <c r="PKK65" i="7"/>
  <c r="PPI65" i="7"/>
  <c r="NDC65" i="7"/>
  <c r="NMY65" i="7"/>
  <c r="NWU65" i="7"/>
  <c r="ODW65" i="7"/>
  <c r="OKI65" i="7"/>
  <c r="OQY65" i="7"/>
  <c r="OXO65" i="7"/>
  <c r="PDC65" i="7"/>
  <c r="PIA65" i="7"/>
  <c r="PMY65" i="7"/>
  <c r="PTS65" i="7"/>
  <c r="QDO65" i="7"/>
  <c r="QMK65" i="7"/>
  <c r="QSE65" i="7"/>
  <c r="QXU65" i="7"/>
  <c r="RDE65" i="7"/>
  <c r="RIC65" i="7"/>
  <c r="RNA65" i="7"/>
  <c r="RRY65" i="7"/>
  <c r="RWW65" i="7"/>
  <c r="SBU65" i="7"/>
  <c r="SGS65" i="7"/>
  <c r="SLQ65" i="7"/>
  <c r="SQO65" i="7"/>
  <c r="SVM65" i="7"/>
  <c r="PSW65" i="7"/>
  <c r="QCS65" i="7"/>
  <c r="QLO65" i="7"/>
  <c r="QRO65" i="7"/>
  <c r="QXE65" i="7"/>
  <c r="RCQ65" i="7"/>
  <c r="RHO65" i="7"/>
  <c r="RMM65" i="7"/>
  <c r="RRK65" i="7"/>
  <c r="RWI65" i="7"/>
  <c r="SBG65" i="7"/>
  <c r="SGE65" i="7"/>
  <c r="SLC65" i="7"/>
  <c r="SQA65" i="7"/>
  <c r="SUY65" i="7"/>
  <c r="PRS65" i="7"/>
  <c r="QBO65" i="7"/>
  <c r="QKW65" i="7"/>
  <c r="QQY65" i="7"/>
  <c r="QWO65" i="7"/>
  <c r="RCC65" i="7"/>
  <c r="RHA65" i="7"/>
  <c r="RLY65" i="7"/>
  <c r="RQW65" i="7"/>
  <c r="RVU65" i="7"/>
  <c r="SAS65" i="7"/>
  <c r="SFQ65" i="7"/>
  <c r="SKO65" i="7"/>
  <c r="SPM65" i="7"/>
  <c r="PTA65" i="7"/>
  <c r="QCW65" i="7"/>
  <c r="QLW65" i="7"/>
  <c r="QRS65" i="7"/>
  <c r="QXK65" i="7"/>
  <c r="RCU65" i="7"/>
  <c r="RHS65" i="7"/>
  <c r="RMQ65" i="7"/>
  <c r="RRO65" i="7"/>
  <c r="RWM65" i="7"/>
  <c r="SBK65" i="7"/>
  <c r="SGI65" i="7"/>
  <c r="SLG65" i="7"/>
  <c r="SQE65" i="7"/>
  <c r="SVC65" i="7"/>
  <c r="PYA65" i="7"/>
  <c r="QHW65" i="7"/>
  <c r="QPA65" i="7"/>
  <c r="QUQ65" i="7"/>
  <c r="RAG65" i="7"/>
  <c r="RFI65" i="7"/>
  <c r="RKG65" i="7"/>
  <c r="RPE65" i="7"/>
  <c r="RUC65" i="7"/>
  <c r="RZA65" i="7"/>
  <c r="SDY65" i="7"/>
  <c r="PZQ65" i="7"/>
  <c r="QJK65" i="7"/>
  <c r="QPU65" i="7"/>
  <c r="QVK65" i="7"/>
  <c r="RBC65" i="7"/>
  <c r="RGA65" i="7"/>
  <c r="RKY65" i="7"/>
  <c r="RPW65" i="7"/>
  <c r="RUU65" i="7"/>
  <c r="RZS65" i="7"/>
  <c r="PTO65" i="7"/>
  <c r="QDK65" i="7"/>
  <c r="QMC65" i="7"/>
  <c r="QSA65" i="7"/>
  <c r="QXQ65" i="7"/>
  <c r="RDA65" i="7"/>
  <c r="RHY65" i="7"/>
  <c r="PRE65" i="7"/>
  <c r="QBA65" i="7"/>
  <c r="QKQ65" i="7"/>
  <c r="QQS65" i="7"/>
  <c r="QWI65" i="7"/>
  <c r="RBW65" i="7"/>
  <c r="RGU65" i="7"/>
  <c r="RLS65" i="7"/>
  <c r="SBQ65" i="7"/>
  <c r="SMO65" i="7"/>
  <c r="SVQ65" i="7"/>
  <c r="TBK65" i="7"/>
  <c r="TGI65" i="7"/>
  <c r="TLG65" i="7"/>
  <c r="TQE65" i="7"/>
  <c r="TVC65" i="7"/>
  <c r="NTO65" i="7"/>
  <c r="POI65" i="7"/>
  <c r="QAA65" i="7"/>
  <c r="QIQ65" i="7"/>
  <c r="MWE65" i="7"/>
  <c r="NJU65" i="7"/>
  <c r="NTQ65" i="7"/>
  <c r="OBQ65" i="7"/>
  <c r="OIG65" i="7"/>
  <c r="OOS65" i="7"/>
  <c r="OVI65" i="7"/>
  <c r="PBM65" i="7"/>
  <c r="PGK65" i="7"/>
  <c r="PLI65" i="7"/>
  <c r="PQG65" i="7"/>
  <c r="PVE65" i="7"/>
  <c r="QAC65" i="7"/>
  <c r="QFA65" i="7"/>
  <c r="QJY65" i="7"/>
  <c r="NCM65" i="7"/>
  <c r="NMI65" i="7"/>
  <c r="NWE65" i="7"/>
  <c r="ODK65" i="7"/>
  <c r="OKA65" i="7"/>
  <c r="OQM65" i="7"/>
  <c r="OXC65" i="7"/>
  <c r="PCU65" i="7"/>
  <c r="PHS65" i="7"/>
  <c r="PMQ65" i="7"/>
  <c r="PRO65" i="7"/>
  <c r="PWM65" i="7"/>
  <c r="QBK65" i="7"/>
  <c r="QGI65" i="7"/>
  <c r="MZE65" i="7"/>
  <c r="NJA65" i="7"/>
  <c r="NSW65" i="7"/>
  <c r="OBA65" i="7"/>
  <c r="OHQ65" i="7"/>
  <c r="OOC65" i="7"/>
  <c r="OUS65" i="7"/>
  <c r="PBA65" i="7"/>
  <c r="PFY65" i="7"/>
  <c r="PKW65" i="7"/>
  <c r="PPU65" i="7"/>
  <c r="NCY65" i="7"/>
  <c r="NMU65" i="7"/>
  <c r="NWQ65" i="7"/>
  <c r="ODO65" i="7"/>
  <c r="OKE65" i="7"/>
  <c r="OQU65" i="7"/>
  <c r="OXG65" i="7"/>
  <c r="PCY65" i="7"/>
  <c r="PHW65" i="7"/>
  <c r="PMU65" i="7"/>
  <c r="MZI65" i="7"/>
  <c r="NJE65" i="7"/>
  <c r="NTA65" i="7"/>
  <c r="OBE65" i="7"/>
  <c r="OHU65" i="7"/>
  <c r="OOK65" i="7"/>
  <c r="OUW65" i="7"/>
  <c r="PBE65" i="7"/>
  <c r="PGC65" i="7"/>
  <c r="PLA65" i="7"/>
  <c r="PPY65" i="7"/>
  <c r="NEI65" i="7"/>
  <c r="NOE65" i="7"/>
  <c r="NXW65" i="7"/>
  <c r="OEQ65" i="7"/>
  <c r="OLG65" i="7"/>
  <c r="ORS65" i="7"/>
  <c r="OYI65" i="7"/>
  <c r="PDS65" i="7"/>
  <c r="PIQ65" i="7"/>
  <c r="PNO65" i="7"/>
  <c r="PUY65" i="7"/>
  <c r="QEU65" i="7"/>
  <c r="QNE65" i="7"/>
  <c r="QSW65" i="7"/>
  <c r="QYM65" i="7"/>
  <c r="RDU65" i="7"/>
  <c r="RIS65" i="7"/>
  <c r="RNQ65" i="7"/>
  <c r="RSO65" i="7"/>
  <c r="RXM65" i="7"/>
  <c r="SCK65" i="7"/>
  <c r="SHI65" i="7"/>
  <c r="SMG65" i="7"/>
  <c r="SRE65" i="7"/>
  <c r="SWC65" i="7"/>
  <c r="PUC65" i="7"/>
  <c r="QDY65" i="7"/>
  <c r="QMM65" i="7"/>
  <c r="QSG65" i="7"/>
  <c r="QXW65" i="7"/>
  <c r="RDG65" i="7"/>
  <c r="RIE65" i="7"/>
  <c r="RNC65" i="7"/>
  <c r="RSA65" i="7"/>
  <c r="RWY65" i="7"/>
  <c r="SBW65" i="7"/>
  <c r="SGU65" i="7"/>
  <c r="SLS65" i="7"/>
  <c r="SQQ65" i="7"/>
  <c r="SVO65" i="7"/>
  <c r="PSY65" i="7"/>
  <c r="QCU65" i="7"/>
  <c r="QLU65" i="7"/>
  <c r="QRQ65" i="7"/>
  <c r="QXG65" i="7"/>
  <c r="RCS65" i="7"/>
  <c r="RHQ65" i="7"/>
  <c r="RMO65" i="7"/>
  <c r="RRM65" i="7"/>
  <c r="RWK65" i="7"/>
  <c r="SBI65" i="7"/>
  <c r="SGG65" i="7"/>
  <c r="SLE65" i="7"/>
  <c r="SQC65" i="7"/>
  <c r="PUG65" i="7"/>
  <c r="QEC65" i="7"/>
  <c r="QMQ65" i="7"/>
  <c r="QSM65" i="7"/>
  <c r="QYC65" i="7"/>
  <c r="RDK65" i="7"/>
  <c r="RII65" i="7"/>
  <c r="RNG65" i="7"/>
  <c r="RSE65" i="7"/>
  <c r="RXC65" i="7"/>
  <c r="SCA65" i="7"/>
  <c r="SGY65" i="7"/>
  <c r="SLW65" i="7"/>
  <c r="SQU65" i="7"/>
  <c r="SVS65" i="7"/>
  <c r="PZG65" i="7"/>
  <c r="QJC65" i="7"/>
  <c r="QPS65" i="7"/>
  <c r="QVI65" i="7"/>
  <c r="RAY65" i="7"/>
  <c r="RFY65" i="7"/>
  <c r="RKW65" i="7"/>
  <c r="RPU65" i="7"/>
  <c r="RUS65" i="7"/>
  <c r="RZQ65" i="7"/>
  <c r="PRA65" i="7"/>
  <c r="QAW65" i="7"/>
  <c r="QKG65" i="7"/>
  <c r="QQM65" i="7"/>
  <c r="QWE65" i="7"/>
  <c r="RBS65" i="7"/>
  <c r="RGQ65" i="7"/>
  <c r="RLO65" i="7"/>
  <c r="RQM65" i="7"/>
  <c r="RVK65" i="7"/>
  <c r="SAI65" i="7"/>
  <c r="PUU65" i="7"/>
  <c r="QEQ65" i="7"/>
  <c r="QNA65" i="7"/>
  <c r="QSS65" i="7"/>
  <c r="QYI65" i="7"/>
  <c r="RDQ65" i="7"/>
  <c r="RIO65" i="7"/>
  <c r="PSK65" i="7"/>
  <c r="QCG65" i="7"/>
  <c r="QLK65" i="7"/>
  <c r="QRK65" i="7"/>
  <c r="QXA65" i="7"/>
  <c r="RCM65" i="7"/>
  <c r="RHK65" i="7"/>
  <c r="RMI65" i="7"/>
  <c r="SDO65" i="7"/>
  <c r="SNU65" i="7"/>
  <c r="SWM65" i="7"/>
  <c r="TCA65" i="7"/>
  <c r="TGY65" i="7"/>
  <c r="TLW65" i="7"/>
  <c r="TQU65" i="7"/>
  <c r="OBO65" i="7"/>
  <c r="PPO65" i="7"/>
  <c r="QBG65" i="7"/>
  <c r="QJG65" i="7"/>
  <c r="MYS65" i="7"/>
  <c r="NLA65" i="7"/>
  <c r="NUW65" i="7"/>
  <c r="OCK65" i="7"/>
  <c r="OJA65" i="7"/>
  <c r="OPQ65" i="7"/>
  <c r="OWC65" i="7"/>
  <c r="PCC65" i="7"/>
  <c r="PHA65" i="7"/>
  <c r="PLY65" i="7"/>
  <c r="PQW65" i="7"/>
  <c r="PVU65" i="7"/>
  <c r="QAS65" i="7"/>
  <c r="QFQ65" i="7"/>
  <c r="QKO65" i="7"/>
  <c r="NDS65" i="7"/>
  <c r="NNO65" i="7"/>
  <c r="NXI65" i="7"/>
  <c r="OEE65" i="7"/>
  <c r="OKU65" i="7"/>
  <c r="ORK65" i="7"/>
  <c r="OXW65" i="7"/>
  <c r="PDK65" i="7"/>
  <c r="PII65" i="7"/>
  <c r="PNG65" i="7"/>
  <c r="PSE65" i="7"/>
  <c r="PXC65" i="7"/>
  <c r="QCA65" i="7"/>
  <c r="QGY65" i="7"/>
  <c r="NAK65" i="7"/>
  <c r="NKG65" i="7"/>
  <c r="NUC65" i="7"/>
  <c r="OBU65" i="7"/>
  <c r="OIK65" i="7"/>
  <c r="OPA65" i="7"/>
  <c r="OVM65" i="7"/>
  <c r="PBQ65" i="7"/>
  <c r="PGO65" i="7"/>
  <c r="PLM65" i="7"/>
  <c r="PQK65" i="7"/>
  <c r="NEE65" i="7"/>
  <c r="NOA65" i="7"/>
  <c r="NXS65" i="7"/>
  <c r="OEM65" i="7"/>
  <c r="OKY65" i="7"/>
  <c r="ORO65" i="7"/>
  <c r="OYE65" i="7"/>
  <c r="PDO65" i="7"/>
  <c r="PIM65" i="7"/>
  <c r="PNK65" i="7"/>
  <c r="NAO65" i="7"/>
  <c r="NKK65" i="7"/>
  <c r="NUG65" i="7"/>
  <c r="OCC65" i="7"/>
  <c r="OIO65" i="7"/>
  <c r="OPE65" i="7"/>
  <c r="OVU65" i="7"/>
  <c r="PBU65" i="7"/>
  <c r="PGS65" i="7"/>
  <c r="PLQ65" i="7"/>
  <c r="MVO65" i="7"/>
  <c r="NFO65" i="7"/>
  <c r="NPK65" i="7"/>
  <c r="NYY65" i="7"/>
  <c r="OFK65" i="7"/>
  <c r="OMA65" i="7"/>
  <c r="OSQ65" i="7"/>
  <c r="OZC65" i="7"/>
  <c r="PEI65" i="7"/>
  <c r="PJG65" i="7"/>
  <c r="POE65" i="7"/>
  <c r="PWE65" i="7"/>
  <c r="QGA65" i="7"/>
  <c r="QNY65" i="7"/>
  <c r="QTO65" i="7"/>
  <c r="QZG65" i="7"/>
  <c r="REK65" i="7"/>
  <c r="RJI65" i="7"/>
  <c r="ROG65" i="7"/>
  <c r="RTE65" i="7"/>
  <c r="RYC65" i="7"/>
  <c r="SDA65" i="7"/>
  <c r="SHY65" i="7"/>
  <c r="SMW65" i="7"/>
  <c r="SRU65" i="7"/>
  <c r="SWS65" i="7"/>
  <c r="PVI65" i="7"/>
  <c r="QFE65" i="7"/>
  <c r="QNG65" i="7"/>
  <c r="QSY65" i="7"/>
  <c r="QYQ65" i="7"/>
  <c r="RDW65" i="7"/>
  <c r="RIU65" i="7"/>
  <c r="RNS65" i="7"/>
  <c r="RSQ65" i="7"/>
  <c r="RXO65" i="7"/>
  <c r="SCM65" i="7"/>
  <c r="SHK65" i="7"/>
  <c r="SMI65" i="7"/>
  <c r="SRG65" i="7"/>
  <c r="SWE65" i="7"/>
  <c r="PUE65" i="7"/>
  <c r="QEA65" i="7"/>
  <c r="QMO65" i="7"/>
  <c r="QSI65" i="7"/>
  <c r="QYA65" i="7"/>
  <c r="RDI65" i="7"/>
  <c r="RIG65" i="7"/>
  <c r="RNE65" i="7"/>
  <c r="RSC65" i="7"/>
  <c r="RXA65" i="7"/>
  <c r="SBY65" i="7"/>
  <c r="SGW65" i="7"/>
  <c r="SLU65" i="7"/>
  <c r="SQS65" i="7"/>
  <c r="PVM65" i="7"/>
  <c r="QFI65" i="7"/>
  <c r="QNK65" i="7"/>
  <c r="QTE65" i="7"/>
  <c r="QYU65" i="7"/>
  <c r="REA65" i="7"/>
  <c r="RIY65" i="7"/>
  <c r="RNW65" i="7"/>
  <c r="RSU65" i="7"/>
  <c r="RXS65" i="7"/>
  <c r="SCQ65" i="7"/>
  <c r="SHO65" i="7"/>
  <c r="SMM65" i="7"/>
  <c r="SRK65" i="7"/>
  <c r="PQQ65" i="7"/>
  <c r="QAM65" i="7"/>
  <c r="QKE65" i="7"/>
  <c r="QQK65" i="7"/>
  <c r="QWA65" i="7"/>
  <c r="RBQ65" i="7"/>
  <c r="RGO65" i="7"/>
  <c r="RLM65" i="7"/>
  <c r="RQK65" i="7"/>
  <c r="RVI65" i="7"/>
  <c r="SAG65" i="7"/>
  <c r="PSG65" i="7"/>
  <c r="QCC65" i="7"/>
  <c r="QLG65" i="7"/>
  <c r="QRG65" i="7"/>
  <c r="QWW65" i="7"/>
  <c r="RCI65" i="7"/>
  <c r="RHG65" i="7"/>
  <c r="RME65" i="7"/>
  <c r="RRC65" i="7"/>
  <c r="RWA65" i="7"/>
  <c r="SAY65" i="7"/>
  <c r="PWA65" i="7"/>
  <c r="QFW65" i="7"/>
  <c r="QNU65" i="7"/>
  <c r="QTK65" i="7"/>
  <c r="QZA65" i="7"/>
  <c r="REG65" i="7"/>
  <c r="RJE65" i="7"/>
  <c r="PTQ65" i="7"/>
  <c r="QDM65" i="7"/>
  <c r="QME65" i="7"/>
  <c r="QSC65" i="7"/>
  <c r="QXS65" i="7"/>
  <c r="RDC65" i="7"/>
  <c r="RIA65" i="7"/>
  <c r="RMW65" i="7"/>
  <c r="SFE65" i="7"/>
  <c r="SPA65" i="7"/>
  <c r="SXG65" i="7"/>
  <c r="TCQ65" i="7"/>
  <c r="THO65" i="7"/>
  <c r="TMM65" i="7"/>
  <c r="OIE65" i="7"/>
  <c r="PQE65" i="7"/>
  <c r="QDC65" i="7"/>
  <c r="QJW65" i="7"/>
  <c r="MZY65" i="7"/>
  <c r="NMG65" i="7"/>
  <c r="NWC65" i="7"/>
  <c r="ODI65" i="7"/>
  <c r="OJU65" i="7"/>
  <c r="OQK65" i="7"/>
  <c r="OXA65" i="7"/>
  <c r="PCS65" i="7"/>
  <c r="PHQ65" i="7"/>
  <c r="PMO65" i="7"/>
  <c r="PRM65" i="7"/>
  <c r="PWK65" i="7"/>
  <c r="QBI65" i="7"/>
  <c r="QGG65" i="7"/>
  <c r="MUW65" i="7"/>
  <c r="NEY65" i="7"/>
  <c r="NOU65" i="7"/>
  <c r="NYK65" i="7"/>
  <c r="OFC65" i="7"/>
  <c r="OLO65" i="7"/>
  <c r="OSE65" i="7"/>
  <c r="OYU65" i="7"/>
  <c r="PEA65" i="7"/>
  <c r="PIY65" i="7"/>
  <c r="PNW65" i="7"/>
  <c r="PSU65" i="7"/>
  <c r="PXS65" i="7"/>
  <c r="QCQ65" i="7"/>
  <c r="QHO65" i="7"/>
  <c r="NBQ65" i="7"/>
  <c r="NLM65" i="7"/>
  <c r="NVI65" i="7"/>
  <c r="OCS65" i="7"/>
  <c r="OJE65" i="7"/>
  <c r="OPU65" i="7"/>
  <c r="OWK65" i="7"/>
  <c r="PCG65" i="7"/>
  <c r="PHE65" i="7"/>
  <c r="PMC65" i="7"/>
  <c r="MVA65" i="7"/>
  <c r="NFK65" i="7"/>
  <c r="NPG65" i="7"/>
  <c r="NYO65" i="7"/>
  <c r="OFG65" i="7"/>
  <c r="OLW65" i="7"/>
  <c r="OSI65" i="7"/>
  <c r="OYY65" i="7"/>
  <c r="PEE65" i="7"/>
  <c r="PJC65" i="7"/>
  <c r="POA65" i="7"/>
  <c r="NBU65" i="7"/>
  <c r="NLQ65" i="7"/>
  <c r="NVM65" i="7"/>
  <c r="OCW65" i="7"/>
  <c r="OJM65" i="7"/>
  <c r="OPY65" i="7"/>
  <c r="OWO65" i="7"/>
  <c r="PCK65" i="7"/>
  <c r="PHI65" i="7"/>
  <c r="PMG65" i="7"/>
  <c r="MWY65" i="7"/>
  <c r="NGU65" i="7"/>
  <c r="NQQ65" i="7"/>
  <c r="NZS65" i="7"/>
  <c r="OGI65" i="7"/>
  <c r="OMU65" i="7"/>
  <c r="OTK65" i="7"/>
  <c r="PAA65" i="7"/>
  <c r="PEY65" i="7"/>
  <c r="PJW65" i="7"/>
  <c r="POU65" i="7"/>
  <c r="PXK65" i="7"/>
  <c r="QHG65" i="7"/>
  <c r="QOQ65" i="7"/>
  <c r="QUI65" i="7"/>
  <c r="QZY65" i="7"/>
  <c r="RFA65" i="7"/>
  <c r="RJY65" i="7"/>
  <c r="ROW65" i="7"/>
  <c r="RTU65" i="7"/>
  <c r="RYS65" i="7"/>
  <c r="SDQ65" i="7"/>
  <c r="SIO65" i="7"/>
  <c r="SNM65" i="7"/>
  <c r="SSK65" i="7"/>
  <c r="SXI65" i="7"/>
  <c r="PWO65" i="7"/>
  <c r="QGK65" i="7"/>
  <c r="QOA65" i="7"/>
  <c r="QTS65" i="7"/>
  <c r="QZI65" i="7"/>
  <c r="REM65" i="7"/>
  <c r="RJK65" i="7"/>
  <c r="ROI65" i="7"/>
  <c r="RTG65" i="7"/>
  <c r="RYE65" i="7"/>
  <c r="SDC65" i="7"/>
  <c r="SIA65" i="7"/>
  <c r="SMY65" i="7"/>
  <c r="SRW65" i="7"/>
  <c r="SWU65" i="7"/>
  <c r="PVK65" i="7"/>
  <c r="QFG65" i="7"/>
  <c r="QNI65" i="7"/>
  <c r="QTC65" i="7"/>
  <c r="QYS65" i="7"/>
  <c r="RDY65" i="7"/>
  <c r="RIW65" i="7"/>
  <c r="RNU65" i="7"/>
  <c r="RSS65" i="7"/>
  <c r="RXQ65" i="7"/>
  <c r="SCO65" i="7"/>
  <c r="SHM65" i="7"/>
  <c r="SMK65" i="7"/>
  <c r="SRI65" i="7"/>
  <c r="PWS65" i="7"/>
  <c r="QGO65" i="7"/>
  <c r="QOG65" i="7"/>
  <c r="QTW65" i="7"/>
  <c r="QZM65" i="7"/>
  <c r="REQ65" i="7"/>
  <c r="RJO65" i="7"/>
  <c r="ROM65" i="7"/>
  <c r="RTK65" i="7"/>
  <c r="RYI65" i="7"/>
  <c r="SDG65" i="7"/>
  <c r="SIE65" i="7"/>
  <c r="SNC65" i="7"/>
  <c r="SSA65" i="7"/>
  <c r="PRW65" i="7"/>
  <c r="QBS65" i="7"/>
  <c r="QLE65" i="7"/>
  <c r="QRC65" i="7"/>
  <c r="QWU65" i="7"/>
  <c r="RCG65" i="7"/>
  <c r="RHE65" i="7"/>
  <c r="RMC65" i="7"/>
  <c r="RRA65" i="7"/>
  <c r="RVY65" i="7"/>
  <c r="SAW65" i="7"/>
  <c r="PTM65" i="7"/>
  <c r="QDI65" i="7"/>
  <c r="QMA65" i="7"/>
  <c r="QRY65" i="7"/>
  <c r="QXO65" i="7"/>
  <c r="RCY65" i="7"/>
  <c r="RHW65" i="7"/>
  <c r="RMU65" i="7"/>
  <c r="RRS65" i="7"/>
  <c r="RWQ65" i="7"/>
  <c r="SBO65" i="7"/>
  <c r="PXG65" i="7"/>
  <c r="QHC65" i="7"/>
  <c r="QOM65" i="7"/>
  <c r="QUC65" i="7"/>
  <c r="QZS65" i="7"/>
  <c r="REW65" i="7"/>
  <c r="RJU65" i="7"/>
  <c r="PUW65" i="7"/>
  <c r="QES65" i="7"/>
  <c r="QNC65" i="7"/>
  <c r="QSU65" i="7"/>
  <c r="QYK65" i="7"/>
  <c r="RDS65" i="7"/>
  <c r="RIQ65" i="7"/>
  <c r="RPI65" i="7"/>
  <c r="SGK65" i="7"/>
  <c r="SQG65" i="7"/>
  <c r="SYE65" i="7"/>
  <c r="TDG65" i="7"/>
  <c r="TIE65" i="7"/>
  <c r="TNC65" i="7"/>
  <c r="TSA65" i="7"/>
  <c r="OOQ65" i="7"/>
  <c r="PTG65" i="7"/>
  <c r="QEI65" i="7"/>
  <c r="QLC65" i="7"/>
  <c r="NCK65" i="7"/>
  <c r="NNM65" i="7"/>
  <c r="NXG65" i="7"/>
  <c r="OEC65" i="7"/>
  <c r="OKS65" i="7"/>
  <c r="ORE65" i="7"/>
  <c r="OXU65" i="7"/>
  <c r="PDI65" i="7"/>
  <c r="PIG65" i="7"/>
  <c r="PNE65" i="7"/>
  <c r="PSC65" i="7"/>
  <c r="PXA65" i="7"/>
  <c r="QBY65" i="7"/>
  <c r="QGW65" i="7"/>
  <c r="MWG65" i="7"/>
  <c r="NGE65" i="7"/>
  <c r="NQA65" i="7"/>
  <c r="NZG65" i="7"/>
  <c r="OFW65" i="7"/>
  <c r="OMM65" i="7"/>
  <c r="OSY65" i="7"/>
  <c r="OZO65" i="7"/>
  <c r="PEQ65" i="7"/>
  <c r="PJO65" i="7"/>
  <c r="POM65" i="7"/>
  <c r="PTK65" i="7"/>
  <c r="PYI65" i="7"/>
  <c r="QDG65" i="7"/>
  <c r="QIE65" i="7"/>
  <c r="NCW65" i="7"/>
  <c r="NMS65" i="7"/>
  <c r="NWO65" i="7"/>
  <c r="ODM65" i="7"/>
  <c r="OKC65" i="7"/>
  <c r="OQO65" i="7"/>
  <c r="OXE65" i="7"/>
  <c r="PCW65" i="7"/>
  <c r="PHU65" i="7"/>
  <c r="PMS65" i="7"/>
  <c r="MWU65" i="7"/>
  <c r="NGQ65" i="7"/>
  <c r="NQM65" i="7"/>
  <c r="NZO65" i="7"/>
  <c r="OGA65" i="7"/>
  <c r="OMQ65" i="7"/>
  <c r="OTG65" i="7"/>
  <c r="OZS65" i="7"/>
  <c r="PEU65" i="7"/>
  <c r="PJS65" i="7"/>
  <c r="POQ65" i="7"/>
  <c r="NDA65" i="7"/>
  <c r="NMW65" i="7"/>
  <c r="NWS65" i="7"/>
  <c r="ODQ65" i="7"/>
  <c r="OKG65" i="7"/>
  <c r="OQW65" i="7"/>
  <c r="OXI65" i="7"/>
  <c r="PDA65" i="7"/>
  <c r="PHY65" i="7"/>
  <c r="PMW65" i="7"/>
  <c r="MYE65" i="7"/>
  <c r="NIA65" i="7"/>
  <c r="NRW65" i="7"/>
  <c r="OAM65" i="7"/>
  <c r="OHC65" i="7"/>
  <c r="ONS65" i="7"/>
  <c r="OUE65" i="7"/>
  <c r="PAQ65" i="7"/>
  <c r="PFO65" i="7"/>
  <c r="PKM65" i="7"/>
  <c r="PPK65" i="7"/>
  <c r="PYQ65" i="7"/>
  <c r="QIM65" i="7"/>
  <c r="QPK65" i="7"/>
  <c r="QVA65" i="7"/>
  <c r="RAQ65" i="7"/>
  <c r="RFQ65" i="7"/>
  <c r="RKO65" i="7"/>
  <c r="RPM65" i="7"/>
  <c r="RUK65" i="7"/>
  <c r="RZI65" i="7"/>
  <c r="SEG65" i="7"/>
  <c r="SJE65" i="7"/>
  <c r="SOC65" i="7"/>
  <c r="STA65" i="7"/>
  <c r="SXY65" i="7"/>
  <c r="PXU65" i="7"/>
  <c r="QHQ65" i="7"/>
  <c r="QOU65" i="7"/>
  <c r="QUK65" i="7"/>
  <c r="RAA65" i="7"/>
  <c r="RFC65" i="7"/>
  <c r="RKA65" i="7"/>
  <c r="ROY65" i="7"/>
  <c r="RTW65" i="7"/>
  <c r="RYU65" i="7"/>
  <c r="SDS65" i="7"/>
  <c r="SIQ65" i="7"/>
  <c r="SNO65" i="7"/>
  <c r="SSM65" i="7"/>
  <c r="SXK65" i="7"/>
  <c r="PWQ65" i="7"/>
  <c r="QGM65" i="7"/>
  <c r="QOE65" i="7"/>
  <c r="QTU65" i="7"/>
  <c r="QZK65" i="7"/>
  <c r="REO65" i="7"/>
  <c r="RJM65" i="7"/>
  <c r="ROK65" i="7"/>
  <c r="RTI65" i="7"/>
  <c r="RYG65" i="7"/>
  <c r="SDE65" i="7"/>
  <c r="SIC65" i="7"/>
  <c r="SNA65" i="7"/>
  <c r="SRY65" i="7"/>
  <c r="PXY65" i="7"/>
  <c r="QHU65" i="7"/>
  <c r="QOY65" i="7"/>
  <c r="QUO65" i="7"/>
  <c r="RAE65" i="7"/>
  <c r="RFG65" i="7"/>
  <c r="RKE65" i="7"/>
  <c r="RPC65" i="7"/>
  <c r="RUA65" i="7"/>
  <c r="RYY65" i="7"/>
  <c r="SDW65" i="7"/>
  <c r="SIU65" i="7"/>
  <c r="SNS65" i="7"/>
  <c r="SSQ65" i="7"/>
  <c r="PTC65" i="7"/>
  <c r="QCY65" i="7"/>
  <c r="QLY65" i="7"/>
  <c r="QRW65" i="7"/>
  <c r="QXM65" i="7"/>
  <c r="RCW65" i="7"/>
  <c r="RHU65" i="7"/>
  <c r="RMS65" i="7"/>
  <c r="RRQ65" i="7"/>
  <c r="RWO65" i="7"/>
  <c r="SBM65" i="7"/>
  <c r="PUS65" i="7"/>
  <c r="QEO65" i="7"/>
  <c r="QMU65" i="7"/>
  <c r="QSQ65" i="7"/>
  <c r="QYG65" i="7"/>
  <c r="RDO65" i="7"/>
  <c r="RIM65" i="7"/>
  <c r="RNK65" i="7"/>
  <c r="RSI65" i="7"/>
  <c r="RXG65" i="7"/>
  <c r="SCE65" i="7"/>
  <c r="PYM65" i="7"/>
  <c r="QII65" i="7"/>
  <c r="QPE65" i="7"/>
  <c r="QUU65" i="7"/>
  <c r="RAM65" i="7"/>
  <c r="RFM65" i="7"/>
  <c r="RKK65" i="7"/>
  <c r="PWC65" i="7"/>
  <c r="QFY65" i="7"/>
  <c r="QNW65" i="7"/>
  <c r="QTM65" i="7"/>
  <c r="QZC65" i="7"/>
  <c r="REI65" i="7"/>
  <c r="RJG65" i="7"/>
  <c r="OVG65" i="7"/>
  <c r="PUM65" i="7"/>
  <c r="QEY65" i="7"/>
  <c r="QLS65" i="7"/>
  <c r="NDQ65" i="7"/>
  <c r="NOS65" i="7"/>
  <c r="NYI65" i="7"/>
  <c r="OEW65" i="7"/>
  <c r="OLM65" i="7"/>
  <c r="OSC65" i="7"/>
  <c r="OYO65" i="7"/>
  <c r="PDY65" i="7"/>
  <c r="PIW65" i="7"/>
  <c r="PNU65" i="7"/>
  <c r="PSS65" i="7"/>
  <c r="PXQ65" i="7"/>
  <c r="QCO65" i="7"/>
  <c r="QHM65" i="7"/>
  <c r="MXO65" i="7"/>
  <c r="NHK65" i="7"/>
  <c r="NRG65" i="7"/>
  <c r="OAE65" i="7"/>
  <c r="OGQ65" i="7"/>
  <c r="ONG65" i="7"/>
  <c r="OTW65" i="7"/>
  <c r="PAI65" i="7"/>
  <c r="PFG65" i="7"/>
  <c r="PKE65" i="7"/>
  <c r="PPC65" i="7"/>
  <c r="PUA65" i="7"/>
  <c r="PYY65" i="7"/>
  <c r="QDW65" i="7"/>
  <c r="QIU65" i="7"/>
  <c r="NEC65" i="7"/>
  <c r="NNY65" i="7"/>
  <c r="NXK65" i="7"/>
  <c r="OEG65" i="7"/>
  <c r="OKW65" i="7"/>
  <c r="ORM65" i="7"/>
  <c r="OXY65" i="7"/>
  <c r="PDM65" i="7"/>
  <c r="PIK65" i="7"/>
  <c r="PNI65" i="7"/>
  <c r="MYA65" i="7"/>
  <c r="NHW65" i="7"/>
  <c r="NRS65" i="7"/>
  <c r="OAI65" i="7"/>
  <c r="OGY65" i="7"/>
  <c r="ONK65" i="7"/>
  <c r="OUA65" i="7"/>
  <c r="PAM65" i="7"/>
  <c r="PFK65" i="7"/>
  <c r="PKI65" i="7"/>
  <c r="PPG65" i="7"/>
  <c r="NEG65" i="7"/>
  <c r="NOC65" i="7"/>
  <c r="NXU65" i="7"/>
  <c r="OEO65" i="7"/>
  <c r="OLA65" i="7"/>
  <c r="ORQ65" i="7"/>
  <c r="OYG65" i="7"/>
  <c r="PDQ65" i="7"/>
  <c r="PIO65" i="7"/>
  <c r="PNM65" i="7"/>
  <c r="MZK65" i="7"/>
  <c r="NJG65" i="7"/>
  <c r="NTC65" i="7"/>
  <c r="OBK65" i="7"/>
  <c r="OHW65" i="7"/>
  <c r="OOM65" i="7"/>
  <c r="OVC65" i="7"/>
  <c r="PBG65" i="7"/>
  <c r="PGE65" i="7"/>
  <c r="PLC65" i="7"/>
  <c r="PPW65" i="7"/>
  <c r="PZW65" i="7"/>
  <c r="QJQ65" i="7"/>
  <c r="QQC65" i="7"/>
  <c r="QVS65" i="7"/>
  <c r="RBI65" i="7"/>
  <c r="RGG65" i="7"/>
  <c r="RLE65" i="7"/>
  <c r="RQC65" i="7"/>
  <c r="RVA65" i="7"/>
  <c r="RZY65" i="7"/>
  <c r="SEW65" i="7"/>
  <c r="SJU65" i="7"/>
  <c r="SOS65" i="7"/>
  <c r="STQ65" i="7"/>
  <c r="SYO65" i="7"/>
  <c r="PZA65" i="7"/>
  <c r="QIW65" i="7"/>
  <c r="QPM65" i="7"/>
  <c r="QVC65" i="7"/>
  <c r="RAS65" i="7"/>
  <c r="RFS65" i="7"/>
  <c r="RKQ65" i="7"/>
  <c r="RPO65" i="7"/>
  <c r="RUM65" i="7"/>
  <c r="RZK65" i="7"/>
  <c r="SEI65" i="7"/>
  <c r="SJG65" i="7"/>
  <c r="SOE65" i="7"/>
  <c r="STC65" i="7"/>
  <c r="SYA65" i="7"/>
  <c r="PXW65" i="7"/>
  <c r="QHS65" i="7"/>
  <c r="QOW65" i="7"/>
  <c r="QUM65" i="7"/>
  <c r="RAC65" i="7"/>
  <c r="RFE65" i="7"/>
  <c r="RKC65" i="7"/>
  <c r="RPA65" i="7"/>
  <c r="RTY65" i="7"/>
  <c r="RYW65" i="7"/>
  <c r="SDU65" i="7"/>
  <c r="SIS65" i="7"/>
  <c r="SNQ65" i="7"/>
  <c r="SSO65" i="7"/>
  <c r="PZE65" i="7"/>
  <c r="QJA65" i="7"/>
  <c r="QPQ65" i="7"/>
  <c r="QVG65" i="7"/>
  <c r="RAW65" i="7"/>
  <c r="RFW65" i="7"/>
  <c r="RKU65" i="7"/>
  <c r="RPS65" i="7"/>
  <c r="RUQ65" i="7"/>
  <c r="RZO65" i="7"/>
  <c r="SEM65" i="7"/>
  <c r="SJK65" i="7"/>
  <c r="SOI65" i="7"/>
  <c r="STG65" i="7"/>
  <c r="PUI65" i="7"/>
  <c r="QEE65" i="7"/>
  <c r="QMS65" i="7"/>
  <c r="QSO65" i="7"/>
  <c r="QYE65" i="7"/>
  <c r="RDM65" i="7"/>
  <c r="RIK65" i="7"/>
  <c r="RNI65" i="7"/>
  <c r="RSG65" i="7"/>
  <c r="RXE65" i="7"/>
  <c r="SCC65" i="7"/>
  <c r="PVY65" i="7"/>
  <c r="QFU65" i="7"/>
  <c r="QNS65" i="7"/>
  <c r="QTI65" i="7"/>
  <c r="QYY65" i="7"/>
  <c r="REE65" i="7"/>
  <c r="RJC65" i="7"/>
  <c r="ROA65" i="7"/>
  <c r="RSY65" i="7"/>
  <c r="RXW65" i="7"/>
  <c r="SCU65" i="7"/>
  <c r="PZS65" i="7"/>
  <c r="QJM65" i="7"/>
  <c r="QPW65" i="7"/>
  <c r="QVO65" i="7"/>
  <c r="RBE65" i="7"/>
  <c r="RGC65" i="7"/>
  <c r="RLA65" i="7"/>
  <c r="PXI65" i="7"/>
  <c r="QHE65" i="7"/>
  <c r="QOO65" i="7"/>
  <c r="QUE65" i="7"/>
  <c r="QZW65" i="7"/>
  <c r="REY65" i="7"/>
  <c r="RJW65" i="7"/>
  <c r="RUG65" i="7"/>
  <c r="SIW65" i="7"/>
  <c r="SSS65" i="7"/>
  <c r="SZO65" i="7"/>
  <c r="PBK65" i="7"/>
  <c r="PVC65" i="7"/>
  <c r="QGE65" i="7"/>
  <c r="QMY65" i="7"/>
  <c r="NEW65" i="7"/>
  <c r="NPY65" i="7"/>
  <c r="NZE65" i="7"/>
  <c r="OFU65" i="7"/>
  <c r="OMG65" i="7"/>
  <c r="OSW65" i="7"/>
  <c r="OZM65" i="7"/>
  <c r="PEO65" i="7"/>
  <c r="PJM65" i="7"/>
  <c r="POK65" i="7"/>
  <c r="PTI65" i="7"/>
  <c r="PYG65" i="7"/>
  <c r="QDE65" i="7"/>
  <c r="QIC65" i="7"/>
  <c r="MYU65" i="7"/>
  <c r="NIQ65" i="7"/>
  <c r="NSM65" i="7"/>
  <c r="OAY65" i="7"/>
  <c r="OHO65" i="7"/>
  <c r="OOA65" i="7"/>
  <c r="OUQ65" i="7"/>
  <c r="PAY65" i="7"/>
  <c r="PFW65" i="7"/>
  <c r="PKU65" i="7"/>
  <c r="PPS65" i="7"/>
  <c r="PUQ65" i="7"/>
  <c r="PZO65" i="7"/>
  <c r="QEM65" i="7"/>
  <c r="MUY65" i="7"/>
  <c r="NFI65" i="7"/>
  <c r="NPE65" i="7"/>
  <c r="NYM65" i="7"/>
  <c r="OFE65" i="7"/>
  <c r="OLQ65" i="7"/>
  <c r="OSG65" i="7"/>
  <c r="OYW65" i="7"/>
  <c r="PEC65" i="7"/>
  <c r="PJA65" i="7"/>
  <c r="PNY65" i="7"/>
  <c r="MZG65" i="7"/>
  <c r="NJC65" i="7"/>
  <c r="NSY65" i="7"/>
  <c r="OBC65" i="7"/>
  <c r="OHS65" i="7"/>
  <c r="OOI65" i="7"/>
  <c r="OUU65" i="7"/>
  <c r="PBC65" i="7"/>
  <c r="PGA65" i="7"/>
  <c r="PKY65" i="7"/>
  <c r="MVM65" i="7"/>
  <c r="NFM65" i="7"/>
  <c r="NPI65" i="7"/>
  <c r="NYQ65" i="7"/>
  <c r="OFI65" i="7"/>
  <c r="OLY65" i="7"/>
  <c r="OSK65" i="7"/>
  <c r="OZA65" i="7"/>
  <c r="PEG65" i="7"/>
  <c r="PJE65" i="7"/>
  <c r="POC65" i="7"/>
  <c r="NAQ65" i="7"/>
  <c r="NKM65" i="7"/>
  <c r="NUI65" i="7"/>
  <c r="OCE65" i="7"/>
  <c r="OIU65" i="7"/>
  <c r="OPG65" i="7"/>
  <c r="OVW65" i="7"/>
  <c r="PBW65" i="7"/>
  <c r="PGU65" i="7"/>
  <c r="PLS65" i="7"/>
  <c r="PRG65" i="7"/>
  <c r="QBC65" i="7"/>
  <c r="QKS65" i="7"/>
  <c r="QQU65" i="7"/>
  <c r="QWK65" i="7"/>
  <c r="RBY65" i="7"/>
  <c r="RGW65" i="7"/>
  <c r="RLU65" i="7"/>
  <c r="RQS65" i="7"/>
  <c r="RVQ65" i="7"/>
  <c r="SAO65" i="7"/>
  <c r="SFM65" i="7"/>
  <c r="SKK65" i="7"/>
  <c r="SPI65" i="7"/>
  <c r="SUG65" i="7"/>
  <c r="PQA65" i="7"/>
  <c r="QAG65" i="7"/>
  <c r="QJS65" i="7"/>
  <c r="QQE65" i="7"/>
  <c r="QVU65" i="7"/>
  <c r="RBK65" i="7"/>
  <c r="RGI65" i="7"/>
  <c r="RLG65" i="7"/>
  <c r="RQE65" i="7"/>
  <c r="RVC65" i="7"/>
  <c r="SAA65" i="7"/>
  <c r="SEY65" i="7"/>
  <c r="SJW65" i="7"/>
  <c r="SOU65" i="7"/>
  <c r="STS65" i="7"/>
  <c r="SYQ65" i="7"/>
  <c r="PZC65" i="7"/>
  <c r="QIY65" i="7"/>
  <c r="QPO65" i="7"/>
  <c r="QVE65" i="7"/>
  <c r="RAU65" i="7"/>
  <c r="RFU65" i="7"/>
  <c r="RKS65" i="7"/>
  <c r="RPQ65" i="7"/>
  <c r="RUO65" i="7"/>
  <c r="RZM65" i="7"/>
  <c r="SEK65" i="7"/>
  <c r="SJI65" i="7"/>
  <c r="SOG65" i="7"/>
  <c r="PQO65" i="7"/>
  <c r="QAK65" i="7"/>
  <c r="QKC65" i="7"/>
  <c r="QQI65" i="7"/>
  <c r="QVY65" i="7"/>
  <c r="RBO65" i="7"/>
  <c r="RGM65" i="7"/>
  <c r="RLK65" i="7"/>
  <c r="RQI65" i="7"/>
  <c r="RVG65" i="7"/>
  <c r="SAE65" i="7"/>
  <c r="SFC65" i="7"/>
  <c r="SKA65" i="7"/>
  <c r="SOY65" i="7"/>
  <c r="STW65" i="7"/>
  <c r="PVO65" i="7"/>
  <c r="QFK65" i="7"/>
  <c r="QNQ65" i="7"/>
  <c r="QTG65" i="7"/>
  <c r="QYW65" i="7"/>
  <c r="REC65" i="7"/>
  <c r="RJA65" i="7"/>
  <c r="RNY65" i="7"/>
  <c r="RSW65" i="7"/>
  <c r="RXU65" i="7"/>
  <c r="SCS65" i="7"/>
  <c r="PXE65" i="7"/>
  <c r="QHA65" i="7"/>
  <c r="QOK65" i="7"/>
  <c r="QUA65" i="7"/>
  <c r="QZQ65" i="7"/>
  <c r="REU65" i="7"/>
  <c r="RJS65" i="7"/>
  <c r="ROQ65" i="7"/>
  <c r="RTO65" i="7"/>
  <c r="RYM65" i="7"/>
  <c r="PRC65" i="7"/>
  <c r="QAY65" i="7"/>
  <c r="QKI65" i="7"/>
  <c r="QQQ65" i="7"/>
  <c r="QWG65" i="7"/>
  <c r="RBU65" i="7"/>
  <c r="RGS65" i="7"/>
  <c r="RLQ65" i="7"/>
  <c r="PYO65" i="7"/>
  <c r="QIK65" i="7"/>
  <c r="QPG65" i="7"/>
  <c r="QUY65" i="7"/>
  <c r="RAO65" i="7"/>
  <c r="RFO65" i="7"/>
  <c r="RKM65" i="7"/>
  <c r="RWS65" i="7"/>
  <c r="PGI65" i="7"/>
  <c r="PYE65" i="7"/>
  <c r="QGU65" i="7"/>
  <c r="QNO65" i="7"/>
  <c r="NGC65" i="7"/>
  <c r="NRE65" i="7"/>
  <c r="NZY65" i="7"/>
  <c r="OGO65" i="7"/>
  <c r="ONE65" i="7"/>
  <c r="OTQ65" i="7"/>
  <c r="PAG65" i="7"/>
  <c r="PFE65" i="7"/>
  <c r="PKC65" i="7"/>
  <c r="PPA65" i="7"/>
  <c r="PTY65" i="7"/>
  <c r="PYW65" i="7"/>
  <c r="QDU65" i="7"/>
  <c r="QIS65" i="7"/>
  <c r="NAA65" i="7"/>
  <c r="NJW65" i="7"/>
  <c r="NTS65" i="7"/>
  <c r="OBS65" i="7"/>
  <c r="OII65" i="7"/>
  <c r="OOY65" i="7"/>
  <c r="OVK65" i="7"/>
  <c r="PBO65" i="7"/>
  <c r="PGM65" i="7"/>
  <c r="PLK65" i="7"/>
  <c r="PQI65" i="7"/>
  <c r="PVG65" i="7"/>
  <c r="QAE65" i="7"/>
  <c r="QFC65" i="7"/>
  <c r="MWS65" i="7"/>
  <c r="NGO65" i="7"/>
  <c r="NQK65" i="7"/>
  <c r="NZI65" i="7"/>
  <c r="OFY65" i="7"/>
  <c r="OMO65" i="7"/>
  <c r="OTA65" i="7"/>
  <c r="OZQ65" i="7"/>
  <c r="PES65" i="7"/>
  <c r="PJQ65" i="7"/>
  <c r="POO65" i="7"/>
  <c r="NAM65" i="7"/>
  <c r="NKI65" i="7"/>
  <c r="NUE65" i="7"/>
  <c r="OCA65" i="7"/>
  <c r="OIM65" i="7"/>
  <c r="OPC65" i="7"/>
  <c r="OVS65" i="7"/>
  <c r="PBS65" i="7"/>
  <c r="PGQ65" i="7"/>
  <c r="PLO65" i="7"/>
  <c r="MWW65" i="7"/>
  <c r="NGS65" i="7"/>
  <c r="NQO65" i="7"/>
  <c r="NZQ65" i="7"/>
  <c r="OGC65" i="7"/>
  <c r="OMS65" i="7"/>
  <c r="OTI65" i="7"/>
  <c r="OZU65" i="7"/>
  <c r="PEW65" i="7"/>
  <c r="PJU65" i="7"/>
  <c r="POS65" i="7"/>
  <c r="NBW65" i="7"/>
  <c r="NLS65" i="7"/>
  <c r="NVO65" i="7"/>
  <c r="OCY65" i="7"/>
  <c r="OJO65" i="7"/>
  <c r="OQE65" i="7"/>
  <c r="OWQ65" i="7"/>
  <c r="PCM65" i="7"/>
  <c r="PHK65" i="7"/>
  <c r="PMI65" i="7"/>
  <c r="PSM65" i="7"/>
  <c r="QCI65" i="7"/>
  <c r="QLM65" i="7"/>
  <c r="QRM65" i="7"/>
  <c r="QXC65" i="7"/>
  <c r="RCO65" i="7"/>
  <c r="RHM65" i="7"/>
  <c r="RMK65" i="7"/>
  <c r="RRI65" i="7"/>
  <c r="RWG65" i="7"/>
  <c r="SBE65" i="7"/>
  <c r="SGC65" i="7"/>
  <c r="SLA65" i="7"/>
  <c r="SPY65" i="7"/>
  <c r="SUW65" i="7"/>
  <c r="PRQ65" i="7"/>
  <c r="QBM65" i="7"/>
  <c r="QKU65" i="7"/>
  <c r="QQW65" i="7"/>
  <c r="QWM65" i="7"/>
  <c r="RCA65" i="7"/>
  <c r="RGY65" i="7"/>
  <c r="RLW65" i="7"/>
  <c r="RQU65" i="7"/>
  <c r="RVS65" i="7"/>
  <c r="SAQ65" i="7"/>
  <c r="SFO65" i="7"/>
  <c r="SKM65" i="7"/>
  <c r="SPK65" i="7"/>
  <c r="SUI65" i="7"/>
  <c r="PQM65" i="7"/>
  <c r="QAI65" i="7"/>
  <c r="QKA65" i="7"/>
  <c r="QQG65" i="7"/>
  <c r="QVW65" i="7"/>
  <c r="RBM65" i="7"/>
  <c r="RGK65" i="7"/>
  <c r="RLI65" i="7"/>
  <c r="RQG65" i="7"/>
  <c r="RVE65" i="7"/>
  <c r="SAC65" i="7"/>
  <c r="SFA65" i="7"/>
  <c r="SJY65" i="7"/>
  <c r="SOW65" i="7"/>
  <c r="PRU65" i="7"/>
  <c r="QBQ65" i="7"/>
  <c r="QKY65" i="7"/>
  <c r="QRA65" i="7"/>
  <c r="QWQ65" i="7"/>
  <c r="RCE65" i="7"/>
  <c r="RHC65" i="7"/>
  <c r="RMA65" i="7"/>
  <c r="RQY65" i="7"/>
  <c r="RVW65" i="7"/>
  <c r="SAU65" i="7"/>
  <c r="SFS65" i="7"/>
  <c r="SKQ65" i="7"/>
  <c r="SPO65" i="7"/>
  <c r="SUM65" i="7"/>
  <c r="PWU65" i="7"/>
  <c r="QGQ65" i="7"/>
  <c r="QOI65" i="7"/>
  <c r="QTY65" i="7"/>
  <c r="QZO65" i="7"/>
  <c r="RES65" i="7"/>
  <c r="RJQ65" i="7"/>
  <c r="ROO65" i="7"/>
  <c r="RTM65" i="7"/>
  <c r="RYK65" i="7"/>
  <c r="SDI65" i="7"/>
  <c r="PYK65" i="7"/>
  <c r="QIG65" i="7"/>
  <c r="QPC65" i="7"/>
  <c r="QUS65" i="7"/>
  <c r="RAI65" i="7"/>
  <c r="RFK65" i="7"/>
  <c r="RKI65" i="7"/>
  <c r="RPG65" i="7"/>
  <c r="RUE65" i="7"/>
  <c r="RZC65" i="7"/>
  <c r="PSI65" i="7"/>
  <c r="QCE65" i="7"/>
  <c r="QLI65" i="7"/>
  <c r="QRI65" i="7"/>
  <c r="QWY65" i="7"/>
  <c r="RCK65" i="7"/>
  <c r="RHI65" i="7"/>
  <c r="RMG65" i="7"/>
  <c r="PZU65" i="7"/>
  <c r="QJO65" i="7"/>
  <c r="QQA65" i="7"/>
  <c r="QVQ65" i="7"/>
  <c r="RBG65" i="7"/>
  <c r="RGE65" i="7"/>
  <c r="RLC65" i="7"/>
  <c r="RZE65" i="7"/>
  <c r="RRU65" i="7"/>
  <c r="TAE65" i="7"/>
  <c r="TKA65" i="7"/>
  <c r="TTG65" i="7"/>
  <c r="TYU65" i="7"/>
  <c r="UDS65" i="7"/>
  <c r="UIQ65" i="7"/>
  <c r="UNO65" i="7"/>
  <c r="USM65" i="7"/>
  <c r="UXK65" i="7"/>
  <c r="VCI65" i="7"/>
  <c r="VHG65" i="7"/>
  <c r="VME65" i="7"/>
  <c r="SEA65" i="7"/>
  <c r="SNW65" i="7"/>
  <c r="SWO65" i="7"/>
  <c r="TCC65" i="7"/>
  <c r="THA65" i="7"/>
  <c r="TLY65" i="7"/>
  <c r="TQW65" i="7"/>
  <c r="TVU65" i="7"/>
  <c r="UAS65" i="7"/>
  <c r="UFQ65" i="7"/>
  <c r="UKO65" i="7"/>
  <c r="UPM65" i="7"/>
  <c r="UUK65" i="7"/>
  <c r="UZI65" i="7"/>
  <c r="VEG65" i="7"/>
  <c r="VJE65" i="7"/>
  <c r="VOC65" i="7"/>
  <c r="VTA65" i="7"/>
  <c r="VXY65" i="7"/>
  <c r="RUW65" i="7"/>
  <c r="SJA65" i="7"/>
  <c r="SSW65" i="7"/>
  <c r="SZS65" i="7"/>
  <c r="TEQ65" i="7"/>
  <c r="TJO65" i="7"/>
  <c r="TOM65" i="7"/>
  <c r="TTK65" i="7"/>
  <c r="TYI65" i="7"/>
  <c r="UDG65" i="7"/>
  <c r="UIE65" i="7"/>
  <c r="UNC65" i="7"/>
  <c r="USA65" i="7"/>
  <c r="UWY65" i="7"/>
  <c r="VBW65" i="7"/>
  <c r="VGU65" i="7"/>
  <c r="VLS65" i="7"/>
  <c r="VQQ65" i="7"/>
  <c r="VVO65" i="7"/>
  <c r="WAM65" i="7"/>
  <c r="SEE65" i="7"/>
  <c r="SOA65" i="7"/>
  <c r="SWW65" i="7"/>
  <c r="TCG65" i="7"/>
  <c r="THE65" i="7"/>
  <c r="TMC65" i="7"/>
  <c r="TRA65" i="7"/>
  <c r="TVY65" i="7"/>
  <c r="UAW65" i="7"/>
  <c r="UFU65" i="7"/>
  <c r="UKS65" i="7"/>
  <c r="UPQ65" i="7"/>
  <c r="UUO65" i="7"/>
  <c r="UZM65" i="7"/>
  <c r="VEK65" i="7"/>
  <c r="VJI65" i="7"/>
  <c r="SAK65" i="7"/>
  <c r="SLY65" i="7"/>
  <c r="SVE65" i="7"/>
  <c r="TBC65" i="7"/>
  <c r="TGA65" i="7"/>
  <c r="TKY65" i="7"/>
  <c r="TPW65" i="7"/>
  <c r="TUU65" i="7"/>
  <c r="TZS65" i="7"/>
  <c r="UEQ65" i="7"/>
  <c r="ROE65" i="7"/>
  <c r="SFW65" i="7"/>
  <c r="SPS65" i="7"/>
  <c r="SXU65" i="7"/>
  <c r="TDA65" i="7"/>
  <c r="THY65" i="7"/>
  <c r="TMW65" i="7"/>
  <c r="TRU65" i="7"/>
  <c r="TWS65" i="7"/>
  <c r="UBQ65" i="7"/>
  <c r="UGO65" i="7"/>
  <c r="RYO65" i="7"/>
  <c r="SKW65" i="7"/>
  <c r="SUK65" i="7"/>
  <c r="TAQ65" i="7"/>
  <c r="TFO65" i="7"/>
  <c r="TKM65" i="7"/>
  <c r="TPK65" i="7"/>
  <c r="TUI65" i="7"/>
  <c r="TZG65" i="7"/>
  <c r="UEE65" i="7"/>
  <c r="UJC65" i="7"/>
  <c r="SEU65" i="7"/>
  <c r="SOQ65" i="7"/>
  <c r="SXE65" i="7"/>
  <c r="TCO65" i="7"/>
  <c r="THM65" i="7"/>
  <c r="TMK65" i="7"/>
  <c r="TRI65" i="7"/>
  <c r="TWG65" i="7"/>
  <c r="UBE65" i="7"/>
  <c r="UGC65" i="7"/>
  <c r="XCU65" i="7"/>
  <c r="WXW65" i="7"/>
  <c r="WSY65" i="7"/>
  <c r="WOA65" i="7"/>
  <c r="WJC65" i="7"/>
  <c r="WEE65" i="7"/>
  <c r="VYU65" i="7"/>
  <c r="VSE65" i="7"/>
  <c r="VLK65" i="7"/>
  <c r="VBQ65" i="7"/>
  <c r="URU65" i="7"/>
  <c r="WGO65" i="7"/>
  <c r="WBQ65" i="7"/>
  <c r="VVI65" i="7"/>
  <c r="VOW65" i="7"/>
  <c r="VGM65" i="7"/>
  <c r="UWQ65" i="7"/>
  <c r="UMU65" i="7"/>
  <c r="WQM65" i="7"/>
  <c r="UMW65" i="7"/>
  <c r="VBO65" i="7"/>
  <c r="SHQ65" i="7"/>
  <c r="TAU65" i="7"/>
  <c r="TKQ65" i="7"/>
  <c r="TTW65" i="7"/>
  <c r="TZK65" i="7"/>
  <c r="UEI65" i="7"/>
  <c r="UJG65" i="7"/>
  <c r="UOE65" i="7"/>
  <c r="UTC65" i="7"/>
  <c r="UYA65" i="7"/>
  <c r="VCY65" i="7"/>
  <c r="VHW65" i="7"/>
  <c r="RMY65" i="7"/>
  <c r="SFG65" i="7"/>
  <c r="SPC65" i="7"/>
  <c r="SXM65" i="7"/>
  <c r="TCS65" i="7"/>
  <c r="THQ65" i="7"/>
  <c r="TMO65" i="7"/>
  <c r="TRM65" i="7"/>
  <c r="TWK65" i="7"/>
  <c r="UBI65" i="7"/>
  <c r="UGG65" i="7"/>
  <c r="ULE65" i="7"/>
  <c r="UQC65" i="7"/>
  <c r="UVA65" i="7"/>
  <c r="UZY65" i="7"/>
  <c r="VEW65" i="7"/>
  <c r="VJU65" i="7"/>
  <c r="VOS65" i="7"/>
  <c r="VTQ65" i="7"/>
  <c r="VYO65" i="7"/>
  <c r="RXI65" i="7"/>
  <c r="SKG65" i="7"/>
  <c r="STY65" i="7"/>
  <c r="TAI65" i="7"/>
  <c r="TFG65" i="7"/>
  <c r="TKE65" i="7"/>
  <c r="TPC65" i="7"/>
  <c r="TUA65" i="7"/>
  <c r="TYY65" i="7"/>
  <c r="UDW65" i="7"/>
  <c r="UIU65" i="7"/>
  <c r="UNS65" i="7"/>
  <c r="USQ65" i="7"/>
  <c r="UXO65" i="7"/>
  <c r="VCM65" i="7"/>
  <c r="VHK65" i="7"/>
  <c r="VMI65" i="7"/>
  <c r="VRG65" i="7"/>
  <c r="VWE65" i="7"/>
  <c r="RNO65" i="7"/>
  <c r="SFK65" i="7"/>
  <c r="SPG65" i="7"/>
  <c r="SXQ65" i="7"/>
  <c r="TCW65" i="7"/>
  <c r="THU65" i="7"/>
  <c r="TMS65" i="7"/>
  <c r="TRQ65" i="7"/>
  <c r="TWO65" i="7"/>
  <c r="UBM65" i="7"/>
  <c r="UGK65" i="7"/>
  <c r="ULI65" i="7"/>
  <c r="UQG65" i="7"/>
  <c r="UVE65" i="7"/>
  <c r="VAC65" i="7"/>
  <c r="VFA65" i="7"/>
  <c r="VJY65" i="7"/>
  <c r="SCW65" i="7"/>
  <c r="SNE65" i="7"/>
  <c r="SWA65" i="7"/>
  <c r="TBS65" i="7"/>
  <c r="TGQ65" i="7"/>
  <c r="TLO65" i="7"/>
  <c r="TQM65" i="7"/>
  <c r="TVK65" i="7"/>
  <c r="UAI65" i="7"/>
  <c r="UFG65" i="7"/>
  <c r="RQQ65" i="7"/>
  <c r="SHC65" i="7"/>
  <c r="SQY65" i="7"/>
  <c r="SYS65" i="7"/>
  <c r="TDQ65" i="7"/>
  <c r="TIO65" i="7"/>
  <c r="TNM65" i="7"/>
  <c r="TSK65" i="7"/>
  <c r="TXI65" i="7"/>
  <c r="UCG65" i="7"/>
  <c r="UHE65" i="7"/>
  <c r="SBA65" i="7"/>
  <c r="SMC65" i="7"/>
  <c r="SVI65" i="7"/>
  <c r="TBG65" i="7"/>
  <c r="TGE65" i="7"/>
  <c r="TLC65" i="7"/>
  <c r="TQA65" i="7"/>
  <c r="TUY65" i="7"/>
  <c r="TZW65" i="7"/>
  <c r="UEU65" i="7"/>
  <c r="ROU65" i="7"/>
  <c r="SGA65" i="7"/>
  <c r="SPW65" i="7"/>
  <c r="SYC65" i="7"/>
  <c r="TDE65" i="7"/>
  <c r="TIC65" i="7"/>
  <c r="TNA65" i="7"/>
  <c r="TRY65" i="7"/>
  <c r="TWW65" i="7"/>
  <c r="UBU65" i="7"/>
  <c r="UGS65" i="7"/>
  <c r="XCE65" i="7"/>
  <c r="WXG65" i="7"/>
  <c r="WSI65" i="7"/>
  <c r="WNK65" i="7"/>
  <c r="WIM65" i="7"/>
  <c r="WDO65" i="7"/>
  <c r="VXW65" i="7"/>
  <c r="VRK65" i="7"/>
  <c r="VKG65" i="7"/>
  <c r="VAK65" i="7"/>
  <c r="UQO65" i="7"/>
  <c r="WFY65" i="7"/>
  <c r="WBA65" i="7"/>
  <c r="VUO65" i="7"/>
  <c r="VNY65" i="7"/>
  <c r="VFG65" i="7"/>
  <c r="UVK65" i="7"/>
  <c r="ULO65" i="7"/>
  <c r="VZM65" i="7"/>
  <c r="VCU65" i="7"/>
  <c r="TYS65" i="7"/>
  <c r="VVK65" i="7"/>
  <c r="VYS65" i="7"/>
  <c r="VWG65" i="7"/>
  <c r="SKC65" i="7"/>
  <c r="TDW65" i="7"/>
  <c r="TNS65" i="7"/>
  <c r="TUM65" i="7"/>
  <c r="UAA65" i="7"/>
  <c r="UEY65" i="7"/>
  <c r="UJW65" i="7"/>
  <c r="UOU65" i="7"/>
  <c r="UTS65" i="7"/>
  <c r="UYQ65" i="7"/>
  <c r="VDO65" i="7"/>
  <c r="VIM65" i="7"/>
  <c r="RPK65" i="7"/>
  <c r="SGM65" i="7"/>
  <c r="SQI65" i="7"/>
  <c r="SYG65" i="7"/>
  <c r="TDI65" i="7"/>
  <c r="TIG65" i="7"/>
  <c r="TNE65" i="7"/>
  <c r="TSC65" i="7"/>
  <c r="TXA65" i="7"/>
  <c r="UBY65" i="7"/>
  <c r="UGW65" i="7"/>
  <c r="ULU65" i="7"/>
  <c r="UQS65" i="7"/>
  <c r="UVQ65" i="7"/>
  <c r="VAO65" i="7"/>
  <c r="VFM65" i="7"/>
  <c r="VKK65" i="7"/>
  <c r="VPI65" i="7"/>
  <c r="VUG65" i="7"/>
  <c r="VZE65" i="7"/>
  <c r="RZU65" i="7"/>
  <c r="SLM65" i="7"/>
  <c r="SUU65" i="7"/>
  <c r="TAY65" i="7"/>
  <c r="TFW65" i="7"/>
  <c r="TKU65" i="7"/>
  <c r="TPS65" i="7"/>
  <c r="TUQ65" i="7"/>
  <c r="TZO65" i="7"/>
  <c r="UEM65" i="7"/>
  <c r="UJK65" i="7"/>
  <c r="UOI65" i="7"/>
  <c r="UTG65" i="7"/>
  <c r="UYE65" i="7"/>
  <c r="VDC65" i="7"/>
  <c r="VIA65" i="7"/>
  <c r="VMY65" i="7"/>
  <c r="VRW65" i="7"/>
  <c r="VWU65" i="7"/>
  <c r="RQA65" i="7"/>
  <c r="SGQ65" i="7"/>
  <c r="SQM65" i="7"/>
  <c r="SYK65" i="7"/>
  <c r="TDM65" i="7"/>
  <c r="TIK65" i="7"/>
  <c r="TNI65" i="7"/>
  <c r="TSG65" i="7"/>
  <c r="TXE65" i="7"/>
  <c r="UCC65" i="7"/>
  <c r="UHA65" i="7"/>
  <c r="ULY65" i="7"/>
  <c r="UQW65" i="7"/>
  <c r="UVU65" i="7"/>
  <c r="VAS65" i="7"/>
  <c r="VFQ65" i="7"/>
  <c r="VKO65" i="7"/>
  <c r="SEO65" i="7"/>
  <c r="SOK65" i="7"/>
  <c r="SWY65" i="7"/>
  <c r="TCI65" i="7"/>
  <c r="THG65" i="7"/>
  <c r="TME65" i="7"/>
  <c r="TRC65" i="7"/>
  <c r="TWA65" i="7"/>
  <c r="UAY65" i="7"/>
  <c r="UFW65" i="7"/>
  <c r="RTC65" i="7"/>
  <c r="SII65" i="7"/>
  <c r="SSE65" i="7"/>
  <c r="SZI65" i="7"/>
  <c r="TEG65" i="7"/>
  <c r="TJE65" i="7"/>
  <c r="TOC65" i="7"/>
  <c r="TTA65" i="7"/>
  <c r="TXY65" i="7"/>
  <c r="UCW65" i="7"/>
  <c r="UHU65" i="7"/>
  <c r="SDK65" i="7"/>
  <c r="SNI65" i="7"/>
  <c r="SWI65" i="7"/>
  <c r="TBW65" i="7"/>
  <c r="TGU65" i="7"/>
  <c r="TLS65" i="7"/>
  <c r="TQQ65" i="7"/>
  <c r="TVO65" i="7"/>
  <c r="UAM65" i="7"/>
  <c r="UFK65" i="7"/>
  <c r="RRG65" i="7"/>
  <c r="SHG65" i="7"/>
  <c r="SRC65" i="7"/>
  <c r="SYW65" i="7"/>
  <c r="TDU65" i="7"/>
  <c r="TIS65" i="7"/>
  <c r="TNQ65" i="7"/>
  <c r="TSO65" i="7"/>
  <c r="TXM65" i="7"/>
  <c r="UCK65" i="7"/>
  <c r="UHI65" i="7"/>
  <c r="XBO65" i="7"/>
  <c r="WWQ65" i="7"/>
  <c r="WRS65" i="7"/>
  <c r="WMU65" i="7"/>
  <c r="WHW65" i="7"/>
  <c r="WCY65" i="7"/>
  <c r="VXC65" i="7"/>
  <c r="VQM65" i="7"/>
  <c r="VJA65" i="7"/>
  <c r="UZE65" i="7"/>
  <c r="UPI65" i="7"/>
  <c r="WFI65" i="7"/>
  <c r="WAG65" i="7"/>
  <c r="VTU65" i="7"/>
  <c r="VNE65" i="7"/>
  <c r="VEA65" i="7"/>
  <c r="UUE65" i="7"/>
  <c r="UKI65" i="7"/>
  <c r="VSW65" i="7"/>
  <c r="USY65" i="7"/>
  <c r="XAI65" i="7"/>
  <c r="WGQ65" i="7"/>
  <c r="VOY65" i="7"/>
  <c r="WEC65" i="7"/>
  <c r="URS65" i="7"/>
  <c r="VHS65" i="7"/>
  <c r="SLI65" i="7"/>
  <c r="TEM65" i="7"/>
  <c r="TOI65" i="7"/>
  <c r="TVS65" i="7"/>
  <c r="UAQ65" i="7"/>
  <c r="UFO65" i="7"/>
  <c r="UKM65" i="7"/>
  <c r="UPK65" i="7"/>
  <c r="UUI65" i="7"/>
  <c r="UZG65" i="7"/>
  <c r="VEE65" i="7"/>
  <c r="VJC65" i="7"/>
  <c r="RRW65" i="7"/>
  <c r="SHS65" i="7"/>
  <c r="SRO65" i="7"/>
  <c r="SZA65" i="7"/>
  <c r="TDY65" i="7"/>
  <c r="TIW65" i="7"/>
  <c r="TNU65" i="7"/>
  <c r="TSS65" i="7"/>
  <c r="TXQ65" i="7"/>
  <c r="UCO65" i="7"/>
  <c r="UHM65" i="7"/>
  <c r="UMK65" i="7"/>
  <c r="URI65" i="7"/>
  <c r="UWG65" i="7"/>
  <c r="VBE65" i="7"/>
  <c r="VGC65" i="7"/>
  <c r="VLA65" i="7"/>
  <c r="VPY65" i="7"/>
  <c r="VUW65" i="7"/>
  <c r="VZU65" i="7"/>
  <c r="SCG65" i="7"/>
  <c r="SMS65" i="7"/>
  <c r="SVW65" i="7"/>
  <c r="TBO65" i="7"/>
  <c r="TGM65" i="7"/>
  <c r="TLK65" i="7"/>
  <c r="TQI65" i="7"/>
  <c r="TVG65" i="7"/>
  <c r="UAE65" i="7"/>
  <c r="UFC65" i="7"/>
  <c r="UKA65" i="7"/>
  <c r="UOY65" i="7"/>
  <c r="UTW65" i="7"/>
  <c r="UYU65" i="7"/>
  <c r="VDS65" i="7"/>
  <c r="VIQ65" i="7"/>
  <c r="VNO65" i="7"/>
  <c r="VSM65" i="7"/>
  <c r="VXK65" i="7"/>
  <c r="RSM65" i="7"/>
  <c r="SHW65" i="7"/>
  <c r="SRS65" i="7"/>
  <c r="SZE65" i="7"/>
  <c r="TEC65" i="7"/>
  <c r="TJA65" i="7"/>
  <c r="TNY65" i="7"/>
  <c r="TSW65" i="7"/>
  <c r="TXU65" i="7"/>
  <c r="UCS65" i="7"/>
  <c r="UHQ65" i="7"/>
  <c r="UMO65" i="7"/>
  <c r="URM65" i="7"/>
  <c r="UWK65" i="7"/>
  <c r="VBI65" i="7"/>
  <c r="VGG65" i="7"/>
  <c r="ROC65" i="7"/>
  <c r="SFU65" i="7"/>
  <c r="SPQ65" i="7"/>
  <c r="SXS65" i="7"/>
  <c r="TCY65" i="7"/>
  <c r="THW65" i="7"/>
  <c r="TMU65" i="7"/>
  <c r="TRS65" i="7"/>
  <c r="TWQ65" i="7"/>
  <c r="UBO65" i="7"/>
  <c r="UGM65" i="7"/>
  <c r="RVO65" i="7"/>
  <c r="SJO65" i="7"/>
  <c r="STI65" i="7"/>
  <c r="SZY65" i="7"/>
  <c r="TEW65" i="7"/>
  <c r="TJU65" i="7"/>
  <c r="TOS65" i="7"/>
  <c r="TTQ65" i="7"/>
  <c r="TYO65" i="7"/>
  <c r="UDM65" i="7"/>
  <c r="UIK65" i="7"/>
  <c r="SES65" i="7"/>
  <c r="SOO65" i="7"/>
  <c r="SXC65" i="7"/>
  <c r="TCM65" i="7"/>
  <c r="THK65" i="7"/>
  <c r="TMI65" i="7"/>
  <c r="TRG65" i="7"/>
  <c r="TWE65" i="7"/>
  <c r="UBC65" i="7"/>
  <c r="UGA65" i="7"/>
  <c r="RTS65" i="7"/>
  <c r="SIM65" i="7"/>
  <c r="SSI65" i="7"/>
  <c r="SZM65" i="7"/>
  <c r="TEK65" i="7"/>
  <c r="TJI65" i="7"/>
  <c r="TOG65" i="7"/>
  <c r="TTE65" i="7"/>
  <c r="TYC65" i="7"/>
  <c r="UDA65" i="7"/>
  <c r="UHY65" i="7"/>
  <c r="XAY65" i="7"/>
  <c r="WWA65" i="7"/>
  <c r="WRC65" i="7"/>
  <c r="WME65" i="7"/>
  <c r="WHG65" i="7"/>
  <c r="WCI65" i="7"/>
  <c r="VWI65" i="7"/>
  <c r="VPS65" i="7"/>
  <c r="VHU65" i="7"/>
  <c r="UXY65" i="7"/>
  <c r="UOC65" i="7"/>
  <c r="WES65" i="7"/>
  <c r="VMK65" i="7"/>
  <c r="UJA65" i="7"/>
  <c r="UIO65" i="7"/>
  <c r="WBS65" i="7"/>
  <c r="UWS65" i="7"/>
  <c r="VSC65" i="7"/>
  <c r="UTA65" i="7"/>
  <c r="UOA65" i="7"/>
  <c r="SRM65" i="7"/>
  <c r="TFC65" i="7"/>
  <c r="TOY65" i="7"/>
  <c r="TWI65" i="7"/>
  <c r="UBG65" i="7"/>
  <c r="UGE65" i="7"/>
  <c r="ULC65" i="7"/>
  <c r="UQA65" i="7"/>
  <c r="UUY65" i="7"/>
  <c r="UZW65" i="7"/>
  <c r="VEU65" i="7"/>
  <c r="VJS65" i="7"/>
  <c r="RUI65" i="7"/>
  <c r="SIY65" i="7"/>
  <c r="SSU65" i="7"/>
  <c r="SZQ65" i="7"/>
  <c r="TEO65" i="7"/>
  <c r="TJM65" i="7"/>
  <c r="TOK65" i="7"/>
  <c r="TTI65" i="7"/>
  <c r="TYG65" i="7"/>
  <c r="UDE65" i="7"/>
  <c r="UIC65" i="7"/>
  <c r="UNA65" i="7"/>
  <c r="URY65" i="7"/>
  <c r="UWW65" i="7"/>
  <c r="VBU65" i="7"/>
  <c r="VGS65" i="7"/>
  <c r="VLQ65" i="7"/>
  <c r="VQO65" i="7"/>
  <c r="VVM65" i="7"/>
  <c r="WAK65" i="7"/>
  <c r="SEC65" i="7"/>
  <c r="SNY65" i="7"/>
  <c r="SWQ65" i="7"/>
  <c r="TCE65" i="7"/>
  <c r="THC65" i="7"/>
  <c r="TMA65" i="7"/>
  <c r="TQY65" i="7"/>
  <c r="TVW65" i="7"/>
  <c r="UAU65" i="7"/>
  <c r="UFS65" i="7"/>
  <c r="UKQ65" i="7"/>
  <c r="UPO65" i="7"/>
  <c r="UUM65" i="7"/>
  <c r="UZK65" i="7"/>
  <c r="VEI65" i="7"/>
  <c r="VJG65" i="7"/>
  <c r="VOE65" i="7"/>
  <c r="VTC65" i="7"/>
  <c r="VYA65" i="7"/>
  <c r="RUY65" i="7"/>
  <c r="SJC65" i="7"/>
  <c r="SSY65" i="7"/>
  <c r="SZU65" i="7"/>
  <c r="TES65" i="7"/>
  <c r="TJQ65" i="7"/>
  <c r="TOO65" i="7"/>
  <c r="TTM65" i="7"/>
  <c r="TYK65" i="7"/>
  <c r="UDI65" i="7"/>
  <c r="UIG65" i="7"/>
  <c r="UNE65" i="7"/>
  <c r="USC65" i="7"/>
  <c r="UXA65" i="7"/>
  <c r="VBY65" i="7"/>
  <c r="VGW65" i="7"/>
  <c r="RQO65" i="7"/>
  <c r="SHA65" i="7"/>
  <c r="SQW65" i="7"/>
  <c r="SYM65" i="7"/>
  <c r="TDO65" i="7"/>
  <c r="TIM65" i="7"/>
  <c r="TNK65" i="7"/>
  <c r="TSI65" i="7"/>
  <c r="TXG65" i="7"/>
  <c r="UCE65" i="7"/>
  <c r="UHC65" i="7"/>
  <c r="RYA65" i="7"/>
  <c r="SKU65" i="7"/>
  <c r="SUE65" i="7"/>
  <c r="TAO65" i="7"/>
  <c r="TFM65" i="7"/>
  <c r="TKK65" i="7"/>
  <c r="TPI65" i="7"/>
  <c r="TUG65" i="7"/>
  <c r="TZE65" i="7"/>
  <c r="UEC65" i="7"/>
  <c r="ROS65" i="7"/>
  <c r="SFY65" i="7"/>
  <c r="SPU65" i="7"/>
  <c r="SXW65" i="7"/>
  <c r="TDC65" i="7"/>
  <c r="TIA65" i="7"/>
  <c r="TMY65" i="7"/>
  <c r="TRW65" i="7"/>
  <c r="TWU65" i="7"/>
  <c r="UBS65" i="7"/>
  <c r="UGQ65" i="7"/>
  <c r="RWE65" i="7"/>
  <c r="SJS65" i="7"/>
  <c r="STM65" i="7"/>
  <c r="TAC65" i="7"/>
  <c r="TFA65" i="7"/>
  <c r="TJY65" i="7"/>
  <c r="TOW65" i="7"/>
  <c r="TTU65" i="7"/>
  <c r="UDQ65" i="7"/>
  <c r="WVK65" i="7"/>
  <c r="WLO65" i="7"/>
  <c r="VGO65" i="7"/>
  <c r="VLI65" i="7"/>
  <c r="WCG65" i="7"/>
  <c r="STO65" i="7"/>
  <c r="TFS65" i="7"/>
  <c r="TPO65" i="7"/>
  <c r="TWY65" i="7"/>
  <c r="UBW65" i="7"/>
  <c r="UGU65" i="7"/>
  <c r="ULS65" i="7"/>
  <c r="UQQ65" i="7"/>
  <c r="UVO65" i="7"/>
  <c r="VAM65" i="7"/>
  <c r="VFK65" i="7"/>
  <c r="VKI65" i="7"/>
  <c r="RWU65" i="7"/>
  <c r="SKE65" i="7"/>
  <c r="STU65" i="7"/>
  <c r="TAG65" i="7"/>
  <c r="TFE65" i="7"/>
  <c r="TKC65" i="7"/>
  <c r="TPA65" i="7"/>
  <c r="TTY65" i="7"/>
  <c r="TYW65" i="7"/>
  <c r="UDU65" i="7"/>
  <c r="UIS65" i="7"/>
  <c r="UNQ65" i="7"/>
  <c r="USO65" i="7"/>
  <c r="UXM65" i="7"/>
  <c r="VCK65" i="7"/>
  <c r="VHI65" i="7"/>
  <c r="VMG65" i="7"/>
  <c r="VRE65" i="7"/>
  <c r="VWC65" i="7"/>
  <c r="RNM65" i="7"/>
  <c r="SFI65" i="7"/>
  <c r="SPE65" i="7"/>
  <c r="SXO65" i="7"/>
  <c r="TCU65" i="7"/>
  <c r="THS65" i="7"/>
  <c r="TMQ65" i="7"/>
  <c r="TRO65" i="7"/>
  <c r="TWM65" i="7"/>
  <c r="UBK65" i="7"/>
  <c r="UGI65" i="7"/>
  <c r="ULG65" i="7"/>
  <c r="UQE65" i="7"/>
  <c r="UVC65" i="7"/>
  <c r="VAA65" i="7"/>
  <c r="VEY65" i="7"/>
  <c r="VJW65" i="7"/>
  <c r="VOU65" i="7"/>
  <c r="VTS65" i="7"/>
  <c r="VYQ65" i="7"/>
  <c r="RXK65" i="7"/>
  <c r="SKI65" i="7"/>
  <c r="SUA65" i="7"/>
  <c r="TAK65" i="7"/>
  <c r="TFI65" i="7"/>
  <c r="TKG65" i="7"/>
  <c r="TPE65" i="7"/>
  <c r="TUC65" i="7"/>
  <c r="TZA65" i="7"/>
  <c r="UDY65" i="7"/>
  <c r="UIW65" i="7"/>
  <c r="UNU65" i="7"/>
  <c r="USS65" i="7"/>
  <c r="UXQ65" i="7"/>
  <c r="VCO65" i="7"/>
  <c r="VHM65" i="7"/>
  <c r="RTA65" i="7"/>
  <c r="SIG65" i="7"/>
  <c r="SSC65" i="7"/>
  <c r="SZG65" i="7"/>
  <c r="TEE65" i="7"/>
  <c r="TJC65" i="7"/>
  <c r="TOA65" i="7"/>
  <c r="TSY65" i="7"/>
  <c r="TXW65" i="7"/>
  <c r="UCU65" i="7"/>
  <c r="UHS65" i="7"/>
  <c r="SAM65" i="7"/>
  <c r="SMA65" i="7"/>
  <c r="SVG65" i="7"/>
  <c r="TBE65" i="7"/>
  <c r="TGC65" i="7"/>
  <c r="TLA65" i="7"/>
  <c r="TPY65" i="7"/>
  <c r="TUW65" i="7"/>
  <c r="TZU65" i="7"/>
  <c r="UES65" i="7"/>
  <c r="RRE65" i="7"/>
  <c r="SHE65" i="7"/>
  <c r="SRA65" i="7"/>
  <c r="SYU65" i="7"/>
  <c r="TDS65" i="7"/>
  <c r="TIQ65" i="7"/>
  <c r="TNO65" i="7"/>
  <c r="TSM65" i="7"/>
  <c r="TXK65" i="7"/>
  <c r="UCI65" i="7"/>
  <c r="UHG65" i="7"/>
  <c r="RYQ65" i="7"/>
  <c r="SKY65" i="7"/>
  <c r="SUO65" i="7"/>
  <c r="TAS65" i="7"/>
  <c r="TFQ65" i="7"/>
  <c r="TKO65" i="7"/>
  <c r="TPM65" i="7"/>
  <c r="TUK65" i="7"/>
  <c r="TZI65" i="7"/>
  <c r="UEG65" i="7"/>
  <c r="XEQ65" i="7"/>
  <c r="WZS65" i="7"/>
  <c r="WUU65" i="7"/>
  <c r="WPW65" i="7"/>
  <c r="WKY65" i="7"/>
  <c r="WGA65" i="7"/>
  <c r="WBC65" i="7"/>
  <c r="VUQ65" i="7"/>
  <c r="VOA65" i="7"/>
  <c r="VFI65" i="7"/>
  <c r="UVM65" i="7"/>
  <c r="ULQ65" i="7"/>
  <c r="WDM65" i="7"/>
  <c r="VXU65" i="7"/>
  <c r="VRI65" i="7"/>
  <c r="VKE65" i="7"/>
  <c r="VAI65" i="7"/>
  <c r="UQM65" i="7"/>
  <c r="VTW65" i="7"/>
  <c r="UUG65" i="7"/>
  <c r="WCW65" i="7"/>
  <c r="VQK65" i="7"/>
  <c r="UZC65" i="7"/>
  <c r="VSY65" i="7"/>
  <c r="VPQ65" i="7"/>
  <c r="SUQ65" i="7"/>
  <c r="TIU65" i="7"/>
  <c r="TRK65" i="7"/>
  <c r="TXO65" i="7"/>
  <c r="UCM65" i="7"/>
  <c r="UHK65" i="7"/>
  <c r="UMI65" i="7"/>
  <c r="URG65" i="7"/>
  <c r="UWE65" i="7"/>
  <c r="VBC65" i="7"/>
  <c r="VGA65" i="7"/>
  <c r="VKY65" i="7"/>
  <c r="RZG65" i="7"/>
  <c r="SLK65" i="7"/>
  <c r="SUS65" i="7"/>
  <c r="TAW65" i="7"/>
  <c r="TFU65" i="7"/>
  <c r="TKS65" i="7"/>
  <c r="TPQ65" i="7"/>
  <c r="TUO65" i="7"/>
  <c r="TZM65" i="7"/>
  <c r="UEK65" i="7"/>
  <c r="UJI65" i="7"/>
  <c r="UOG65" i="7"/>
  <c r="UTE65" i="7"/>
  <c r="UYC65" i="7"/>
  <c r="VDA65" i="7"/>
  <c r="VHY65" i="7"/>
  <c r="VMW65" i="7"/>
  <c r="VRU65" i="7"/>
  <c r="VWS65" i="7"/>
  <c r="RPY65" i="7"/>
  <c r="SGO65" i="7"/>
  <c r="SQK65" i="7"/>
  <c r="SYI65" i="7"/>
  <c r="TDK65" i="7"/>
  <c r="TII65" i="7"/>
  <c r="TNG65" i="7"/>
  <c r="TSE65" i="7"/>
  <c r="TXC65" i="7"/>
  <c r="UCA65" i="7"/>
  <c r="UGY65" i="7"/>
  <c r="ULW65" i="7"/>
  <c r="UQU65" i="7"/>
  <c r="UVS65" i="7"/>
  <c r="VAQ65" i="7"/>
  <c r="VFO65" i="7"/>
  <c r="VKM65" i="7"/>
  <c r="VPK65" i="7"/>
  <c r="VUI65" i="7"/>
  <c r="VZG65" i="7"/>
  <c r="RZW65" i="7"/>
  <c r="SLO65" i="7"/>
  <c r="SVA65" i="7"/>
  <c r="TBA65" i="7"/>
  <c r="TFY65" i="7"/>
  <c r="TKW65" i="7"/>
  <c r="TPU65" i="7"/>
  <c r="TUS65" i="7"/>
  <c r="TZQ65" i="7"/>
  <c r="UEO65" i="7"/>
  <c r="UJM65" i="7"/>
  <c r="UOK65" i="7"/>
  <c r="UTI65" i="7"/>
  <c r="UYG65" i="7"/>
  <c r="VDE65" i="7"/>
  <c r="VIC65" i="7"/>
  <c r="RVM65" i="7"/>
  <c r="SJM65" i="7"/>
  <c r="STE65" i="7"/>
  <c r="SZW65" i="7"/>
  <c r="TEU65" i="7"/>
  <c r="TJS65" i="7"/>
  <c r="TOQ65" i="7"/>
  <c r="TTO65" i="7"/>
  <c r="TYM65" i="7"/>
  <c r="UDK65" i="7"/>
  <c r="UII65" i="7"/>
  <c r="SCY65" i="7"/>
  <c r="SNG65" i="7"/>
  <c r="SWG65" i="7"/>
  <c r="TBU65" i="7"/>
  <c r="TGS65" i="7"/>
  <c r="TLQ65" i="7"/>
  <c r="TQO65" i="7"/>
  <c r="TVM65" i="7"/>
  <c r="UAK65" i="7"/>
  <c r="UFI65" i="7"/>
  <c r="RTQ65" i="7"/>
  <c r="SIK65" i="7"/>
  <c r="SSG65" i="7"/>
  <c r="SZK65" i="7"/>
  <c r="TEI65" i="7"/>
  <c r="TJG65" i="7"/>
  <c r="TOE65" i="7"/>
  <c r="TTC65" i="7"/>
  <c r="TYA65" i="7"/>
  <c r="UCY65" i="7"/>
  <c r="UHW65" i="7"/>
  <c r="SBC65" i="7"/>
  <c r="SME65" i="7"/>
  <c r="SVK65" i="7"/>
  <c r="TBI65" i="7"/>
  <c r="TGG65" i="7"/>
  <c r="TLE65" i="7"/>
  <c r="TQC65" i="7"/>
  <c r="TVA65" i="7"/>
  <c r="TZY65" i="7"/>
  <c r="UEW65" i="7"/>
  <c r="XEA65" i="7"/>
  <c r="WZC65" i="7"/>
  <c r="WUE65" i="7"/>
  <c r="WPG65" i="7"/>
  <c r="WKI65" i="7"/>
  <c r="WFK65" i="7"/>
  <c r="WAI65" i="7"/>
  <c r="VNG65" i="7"/>
  <c r="VEC65" i="7"/>
  <c r="UKK65" i="7"/>
  <c r="VXA65" i="7"/>
  <c r="VIY65" i="7"/>
  <c r="UPG65" i="7"/>
  <c r="VMM65" i="7"/>
  <c r="UXW65" i="7"/>
  <c r="SYY65" i="7"/>
  <c r="TJK65" i="7"/>
  <c r="TSQ65" i="7"/>
  <c r="TYE65" i="7"/>
  <c r="UDC65" i="7"/>
  <c r="UIA65" i="7"/>
  <c r="UMY65" i="7"/>
  <c r="URW65" i="7"/>
  <c r="UWU65" i="7"/>
  <c r="VBS65" i="7"/>
  <c r="VGQ65" i="7"/>
  <c r="VLO65" i="7"/>
  <c r="SBS65" i="7"/>
  <c r="SMQ65" i="7"/>
  <c r="SVU65" i="7"/>
  <c r="TBM65" i="7"/>
  <c r="TGK65" i="7"/>
  <c r="TLI65" i="7"/>
  <c r="TQG65" i="7"/>
  <c r="TVE65" i="7"/>
  <c r="UAC65" i="7"/>
  <c r="UFA65" i="7"/>
  <c r="UJY65" i="7"/>
  <c r="UOW65" i="7"/>
  <c r="UTU65" i="7"/>
  <c r="UYS65" i="7"/>
  <c r="VDQ65" i="7"/>
  <c r="VIO65" i="7"/>
  <c r="VNM65" i="7"/>
  <c r="VSK65" i="7"/>
  <c r="VXI65" i="7"/>
  <c r="RSK65" i="7"/>
  <c r="SHU65" i="7"/>
  <c r="SRQ65" i="7"/>
  <c r="SZC65" i="7"/>
  <c r="TEA65" i="7"/>
  <c r="TIY65" i="7"/>
  <c r="TNW65" i="7"/>
  <c r="TSU65" i="7"/>
  <c r="TXS65" i="7"/>
  <c r="UCQ65" i="7"/>
  <c r="UHO65" i="7"/>
  <c r="UMM65" i="7"/>
  <c r="URK65" i="7"/>
  <c r="UWI65" i="7"/>
  <c r="VBG65" i="7"/>
  <c r="VGE65" i="7"/>
  <c r="VLC65" i="7"/>
  <c r="VQA65" i="7"/>
  <c r="VUY65" i="7"/>
  <c r="VZW65" i="7"/>
  <c r="SCI65" i="7"/>
  <c r="SMU65" i="7"/>
  <c r="SVY65" i="7"/>
  <c r="TBQ65" i="7"/>
  <c r="TGO65" i="7"/>
  <c r="TLM65" i="7"/>
  <c r="TQK65" i="7"/>
  <c r="TVI65" i="7"/>
  <c r="UAG65" i="7"/>
  <c r="UFE65" i="7"/>
  <c r="UKC65" i="7"/>
  <c r="UPA65" i="7"/>
  <c r="UTY65" i="7"/>
  <c r="UYW65" i="7"/>
  <c r="VDU65" i="7"/>
  <c r="VIS65" i="7"/>
  <c r="RXY65" i="7"/>
  <c r="SKS65" i="7"/>
  <c r="SUC65" i="7"/>
  <c r="TAM65" i="7"/>
  <c r="TFK65" i="7"/>
  <c r="TKI65" i="7"/>
  <c r="TPG65" i="7"/>
  <c r="TUE65" i="7"/>
  <c r="TZC65" i="7"/>
  <c r="UEA65" i="7"/>
  <c r="UIY65" i="7"/>
  <c r="SEQ65" i="7"/>
  <c r="SOM65" i="7"/>
  <c r="SXA65" i="7"/>
  <c r="TCK65" i="7"/>
  <c r="THI65" i="7"/>
  <c r="TMG65" i="7"/>
  <c r="TRE65" i="7"/>
  <c r="TWC65" i="7"/>
  <c r="UBA65" i="7"/>
  <c r="UFY65" i="7"/>
  <c r="RWC65" i="7"/>
  <c r="SJQ65" i="7"/>
  <c r="STK65" i="7"/>
  <c r="TAA65" i="7"/>
  <c r="TEY65" i="7"/>
  <c r="TJW65" i="7"/>
  <c r="TOU65" i="7"/>
  <c r="TTS65" i="7"/>
  <c r="TYQ65" i="7"/>
  <c r="UDO65" i="7"/>
  <c r="UIM65" i="7"/>
  <c r="SDM65" i="7"/>
  <c r="SNK65" i="7"/>
  <c r="SWK65" i="7"/>
  <c r="TBY65" i="7"/>
  <c r="TGW65" i="7"/>
  <c r="TLU65" i="7"/>
  <c r="TQS65" i="7"/>
  <c r="TVQ65" i="7"/>
  <c r="UAO65" i="7"/>
  <c r="UFM65" i="7"/>
  <c r="XDK65" i="7"/>
  <c r="WYM65" i="7"/>
  <c r="WTO65" i="7"/>
  <c r="WOQ65" i="7"/>
  <c r="WJS65" i="7"/>
  <c r="WEU65" i="7"/>
  <c r="VZO65" i="7"/>
  <c r="VCW65" i="7"/>
  <c r="UJE65" i="7"/>
  <c r="AJ1028" i="3"/>
  <c r="AP768" i="20" s="1"/>
  <c r="AJ1024" i="3"/>
  <c r="AD11" i="15"/>
  <c r="AD23" i="15" s="1"/>
  <c r="AD26" i="15" s="1"/>
  <c r="AD28" i="15" s="1"/>
  <c r="AI11" i="15"/>
  <c r="AI23" i="15" s="1"/>
  <c r="AI26" i="15" s="1"/>
  <c r="AI28" i="15" s="1"/>
  <c r="AP94" i="20"/>
  <c r="E94" i="20"/>
  <c r="AG253" i="20"/>
  <c r="AK256" i="20" s="1"/>
  <c r="T792" i="20" s="1"/>
  <c r="AF792" i="20" s="1"/>
  <c r="AJ1015" i="3"/>
  <c r="AJ1011" i="3"/>
  <c r="AJ1008" i="3"/>
  <c r="AJ1020" i="3"/>
  <c r="AJ977" i="3"/>
  <c r="AJ986" i="3"/>
  <c r="AJ995" i="3"/>
  <c r="AP765" i="20"/>
  <c r="AJ992" i="3"/>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G61" i="7" l="1"/>
  <c r="G66" i="7"/>
  <c r="G65" i="7"/>
  <c r="T29" i="15"/>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I66" i="7" l="1"/>
  <c r="I65" i="7"/>
  <c r="K66" i="7"/>
  <c r="K65" i="7"/>
  <c r="AB50" i="15"/>
  <c r="AB54" i="15" s="1"/>
  <c r="AB55" i="15" s="1"/>
  <c r="AB56" i="15" s="1"/>
  <c r="K61" i="7"/>
  <c r="I61" i="7"/>
  <c r="Q5" i="7"/>
  <c r="O44" i="7"/>
  <c r="O48" i="7"/>
  <c r="W21" i="7"/>
  <c r="W34" i="7" s="1"/>
  <c r="Y14" i="7"/>
  <c r="W8" i="7"/>
  <c r="U9" i="7"/>
  <c r="M47" i="7"/>
  <c r="M46" i="7"/>
  <c r="M59" i="7"/>
  <c r="U4" i="7"/>
  <c r="S5" i="7"/>
  <c r="Q7" i="7"/>
  <c r="S6" i="7"/>
  <c r="M66" i="7" l="1"/>
  <c r="M65" i="7"/>
  <c r="M26" i="3"/>
  <c r="AB57" i="15"/>
  <c r="AB59" i="15" s="1"/>
  <c r="AB76" i="15" s="1"/>
  <c r="AB77" i="15" s="1"/>
  <c r="E3" i="21" s="1"/>
  <c r="E7" i="21" s="1"/>
  <c r="E18" i="21" s="1"/>
  <c r="I69" i="7"/>
  <c r="I71" i="7" s="1"/>
  <c r="M61" i="7"/>
  <c r="K69" i="7"/>
  <c r="K71" i="7" s="1"/>
  <c r="Q10" i="7"/>
  <c r="Q36" i="7" s="1"/>
  <c r="Q48" i="7" s="1"/>
  <c r="W4" i="7"/>
  <c r="U5" i="7"/>
  <c r="Y8" i="7"/>
  <c r="W9" i="7"/>
  <c r="Y21" i="7"/>
  <c r="Y34" i="7" s="1"/>
  <c r="AA14" i="7"/>
  <c r="S7" i="7"/>
  <c r="S10" i="7" s="1"/>
  <c r="S36" i="7" s="1"/>
  <c r="U6" i="7"/>
  <c r="O59" i="7"/>
  <c r="O46" i="7"/>
  <c r="O47" i="7"/>
  <c r="O66" i="7" l="1"/>
  <c r="O65" i="7"/>
  <c r="M27" i="3"/>
  <c r="P204" i="3" s="1"/>
  <c r="P203" i="3" s="1"/>
  <c r="AB78" i="15"/>
  <c r="AB80" i="15" s="1"/>
  <c r="J81" i="15" s="1"/>
  <c r="O61"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5" i="7" l="1"/>
  <c r="S66" i="7"/>
  <c r="Q65" i="7"/>
  <c r="Q66" i="7"/>
  <c r="S61" i="7"/>
  <c r="Q61" i="7"/>
  <c r="AA6" i="7"/>
  <c r="Y7" i="7"/>
  <c r="Y10" i="7" s="1"/>
  <c r="Y36" i="7" s="1"/>
  <c r="AE8" i="7"/>
  <c r="AC9" i="7"/>
  <c r="AC4" i="7"/>
  <c r="AA5" i="7"/>
  <c r="W48" i="7"/>
  <c r="W44" i="7"/>
  <c r="AG14" i="7"/>
  <c r="AG21" i="7" s="1"/>
  <c r="AG34" i="7" s="1"/>
  <c r="AE21" i="7"/>
  <c r="AE34" i="7" s="1"/>
  <c r="U47" i="7"/>
  <c r="U46" i="7"/>
  <c r="U59" i="7"/>
  <c r="U65" i="7" l="1"/>
  <c r="U66" i="7"/>
  <c r="S69" i="7"/>
  <c r="S71" i="7" s="1"/>
  <c r="Q69" i="7"/>
  <c r="Q71" i="7" s="1"/>
  <c r="U61" i="7"/>
  <c r="U69" i="7"/>
  <c r="W46" i="7"/>
  <c r="W59" i="7"/>
  <c r="W47" i="7"/>
  <c r="Y44" i="7"/>
  <c r="Y48" i="7"/>
  <c r="AE4" i="7"/>
  <c r="AC5" i="7"/>
  <c r="AE9" i="7"/>
  <c r="AG8" i="7"/>
  <c r="AG9" i="7" s="1"/>
  <c r="AA7" i="7"/>
  <c r="AA10" i="7" s="1"/>
  <c r="AA36" i="7" s="1"/>
  <c r="AC6" i="7"/>
  <c r="W66" i="7" l="1"/>
  <c r="W65" i="7"/>
  <c r="U71" i="7"/>
  <c r="W61"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AA66" i="7" l="1"/>
  <c r="AA65" i="7"/>
  <c r="Y69" i="7"/>
  <c r="Y71" i="7" s="1"/>
  <c r="AA61" i="7"/>
  <c r="AG10" i="7"/>
  <c r="AG36" i="7" s="1"/>
  <c r="AG48" i="7" s="1"/>
  <c r="AE48" i="7"/>
  <c r="AE44" i="7"/>
  <c r="AC46" i="7"/>
  <c r="AC59" i="7"/>
  <c r="AC47" i="7"/>
  <c r="AC66" i="7" l="1"/>
  <c r="AC65" i="7"/>
  <c r="AA69" i="7"/>
  <c r="AA71" i="7" s="1"/>
  <c r="AC61" i="7"/>
  <c r="AG44" i="7"/>
  <c r="AG46" i="7" s="1"/>
  <c r="AE59" i="7"/>
  <c r="AE46" i="7"/>
  <c r="AE47" i="7"/>
  <c r="AE66" i="7" l="1"/>
  <c r="AE65" i="7"/>
  <c r="AC69" i="7"/>
  <c r="AC71" i="7" s="1"/>
  <c r="AE61" i="7"/>
  <c r="AG59" i="7"/>
  <c r="AG47" i="7"/>
  <c r="AG65" i="7" l="1"/>
  <c r="AG66" i="7"/>
  <c r="AG61" i="7"/>
  <c r="AE69" i="7"/>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<sst xmlns="http://schemas.openxmlformats.org/spreadsheetml/2006/main" count="5108" uniqueCount="2661">
  <si>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</si>
  <si>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</si>
  <si>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</si>
  <si>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</si>
  <si>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</si>
  <si>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</si>
  <si>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</si>
  <si>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</si>
  <si>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</si>
  <si>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</si>
  <si>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</si>
  <si>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</si>
  <si>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</si>
  <si>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</si>
  <si>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</si>
  <si>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</si>
  <si>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</si>
  <si>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</si>
  <si>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</si>
  <si>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</si>
  <si>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</si>
  <si>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</si>
  <si>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</si>
  <si>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</si>
  <si>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</si>
  <si>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</si>
  <si>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</si>
  <si>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</si>
  <si>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</si>
  <si>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</si>
  <si>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</si>
  <si>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</si>
  <si>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</si>
  <si>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</si>
  <si>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</si>
  <si>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</si>
  <si>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</si>
  <si>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</si>
  <si>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</si>
  <si>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</si>
  <si>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</si>
  <si>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</si>
  <si>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</si>
  <si>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</si>
  <si>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</si>
  <si>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</si>
  <si>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</si>
  <si>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</si>
  <si>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</si>
  <si>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</si>
  <si>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</si>
  <si>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</si>
  <si>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</si>
  <si>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</si>
  <si>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</si>
  <si>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</si>
  <si>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</si>
  <si>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</si>
  <si>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</si>
  <si>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</si>
  <si>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</si>
  <si>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</si>
  <si>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</si>
  <si>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</si>
  <si>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</si>
  <si>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</si>
  <si>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</si>
  <si>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</si>
  <si>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</si>
  <si>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</si>
  <si>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</si>
  <si>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</si>
  <si>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</si>
  <si>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</si>
  <si>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</si>
  <si>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</si>
  <si>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</si>
  <si>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</si>
  <si>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</si>
  <si>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</si>
  <si>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</si>
  <si>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</si>
  <si>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</si>
  <si>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</si>
  <si>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</si>
  <si>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</si>
  <si>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</si>
  <si>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</si>
  <si>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</si>
  <si>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</si>
  <si>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</si>
  <si>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</si>
  <si>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</si>
  <si>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</si>
  <si>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</si>
  <si>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</si>
  <si>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</si>
  <si>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</si>
  <si>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</si>
  <si>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</si>
  <si>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</si>
  <si>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</si>
  <si>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</si>
  <si>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</si>
  <si>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</si>
  <si>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</si>
  <si>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</si>
  <si>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</si>
  <si>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</si>
  <si>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</si>
  <si>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</si>
  <si>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</si>
  <si>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</si>
  <si>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</si>
  <si>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</si>
  <si>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</si>
  <si>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</si>
  <si>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</si>
  <si>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</si>
  <si>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</si>
  <si>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</si>
  <si>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</si>
  <si>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</si>
  <si>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</si>
  <si>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</si>
  <si>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</si>
  <si>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</si>
  <si>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</si>
  <si>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</si>
  <si>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</si>
  <si>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</si>
  <si>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</si>
  <si>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</si>
  <si>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</si>
  <si>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</si>
  <si>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</si>
  <si>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</si>
  <si>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</si>
  <si>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</si>
  <si>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</si>
  <si>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</si>
  <si>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</si>
  <si>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</si>
  <si>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</si>
  <si>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</si>
  <si>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</si>
  <si>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</si>
  <si>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</si>
  <si>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</si>
  <si>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</si>
  <si>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</si>
  <si>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</si>
  <si>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</si>
  <si>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</si>
  <si>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</si>
  <si>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</si>
  <si>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</si>
  <si>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</si>
  <si>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</si>
  <si>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</si>
  <si>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</si>
  <si>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</si>
  <si>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</si>
  <si>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</si>
  <si>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</si>
  <si>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</si>
  <si>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</si>
  <si>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</si>
  <si>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</si>
  <si>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</si>
  <si>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</si>
  <si>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</si>
  <si>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</si>
  <si>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</si>
  <si>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</si>
  <si>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</si>
  <si>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</si>
  <si>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</si>
  <si>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</si>
  <si>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</si>
  <si>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</si>
  <si>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</si>
  <si>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</si>
  <si>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</si>
  <si>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</si>
  <si>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</si>
  <si>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</si>
  <si>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</si>
  <si>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</si>
  <si>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</si>
  <si>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</si>
  <si>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</si>
  <si>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</si>
  <si>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</si>
  <si>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</si>
  <si>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</si>
  <si>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</si>
  <si>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</si>
  <si>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</si>
  <si>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</si>
  <si>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</si>
  <si>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</si>
  <si>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</si>
  <si>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</si>
  <si>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</si>
  <si>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</si>
  <si>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</si>
  <si>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</si>
  <si>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</si>
  <si>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</si>
  <si>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</si>
  <si>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</si>
  <si>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</si>
  <si>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</si>
  <si>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</si>
  <si>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</si>
  <si>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</si>
  <si>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</si>
  <si>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</si>
  <si>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</si>
  <si>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</si>
  <si>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</si>
  <si>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</si>
  <si>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</si>
  <si>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</si>
  <si>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</si>
  <si>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</si>
  <si>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</si>
  <si>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</si>
  <si>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</si>
  <si>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</si>
  <si>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</si>
  <si>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</si>
  <si>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</si>
  <si>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</si>
  <si>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</si>
  <si>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</si>
  <si>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</si>
  <si>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</si>
  <si>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</si>
  <si>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</si>
  <si>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</si>
  <si>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</si>
  <si>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</si>
  <si>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</si>
  <si>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</si>
  <si>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</si>
  <si>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</si>
  <si>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</si>
  <si>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</si>
  <si>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</si>
  <si>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</si>
  <si>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</si>
  <si>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</si>
  <si>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</si>
  <si>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</si>
  <si>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</si>
  <si>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</si>
  <si>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</si>
  <si>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</si>
  <si>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</si>
  <si>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</si>
  <si>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</si>
  <si>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</si>
  <si>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</si>
  <si>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</si>
  <si>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</si>
  <si>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</si>
  <si>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</si>
  <si>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</si>
  <si>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</si>
  <si>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</si>
  <si>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</si>
  <si>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</si>
  <si>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</si>
  <si>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</si>
  <si>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</si>
  <si>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</si>
  <si>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</si>
  <si>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</si>
  <si>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</si>
  <si>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</si>
  <si>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</si>
  <si>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</si>
  <si>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</si>
  <si>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</si>
  <si>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</si>
  <si>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</si>
  <si>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</si>
  <si>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</si>
  <si>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</si>
  <si>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</si>
  <si>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</si>
  <si>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</si>
  <si>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</si>
  <si>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</si>
  <si>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</si>
  <si>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</si>
  <si>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</si>
  <si>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</si>
  <si>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</si>
  <si>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</si>
  <si>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</si>
  <si>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</si>
  <si>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</si>
  <si>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</si>
  <si>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</si>
  <si>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</si>
  <si>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</si>
  <si>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</si>
  <si>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</si>
  <si>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</si>
  <si>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</si>
  <si>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</si>
  <si>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</si>
  <si>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</si>
  <si>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</si>
  <si>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</si>
  <si>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</si>
  <si>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</si>
  <si>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</si>
  <si>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</si>
  <si>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</si>
  <si>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</si>
  <si>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</si>
  <si>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</si>
  <si>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</si>
  <si>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</si>
  <si>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</si>
  <si>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</si>
  <si>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</si>
  <si>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</si>
  <si>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</si>
  <si>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</si>
  <si>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</si>
  <si>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</si>
  <si>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</si>
  <si>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</si>
  <si>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</si>
  <si>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</si>
  <si>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</si>
  <si>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</si>
  <si>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</si>
  <si>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</si>
  <si>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</si>
  <si>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</si>
  <si>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</si>
  <si>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</si>
  <si>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</si>
  <si>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</si>
  <si>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</si>
  <si>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</si>
  <si>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</si>
  <si>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</si>
  <si>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</si>
  <si>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</si>
  <si>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</si>
  <si>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</si>
  <si>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</si>
  <si>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</si>
  <si>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</si>
  <si>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</si>
  <si>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</si>
  <si>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</si>
  <si>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</si>
  <si>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</si>
  <si>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</si>
  <si>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</si>
  <si>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</si>
  <si>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</si>
  <si>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</si>
  <si>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</si>
  <si>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</si>
  <si>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</si>
  <si>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</si>
  <si>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</si>
  <si>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</si>
  <si>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</si>
  <si>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</si>
  <si>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</si>
  <si>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</si>
  <si>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</si>
  <si>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</si>
  <si>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</si>
  <si>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</si>
  <si>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</si>
  <si>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</si>
  <si>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</si>
  <si>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</si>
  <si>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</si>
  <si>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</si>
  <si>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</si>
  <si>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</si>
  <si>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</si>
  <si>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</si>
  <si>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</si>
  <si>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</si>
  <si>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</si>
  <si>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</si>
  <si>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</si>
  <si>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</si>
  <si>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</si>
  <si>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</si>
  <si>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</si>
  <si>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</si>
  <si>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</si>
  <si>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</si>
  <si>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</si>
  <si>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</si>
  <si>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</si>
  <si>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</si>
  <si>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</si>
  <si>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</si>
  <si>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</si>
  <si>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</si>
  <si>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</si>
  <si>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</si>
  <si>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</si>
  <si>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</si>
  <si>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</si>
  <si>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</si>
  <si>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</si>
  <si>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</si>
  <si>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</si>
  <si>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</si>
  <si>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</si>
  <si>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</si>
  <si>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</si>
  <si>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</si>
  <si>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</si>
  <si>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</si>
  <si>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</si>
  <si>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</si>
  <si>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</si>
  <si>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</si>
  <si>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</si>
  <si>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</si>
  <si>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</si>
  <si>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</si>
  <si>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</si>
  <si>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</si>
  <si>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</si>
  <si>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</si>
  <si>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</si>
  <si>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</si>
  <si>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</si>
  <si>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</si>
  <si>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</si>
  <si>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</si>
  <si>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</si>
  <si>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</si>
  <si>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</si>
  <si>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</si>
  <si>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</si>
  <si>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</si>
  <si>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</si>
  <si>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</si>
  <si>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</si>
  <si>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</si>
  <si>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</si>
  <si>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</si>
  <si>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</si>
  <si>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</si>
  <si>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</si>
  <si>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</si>
  <si>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</si>
  <si>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</si>
  <si>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</si>
  <si>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</si>
  <si>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</si>
  <si>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</si>
  <si>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</si>
  <si>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</si>
  <si>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</si>
  <si>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</si>
  <si>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</si>
  <si>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</si>
  <si>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</si>
  <si>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</si>
  <si>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</si>
  <si>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</si>
  <si>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</si>
  <si>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</si>
  <si>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</si>
  <si>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</si>
  <si>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</si>
  <si>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</si>
  <si>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</si>
  <si>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</si>
  <si>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</si>
  <si>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</si>
  <si>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</si>
  <si>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</si>
  <si>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</si>
  <si>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</si>
  <si>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</si>
  <si>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</si>
  <si>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</si>
  <si>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</si>
  <si>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</si>
  <si>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</si>
  <si>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</si>
  <si>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</si>
  <si>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</si>
  <si>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</si>
  <si>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</si>
  <si>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</si>
  <si>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</si>
  <si>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</si>
  <si>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</si>
  <si>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</si>
  <si>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</si>
  <si>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</si>
  <si>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</si>
  <si>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</si>
  <si>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</si>
  <si>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</si>
  <si>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</si>
  <si>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</si>
  <si>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</si>
  <si>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</si>
  <si>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</si>
  <si>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</si>
  <si>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</si>
  <si>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</si>
  <si>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</si>
  <si>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</si>
  <si>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</si>
  <si>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</si>
  <si>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</si>
  <si>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</si>
  <si>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</si>
  <si>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</si>
  <si>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</si>
  <si>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</si>
  <si>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</si>
  <si>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</si>
  <si>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</si>
  <si>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</si>
  <si>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</si>
  <si>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</si>
  <si>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</si>
  <si>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</si>
  <si>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</si>
  <si>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</si>
  <si>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</si>
  <si>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</si>
  <si>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</si>
  <si>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</si>
  <si>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</si>
  <si>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</si>
  <si>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</si>
  <si>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</si>
  <si>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</si>
  <si>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</si>
  <si>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</si>
  <si>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</si>
  <si>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</si>
  <si>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</si>
  <si>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</si>
  <si>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</si>
  <si>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</si>
  <si>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</si>
  <si>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</si>
  <si>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</si>
  <si>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</si>
  <si>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</si>
  <si>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</si>
  <si>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</si>
  <si>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</si>
  <si>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</si>
  <si>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</si>
  <si>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</si>
  <si>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</si>
  <si>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</si>
  <si>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</si>
  <si>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</si>
  <si>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</si>
  <si>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</si>
  <si>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</si>
  <si>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</si>
  <si>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</si>
  <si>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</si>
  <si>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</si>
  <si>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</si>
  <si>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</si>
  <si>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</si>
  <si>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</si>
  <si>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</si>
  <si>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</si>
  <si>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</si>
  <si>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</si>
  <si>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</si>
  <si>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</si>
  <si>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</si>
  <si>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</si>
  <si>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</si>
  <si>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</si>
  <si>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</si>
  <si>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</si>
  <si>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</si>
  <si>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</si>
  <si>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</si>
  <si>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</si>
  <si>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</si>
  <si>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</si>
  <si>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</si>
  <si>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</si>
  <si>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</si>
  <si>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</si>
  <si>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</si>
  <si>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</si>
  <si>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</si>
  <si>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</si>
  <si>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</si>
  <si>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</si>
  <si>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</si>
  <si>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</si>
  <si>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</si>
  <si>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</si>
  <si>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</si>
  <si>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</si>
  <si>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</si>
  <si>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</si>
  <si>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</si>
  <si>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</si>
  <si>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</si>
  <si>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</si>
  <si>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</si>
  <si>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</si>
  <si>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</si>
  <si>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</si>
  <si>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</si>
  <si>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</si>
  <si>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</si>
  <si>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</si>
  <si>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</si>
  <si>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</si>
  <si>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</si>
  <si>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</si>
  <si>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</si>
  <si>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</si>
  <si>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</si>
  <si>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</si>
  <si>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</si>
  <si>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</si>
  <si>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</si>
  <si>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</si>
  <si>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</si>
  <si>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</si>
  <si>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</si>
  <si>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</si>
  <si>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</si>
  <si>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</si>
  <si>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</si>
  <si>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</si>
  <si>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</si>
  <si>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</si>
  <si>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</si>
  <si>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</si>
  <si>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</si>
  <si>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</si>
  <si>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</si>
  <si>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</si>
  <si>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</si>
  <si>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</si>
  <si>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</si>
  <si>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</si>
  <si>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</si>
  <si>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</si>
  <si>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</si>
  <si>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</si>
  <si>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</si>
  <si>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</si>
  <si>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</si>
  <si>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</si>
  <si>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</si>
  <si>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</si>
  <si>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</si>
  <si>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</si>
  <si>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</si>
  <si>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</si>
  <si>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</si>
  <si>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</si>
  <si>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</si>
  <si>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</si>
  <si>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</si>
  <si>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</si>
  <si>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</si>
  <si>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</si>
  <si>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</si>
  <si>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</si>
  <si>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</si>
  <si>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</si>
  <si>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</si>
  <si>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</si>
  <si>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</si>
  <si>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</si>
  <si>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</si>
  <si>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</si>
  <si>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</si>
  <si>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</si>
  <si>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</si>
  <si>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</si>
  <si>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</si>
  <si>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</si>
  <si>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</si>
  <si>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</si>
  <si>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</si>
  <si>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</si>
  <si>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</si>
  <si>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</si>
  <si>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</si>
  <si>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</si>
  <si>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</si>
  <si>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</si>
  <si>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</si>
  <si>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</si>
  <si>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</si>
  <si>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</si>
  <si>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</si>
  <si>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</si>
  <si>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</si>
  <si>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</si>
  <si>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</si>
  <si>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</si>
  <si>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</si>
  <si>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</si>
  <si>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</si>
  <si>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</si>
  <si>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</si>
  <si>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</si>
  <si>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</si>
  <si>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</si>
  <si>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</si>
  <si>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</si>
  <si>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</si>
  <si>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</si>
  <si>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</si>
  <si>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</si>
  <si>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</si>
  <si>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</si>
  <si>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</si>
  <si>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</si>
  <si>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</si>
  <si>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</si>
  <si>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</si>
  <si>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</si>
  <si>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</si>
  <si>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</si>
  <si>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</si>
  <si>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</si>
  <si>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</si>
  <si>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</si>
  <si>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</si>
  <si>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</si>
  <si>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</si>
  <si>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</si>
  <si>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</si>
  <si>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</si>
  <si>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</si>
  <si>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</si>
  <si>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</si>
  <si>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</si>
  <si>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</si>
  <si>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</si>
  <si>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</si>
  <si>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</si>
  <si>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</si>
  <si>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</si>
  <si>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</si>
  <si>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</si>
  <si>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</si>
  <si>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</si>
  <si>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</si>
  <si>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</si>
  <si>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</si>
  <si>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</si>
  <si>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</si>
  <si>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</si>
  <si>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</si>
  <si>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</si>
  <si>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</si>
  <si>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</si>
  <si>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</si>
  <si>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</si>
  <si>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</si>
  <si>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</si>
  <si>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</si>
  <si>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</si>
  <si>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</si>
  <si>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</si>
  <si>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</si>
  <si>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</si>
  <si>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</si>
  <si>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</si>
  <si>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</si>
  <si>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</si>
  <si>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</si>
  <si>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</si>
  <si>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</si>
  <si>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</si>
  <si>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</si>
  <si>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</si>
  <si>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</si>
  <si>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</si>
  <si>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</si>
  <si>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</si>
  <si>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</si>
  <si>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</si>
  <si>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</si>
  <si>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</si>
  <si>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</si>
  <si>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</si>
  <si>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</si>
  <si>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</si>
  <si>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</si>
  <si>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</si>
  <si>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</si>
  <si>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</si>
  <si>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</si>
  <si>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</si>
  <si>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</si>
  <si>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</si>
  <si>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</si>
  <si>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</si>
  <si>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</si>
  <si>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</si>
  <si>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</si>
  <si>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</si>
  <si>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</si>
  <si>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</si>
  <si>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</si>
  <si>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</si>
  <si>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</si>
  <si>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</si>
  <si>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</si>
  <si>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</si>
  <si>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</si>
  <si>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</si>
  <si>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</si>
  <si>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</si>
  <si>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</si>
  <si>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</si>
  <si>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</si>
  <si>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</si>
  <si>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</si>
  <si>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</si>
  <si>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</si>
  <si>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</si>
  <si>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</si>
  <si>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</si>
  <si>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</si>
  <si>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</si>
  <si>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</si>
  <si>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</si>
  <si>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</si>
  <si>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</si>
  <si>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</si>
  <si>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</si>
  <si>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</si>
  <si>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</si>
  <si>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</si>
  <si>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</si>
  <si>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</si>
  <si>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</si>
  <si>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</si>
  <si>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</si>
  <si>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</si>
  <si>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</si>
  <si>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</si>
  <si>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</si>
  <si>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</si>
  <si>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</si>
  <si>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</si>
  <si>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</si>
  <si>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</si>
  <si>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</si>
  <si>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</si>
  <si>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</si>
  <si>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</si>
  <si>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</si>
  <si>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</si>
  <si>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</si>
  <si>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</si>
  <si>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</si>
  <si>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</si>
  <si>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</si>
  <si>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</si>
  <si>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</si>
  <si>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</si>
  <si>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</si>
  <si>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</si>
  <si>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</si>
  <si>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</si>
  <si>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</si>
  <si>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</si>
  <si>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</si>
  <si>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</si>
  <si>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</si>
  <si>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</si>
  <si>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</si>
  <si>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</si>
  <si>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</si>
  <si>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</si>
  <si>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</si>
  <si>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</si>
  <si>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</si>
  <si>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</si>
  <si>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</si>
  <si>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</si>
  <si>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</si>
  <si>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</si>
  <si>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</si>
  <si>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</si>
  <si>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</si>
  <si>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</si>
  <si>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</si>
  <si>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</si>
  <si>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</si>
  <si>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</si>
  <si>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</si>
  <si>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</si>
  <si>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</si>
  <si>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</si>
  <si>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</si>
  <si>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</si>
  <si>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</si>
  <si>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</si>
  <si>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</si>
  <si>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</si>
  <si>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</si>
  <si>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</si>
  <si>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</si>
  <si>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</si>
  <si>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</si>
  <si>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</si>
  <si>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</si>
  <si>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</si>
  <si>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</si>
  <si>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</si>
  <si>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</si>
  <si>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</si>
  <si>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</si>
  <si>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</si>
  <si>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</si>
  <si>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</si>
  <si>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</si>
  <si>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</si>
  <si>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</si>
  <si>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</si>
  <si>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</si>
  <si>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</si>
  <si>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</si>
  <si>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</si>
  <si>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</si>
  <si>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</si>
  <si>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</si>
  <si>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</si>
  <si>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</si>
  <si>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</si>
  <si>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</si>
  <si>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</si>
  <si>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</si>
  <si>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</si>
  <si>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</si>
  <si>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</si>
  <si>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</si>
  <si>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</si>
  <si>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</si>
  <si>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</si>
  <si>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</si>
  <si>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</si>
  <si>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</si>
  <si>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</si>
  <si>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</si>
  <si>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</si>
  <si>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</si>
  <si>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</si>
  <si>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</si>
  <si>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</si>
  <si>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</si>
  <si>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</si>
  <si>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</si>
  <si>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</si>
  <si>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</si>
  <si>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</si>
  <si>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</si>
  <si>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</si>
  <si>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</si>
  <si>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</si>
  <si>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</si>
  <si>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</si>
  <si>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</si>
  <si>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</si>
  <si>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</si>
  <si>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</si>
  <si>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</si>
  <si>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</si>
  <si>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</si>
  <si>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</si>
  <si>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</si>
  <si>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</si>
  <si>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</si>
  <si>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</si>
  <si>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</si>
  <si>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</si>
  <si>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</si>
  <si>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</si>
  <si>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</si>
  <si>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</si>
  <si>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</si>
  <si>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</si>
  <si>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</si>
  <si>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</si>
  <si>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</si>
  <si>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</si>
  <si>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</si>
  <si>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</si>
  <si>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</si>
  <si>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</si>
  <si>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</si>
  <si>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</si>
  <si>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</si>
  <si>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</si>
  <si>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</si>
  <si>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</si>
  <si>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</si>
  <si>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</si>
  <si>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</si>
  <si>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</si>
  <si>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</si>
  <si>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</si>
  <si>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</si>
  <si>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</si>
  <si>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</si>
  <si>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</si>
  <si>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</si>
  <si>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</si>
  <si>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</si>
  <si>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</si>
  <si>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</si>
  <si>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</si>
  <si>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</si>
  <si>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</si>
  <si>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</si>
  <si>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</si>
  <si>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</si>
  <si>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</si>
  <si>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</si>
  <si>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</si>
  <si>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</si>
  <si>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</si>
  <si>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</si>
  <si>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</si>
  <si>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</si>
  <si>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</si>
  <si>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</si>
  <si>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</si>
  <si>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</si>
  <si>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</si>
  <si>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</si>
  <si>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</si>
  <si>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</si>
  <si>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</si>
  <si>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</si>
  <si>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</si>
  <si>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</si>
  <si>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</si>
  <si>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</si>
  <si>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</si>
  <si>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</si>
  <si>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</si>
  <si>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</si>
  <si>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</si>
  <si>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</si>
  <si>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</si>
  <si>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</si>
  <si>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</si>
  <si>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</si>
  <si>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</si>
  <si>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</si>
  <si>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</si>
  <si>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</si>
  <si>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</si>
  <si>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</si>
  <si>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</si>
  <si>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</si>
  <si>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</si>
  <si>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</si>
  <si>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</si>
  <si>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</si>
  <si>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</si>
  <si>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</si>
  <si>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</si>
  <si>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</si>
  <si>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</si>
  <si>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</si>
  <si>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</si>
  <si>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</si>
  <si>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</si>
  <si>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</si>
  <si>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</si>
  <si>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</si>
  <si>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</si>
  <si>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</si>
  <si>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</si>
  <si>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</si>
  <si>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</si>
  <si>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</si>
  <si>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</si>
  <si>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</si>
  <si>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</si>
  <si>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</si>
  <si>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</si>
  <si>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</si>
  <si>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</si>
  <si>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</si>
  <si>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</si>
  <si>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</si>
  <si>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</si>
  <si>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</si>
  <si>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</si>
  <si>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</si>
  <si>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</si>
  <si>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</si>
  <si>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</si>
  <si>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</si>
  <si>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</si>
  <si>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</si>
  <si>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</si>
  <si>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</si>
  <si>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</si>
  <si>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</si>
  <si>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</si>
  <si>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</si>
  <si>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</si>
  <si>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</si>
  <si>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</si>
  <si>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</si>
  <si>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</si>
  <si>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</si>
  <si>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</si>
  <si>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</si>
  <si>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</si>
  <si>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</si>
  <si>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</si>
  <si>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</si>
  <si>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</si>
  <si>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</si>
  <si>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</si>
  <si>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</si>
  <si>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</si>
  <si>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</si>
  <si>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</si>
  <si>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</si>
  <si>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</si>
  <si>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</si>
  <si>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</si>
  <si>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</si>
  <si>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</si>
  <si>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</si>
  <si>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</si>
  <si>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</si>
  <si>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</si>
  <si>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</si>
  <si>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</si>
  <si>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</si>
  <si>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</si>
  <si>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</si>
  <si>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</si>
  <si>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</si>
  <si>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</si>
  <si>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</si>
  <si>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</si>
  <si>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</si>
  <si>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</si>
  <si>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</si>
  <si>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</si>
  <si>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</si>
  <si>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</si>
  <si>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</si>
  <si>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</si>
  <si>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</si>
  <si>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</si>
  <si>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</si>
  <si>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</si>
  <si>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</si>
  <si>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</si>
  <si>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</si>
  <si>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</si>
  <si>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</si>
  <si>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</si>
  <si>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</si>
  <si>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</si>
  <si>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</si>
  <si>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</si>
  <si>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</si>
  <si>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</si>
  <si>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</si>
  <si>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</si>
  <si>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</si>
  <si>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</si>
  <si>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</si>
  <si>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</si>
  <si>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</si>
  <si>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</si>
  <si>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</si>
  <si>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</si>
  <si>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</si>
  <si>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</si>
  <si>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</si>
  <si>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</si>
  <si>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</si>
  <si>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</si>
  <si>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</si>
  <si>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</si>
  <si>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</si>
  <si>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</si>
  <si>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</si>
  <si>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</si>
  <si>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</si>
  <si>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</si>
  <si>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</si>
  <si>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</si>
  <si>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</si>
  <si>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</si>
  <si>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</si>
  <si>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</si>
  <si>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</si>
  <si>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</si>
  <si>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</si>
  <si>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</si>
  <si>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</si>
  <si>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</si>
  <si>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</si>
  <si>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</si>
  <si>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</si>
  <si>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</si>
  <si>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</si>
  <si>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</si>
  <si>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</si>
  <si>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</si>
  <si>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</si>
  <si>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</si>
  <si>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</si>
  <si>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</si>
  <si>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</si>
  <si>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</si>
  <si>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</si>
  <si>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</si>
  <si>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</si>
  <si>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</si>
  <si>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</si>
  <si>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</si>
  <si>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</si>
  <si>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</si>
  <si>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</si>
  <si>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</si>
  <si>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</si>
  <si>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</si>
  <si>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</si>
  <si>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</si>
  <si>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</si>
  <si>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</si>
  <si>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</si>
  <si>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</si>
  <si>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</si>
  <si>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</si>
  <si>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</si>
  <si>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</si>
  <si>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</si>
  <si>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</si>
  <si>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</si>
  <si>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</si>
  <si>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</si>
  <si>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</si>
  <si>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</si>
  <si>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</si>
  <si>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</si>
  <si>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</si>
  <si>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</si>
  <si>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</si>
  <si>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</si>
  <si>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</si>
  <si>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</si>
  <si>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</si>
  <si>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</si>
  <si>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</si>
  <si>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</si>
  <si>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</si>
  <si>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</si>
  <si>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</si>
  <si>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</si>
  <si>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</si>
  <si>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</si>
  <si>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</si>
  <si>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</si>
  <si>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</si>
  <si>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</si>
  <si>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</si>
  <si>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</si>
  <si>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</si>
  <si>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</si>
  <si>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</si>
  <si>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</si>
  <si>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</si>
  <si>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</si>
  <si>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</si>
  <si>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</si>
  <si>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</si>
  <si>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</si>
  <si>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</si>
  <si>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</si>
  <si>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</si>
  <si>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</si>
  <si>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</si>
  <si>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</si>
  <si>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</si>
  <si>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</si>
  <si>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</si>
  <si>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</si>
  <si>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</si>
  <si>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</si>
  <si>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</si>
  <si>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</si>
  <si>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</si>
  <si>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</si>
  <si>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</si>
  <si>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</si>
  <si>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</si>
  <si>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</si>
  <si>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</si>
  <si>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</si>
  <si>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</si>
  <si>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</si>
  <si>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</si>
  <si>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</si>
  <si>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</si>
  <si>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</si>
  <si>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</si>
  <si>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</si>
  <si>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</si>
  <si>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</si>
  <si>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</si>
  <si>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</si>
  <si>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</si>
  <si>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</si>
  <si>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</si>
  <si>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</si>
  <si>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</si>
  <si>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</si>
  <si>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</si>
  <si>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</si>
  <si>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</si>
  <si>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</si>
  <si>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</si>
  <si>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</si>
  <si>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</si>
  <si>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</si>
  <si>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</si>
  <si>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</si>
  <si>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</si>
  <si>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</si>
  <si>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</si>
  <si>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</si>
  <si>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</si>
  <si>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</si>
  <si>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</si>
  <si>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</si>
  <si>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</si>
  <si>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</si>
  <si>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</si>
  <si>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</si>
  <si>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</si>
  <si>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</si>
  <si>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</si>
  <si>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</si>
  <si>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</si>
  <si>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</si>
  <si>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</si>
  <si>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</si>
  <si>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</si>
  <si>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</si>
  <si>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</si>
  <si>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</si>
  <si>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</si>
  <si>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</si>
  <si>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</si>
  <si>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</si>
  <si>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</si>
  <si>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</si>
  <si>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</si>
  <si>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</si>
  <si>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</si>
  <si>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</si>
  <si>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</si>
  <si>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</si>
  <si>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</si>
  <si>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</si>
  <si>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</si>
  <si>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</si>
  <si>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</si>
  <si>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</si>
  <si>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</si>
  <si>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</si>
  <si>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</si>
  <si>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</si>
  <si>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</si>
  <si>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</si>
  <si>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</si>
  <si>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</si>
  <si>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</si>
  <si>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</si>
  <si>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</si>
  <si>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</si>
  <si>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</si>
  <si>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</si>
  <si>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</si>
  <si>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</si>
  <si>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</si>
  <si>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</si>
  <si>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</si>
  <si>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</si>
  <si>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</si>
  <si>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</si>
  <si>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</si>
  <si>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</si>
  <si>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</si>
  <si>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</si>
  <si>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</si>
  <si>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</si>
  <si>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</si>
  <si>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</si>
  <si>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</si>
  <si>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</si>
  <si>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</si>
  <si>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</si>
  <si>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</si>
  <si>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</si>
  <si>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</si>
  <si>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</si>
  <si>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</si>
  <si>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</si>
  <si>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</si>
  <si>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</si>
  <si>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</si>
  <si>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</si>
  <si>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</si>
  <si>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</si>
  <si>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</si>
  <si>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</si>
  <si>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</si>
  <si>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</si>
  <si>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</si>
  <si>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</si>
  <si>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</si>
  <si>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</si>
  <si>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</si>
  <si>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</si>
  <si>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</si>
  <si>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</si>
  <si>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</si>
  <si>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</si>
  <si>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</si>
  <si>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</si>
  <si>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</si>
  <si>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</si>
  <si>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</si>
  <si>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</si>
  <si>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</si>
  <si>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</si>
  <si>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</si>
  <si>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</si>
  <si>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</si>
  <si>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</si>
  <si>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</si>
  <si>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</si>
  <si>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</si>
  <si>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</si>
  <si>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</si>
  <si>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</si>
  <si>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</si>
  <si>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</si>
  <si>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</si>
  <si>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</si>
  <si>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</si>
  <si>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</si>
  <si>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</si>
  <si>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</si>
  <si>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</si>
  <si>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</si>
  <si>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</si>
  <si>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</si>
  <si>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</si>
  <si>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</si>
  <si>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</si>
  <si>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</si>
  <si>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</si>
  <si>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</si>
  <si>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</si>
  <si>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</si>
  <si>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</si>
  <si>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</si>
  <si>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</si>
  <si>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</si>
  <si>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</si>
  <si>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</si>
  <si>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</si>
  <si>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</si>
  <si>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</si>
  <si>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</si>
  <si>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</si>
  <si>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</si>
  <si>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</si>
  <si>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</si>
  <si>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</si>
  <si>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</si>
  <si>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</si>
  <si>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</si>
  <si>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</si>
  <si>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</si>
  <si>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</si>
  <si>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</si>
  <si>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</si>
  <si>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</si>
  <si>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</si>
  <si>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</si>
  <si>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</si>
  <si>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</si>
  <si>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</si>
  <si>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</si>
  <si>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</si>
  <si>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</si>
  <si>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</si>
  <si>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</si>
  <si>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</si>
  <si>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</si>
  <si>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</si>
  <si>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</si>
  <si>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</si>
  <si>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</si>
  <si>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</si>
  <si>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</si>
  <si>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</si>
  <si>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</si>
  <si>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</si>
  <si>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</si>
  <si>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</si>
  <si>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</si>
  <si>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</si>
  <si>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</si>
  <si>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</si>
  <si>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</si>
  <si>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</si>
  <si>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</si>
  <si>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</si>
  <si>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</si>
  <si>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</si>
  <si>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</si>
  <si>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</si>
  <si>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</si>
  <si>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</si>
  <si>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</si>
  <si>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</si>
  <si>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</si>
  <si>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</si>
  <si>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</si>
  <si>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</si>
  <si>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</si>
  <si>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</si>
  <si>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</si>
  <si>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</si>
  <si>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</si>
  <si>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</si>
  <si>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</si>
  <si>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</si>
  <si>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</si>
  <si>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</si>
  <si>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</si>
  <si>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</si>
  <si>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</si>
  <si>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</si>
  <si>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</si>
  <si>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</si>
  <si>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</si>
  <si>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</si>
  <si>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</si>
  <si>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</si>
  <si>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</si>
  <si>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</si>
  <si>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</si>
  <si>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</si>
  <si>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</si>
  <si>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</si>
  <si>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</si>
  <si>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</si>
  <si>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</si>
  <si>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</si>
  <si>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</si>
  <si>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</si>
  <si>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</si>
  <si>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</si>
  <si>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</si>
  <si>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</si>
  <si>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</si>
  <si>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</si>
  <si>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</si>
  <si>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</si>
  <si>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</si>
  <si>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</si>
  <si>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</si>
  <si>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</si>
  <si>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</si>
  <si>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</si>
  <si>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</si>
  <si>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</si>
  <si>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</si>
  <si>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</si>
  <si>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</si>
  <si>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</si>
  <si>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</si>
  <si>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</si>
  <si>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</si>
  <si>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</si>
  <si>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</si>
  <si>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</si>
  <si>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</si>
  <si>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</si>
  <si>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</si>
  <si>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</si>
  <si>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</si>
  <si>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</si>
  <si>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</si>
  <si>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</si>
  <si>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</si>
  <si>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</si>
  <si>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</si>
  <si>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</si>
  <si>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</si>
  <si>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</si>
  <si>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</si>
  <si>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</si>
  <si>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</si>
  <si>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</si>
  <si>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</si>
  <si>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</si>
  <si>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</si>
  <si>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</si>
  <si>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</si>
  <si>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</si>
  <si>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</si>
  <si>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</si>
  <si>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</si>
  <si>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</si>
  <si>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</si>
  <si>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</si>
  <si>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</si>
  <si>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</si>
  <si>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</si>
  <si>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</si>
  <si>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</si>
  <si>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</si>
  <si>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</si>
  <si>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</si>
  <si>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</si>
  <si>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</si>
  <si>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</si>
  <si>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</si>
  <si>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</si>
  <si>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</si>
  <si>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</si>
  <si>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</si>
  <si>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</si>
  <si>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</si>
  <si>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</si>
  <si>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</si>
  <si>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</si>
  <si>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</si>
  <si>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</si>
  <si>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</si>
  <si>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</si>
  <si>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</si>
  <si>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</si>
  <si>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</si>
  <si>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</si>
  <si>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</si>
  <si>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</si>
  <si>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</si>
  <si>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</si>
  <si>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</si>
  <si>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</si>
  <si>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</si>
  <si>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</si>
  <si>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</si>
  <si>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</si>
  <si>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</si>
  <si>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</si>
  <si>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</si>
  <si>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</si>
  <si>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</si>
  <si>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</si>
  <si>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</si>
  <si>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</si>
  <si>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</si>
  <si>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</si>
  <si>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</si>
  <si>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</si>
  <si>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</si>
  <si>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</si>
  <si>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</si>
  <si>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</si>
  <si>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</si>
  <si>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</si>
  <si>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</si>
  <si>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</si>
  <si>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</si>
  <si>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</si>
  <si>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</si>
  <si>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</si>
  <si>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</si>
  <si>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</si>
  <si>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</si>
  <si>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</si>
  <si>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</si>
  <si>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</si>
  <si>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</si>
  <si>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</si>
  <si>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</si>
  <si>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</si>
  <si>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</si>
  <si>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</si>
  <si>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</si>
  <si>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</si>
  <si>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</si>
  <si>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</si>
  <si>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</si>
  <si>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</si>
  <si>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</si>
  <si>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</si>
  <si>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</si>
  <si>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</si>
  <si>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</si>
  <si>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</si>
  <si>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</si>
  <si>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</si>
  <si>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</si>
  <si>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</si>
  <si>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</si>
  <si>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</si>
  <si>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</si>
  <si>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</si>
  <si>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</si>
  <si>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</si>
  <si>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</si>
  <si>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</si>
  <si>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</si>
  <si>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</si>
  <si>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</si>
  <si>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</si>
  <si>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</si>
  <si>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</si>
  <si>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</si>
  <si>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</si>
  <si>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</si>
  <si>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</si>
  <si>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</si>
  <si>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</si>
  <si>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</si>
  <si>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</si>
  <si>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</si>
  <si>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</si>
  <si>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</si>
  <si>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</si>
  <si>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</si>
  <si>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</si>
  <si>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</si>
  <si>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</si>
  <si>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</si>
  <si>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</si>
  <si>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</si>
  <si>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</si>
  <si>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</si>
  <si>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</si>
  <si>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</si>
  <si>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</si>
  <si>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</si>
  <si>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</si>
  <si>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</si>
  <si>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</si>
  <si>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</si>
  <si>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</si>
  <si>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</si>
  <si>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</si>
  <si>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</si>
  <si>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</si>
  <si>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</si>
  <si>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</si>
  <si>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</si>
  <si>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</si>
  <si>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</si>
  <si>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</si>
  <si>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</si>
  <si>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</si>
  <si>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</si>
  <si>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</si>
  <si>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</si>
  <si>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</si>
  <si>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</si>
  <si>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</si>
  <si>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</si>
  <si>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</si>
  <si>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</si>
  <si>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</si>
  <si>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</si>
  <si>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</si>
  <si>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</si>
  <si>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</si>
  <si>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</si>
  <si>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</si>
  <si>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</si>
  <si>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</si>
  <si>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</si>
  <si>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</si>
  <si>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</si>
  <si>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</si>
  <si>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</si>
  <si>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</si>
  <si>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</si>
  <si>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</si>
  <si>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</si>
  <si>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</si>
  <si>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</si>
  <si>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</si>
  <si>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</si>
  <si>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</si>
  <si>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</si>
  <si>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</si>
  <si>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</si>
  <si>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</si>
  <si>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</si>
  <si>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</si>
  <si>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</si>
  <si>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</si>
  <si>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</si>
  <si>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</si>
  <si>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</si>
  <si>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</si>
  <si>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</si>
  <si>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</si>
  <si>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</si>
  <si>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</si>
  <si>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</si>
  <si>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</si>
  <si>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</si>
  <si>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</si>
  <si>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</si>
  <si>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</si>
  <si>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</si>
  <si>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</si>
  <si>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</si>
  <si>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</si>
  <si>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</si>
  <si>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</si>
  <si>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</si>
  <si>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</si>
  <si>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</si>
  <si>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</si>
  <si>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</si>
  <si>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</si>
  <si>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</si>
  <si>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</si>
  <si>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</si>
  <si>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</si>
  <si>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</si>
  <si>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</si>
  <si>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</si>
  <si>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</si>
  <si>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</si>
  <si>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</si>
  <si>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</si>
  <si>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</si>
  <si>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</si>
  <si>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</si>
  <si>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</si>
  <si>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</si>
  <si>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</si>
  <si>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</si>
  <si>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</si>
  <si>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</si>
  <si>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</si>
  <si>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</si>
  <si>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</si>
  <si>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</si>
  <si>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</si>
  <si>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</si>
  <si>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</si>
  <si>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</si>
  <si>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</si>
  <si>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</si>
  <si>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</si>
  <si>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</si>
  <si>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</si>
  <si>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</si>
  <si>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</si>
  <si>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</si>
  <si>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</si>
  <si>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</si>
  <si>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</si>
  <si>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</si>
  <si>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</si>
  <si>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</si>
  <si>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</si>
  <si>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</si>
  <si>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</si>
  <si>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</si>
  <si>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</si>
  <si>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</si>
  <si>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</si>
  <si>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</si>
  <si>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</si>
  <si>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</si>
  <si>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</si>
  <si>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</si>
  <si>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</si>
  <si>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</si>
  <si>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</si>
  <si>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</si>
  <si>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</si>
  <si>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</si>
  <si>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</si>
  <si>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</si>
  <si>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</si>
  <si>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</si>
  <si>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</si>
  <si>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</si>
  <si>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</si>
  <si>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</si>
  <si>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</si>
  <si>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</si>
  <si>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</si>
  <si>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</si>
  <si>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</si>
  <si>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</si>
  <si>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</si>
  <si>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</si>
  <si>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</si>
  <si>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</si>
  <si>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</si>
  <si>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</si>
  <si>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</si>
  <si>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</si>
  <si>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</si>
  <si>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</si>
  <si>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</si>
  <si>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</si>
  <si>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</si>
  <si>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</si>
  <si>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</si>
  <si>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</si>
  <si>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</si>
  <si>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</si>
  <si>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</si>
  <si>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</si>
  <si>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</si>
  <si>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</si>
  <si>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</si>
  <si>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</si>
  <si>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</si>
  <si>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</si>
  <si>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</si>
  <si>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</si>
  <si>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</si>
  <si>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</si>
  <si>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</si>
  <si>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</si>
  <si>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</si>
  <si>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</si>
  <si>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</si>
  <si>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</si>
  <si>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</si>
  <si>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</si>
  <si>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</si>
  <si>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</si>
  <si>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</si>
  <si>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</si>
  <si>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</si>
  <si>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</si>
  <si>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</si>
  <si>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</si>
  <si>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</si>
  <si>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</si>
  <si>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</si>
  <si>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</si>
  <si>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</si>
  <si>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</si>
  <si>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</si>
  <si>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</si>
  <si>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</si>
  <si>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</si>
  <si>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</si>
  <si>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</si>
  <si>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</si>
  <si>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</si>
  <si>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</si>
  <si>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</si>
  <si>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</si>
  <si>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</si>
  <si>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</si>
  <si>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</si>
  <si>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</si>
  <si>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</si>
  <si>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</si>
  <si>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</si>
  <si>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</si>
  <si>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</si>
  <si>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</si>
  <si>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</si>
  <si>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</si>
  <si>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</si>
  <si>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</si>
  <si>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</si>
  <si>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</si>
  <si>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</si>
  <si>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</si>
  <si>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</si>
  <si>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</si>
  <si>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</si>
  <si>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</si>
  <si>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</si>
  <si>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</si>
  <si>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</si>
  <si>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</si>
  <si>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</si>
  <si>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</si>
  <si>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</si>
  <si>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</si>
  <si>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</si>
  <si>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</si>
  <si>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</si>
  <si>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</si>
  <si>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</si>
  <si>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</si>
  <si>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</si>
  <si>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</si>
  <si>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</si>
  <si>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</si>
  <si>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</si>
  <si>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</si>
  <si>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</si>
  <si>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</si>
  <si>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</si>
  <si>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</si>
  <si>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</si>
  <si>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</si>
  <si>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</si>
  <si>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</si>
  <si>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</si>
  <si>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</si>
  <si>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</si>
  <si>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</si>
  <si>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</si>
  <si>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</si>
  <si>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</si>
  <si>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</si>
  <si>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</si>
  <si>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</si>
  <si>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</si>
  <si>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</si>
  <si>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</si>
  <si>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</si>
  <si>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</si>
  <si>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</si>
  <si>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</si>
  <si>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</si>
  <si>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</si>
  <si>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</si>
  <si>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</si>
  <si>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</si>
  <si>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</si>
  <si>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</si>
  <si>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</si>
  <si>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</si>
  <si>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</si>
  <si>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</si>
  <si>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</si>
  <si>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</si>
  <si>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</si>
  <si>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</si>
  <si>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</si>
  <si>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</si>
  <si>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</si>
  <si>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</si>
  <si>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</si>
  <si>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</si>
  <si>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</si>
  <si>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</si>
  <si>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</si>
  <si>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</si>
  <si>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</si>
  <si>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</si>
  <si>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</si>
  <si>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</si>
  <si>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</si>
  <si>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</si>
  <si>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</si>
  <si>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</si>
  <si>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</si>
  <si>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</si>
  <si>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</si>
  <si>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</si>
  <si>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</si>
  <si>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</si>
  <si>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</si>
  <si>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</si>
  <si>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</si>
  <si>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</si>
  <si>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</si>
  <si>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</si>
  <si>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</si>
  <si>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</si>
  <si>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</si>
  <si>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</si>
  <si>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</si>
  <si>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</si>
  <si>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</si>
  <si>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</si>
  <si>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</si>
  <si>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</si>
  <si>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</si>
  <si>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</si>
  <si>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</si>
  <si>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</si>
  <si>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</si>
  <si>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</si>
  <si>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</si>
  <si>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</si>
  <si>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</si>
  <si>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</si>
  <si>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</si>
  <si>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</si>
  <si>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</si>
  <si>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</si>
  <si>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</si>
  <si>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</si>
  <si>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</si>
  <si>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</si>
  <si>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</si>
  <si>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</si>
  <si>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</si>
  <si>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</si>
  <si>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</si>
  <si>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</si>
  <si>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</si>
  <si>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</si>
  <si>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</si>
  <si>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</si>
  <si>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</si>
  <si>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</si>
  <si>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</si>
  <si>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</si>
  <si>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</si>
  <si>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</si>
  <si>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</si>
  <si>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</si>
  <si>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</si>
  <si>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</si>
  <si>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</si>
  <si>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</si>
  <si>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</si>
  <si>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</si>
  <si>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</si>
  <si>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</si>
  <si>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</si>
  <si>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</si>
  <si>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</si>
  <si>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</si>
  <si>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</si>
  <si>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</si>
  <si>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</si>
  <si>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</si>
  <si>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</si>
  <si>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</si>
  <si>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</si>
  <si>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</si>
  <si>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</si>
  <si>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</si>
  <si>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</si>
  <si>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</si>
  <si>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</si>
  <si>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</si>
  <si>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</si>
  <si>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</si>
  <si>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</si>
  <si>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</si>
  <si>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</si>
  <si>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</si>
  <si>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</si>
  <si>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</si>
  <si>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</si>
  <si>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</si>
  <si>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</si>
  <si>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</si>
  <si>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</si>
  <si>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</si>
  <si>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</si>
  <si>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</si>
  <si>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</si>
  <si>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</si>
  <si>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</si>
  <si>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</si>
  <si>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</si>
  <si>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</si>
  <si>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</si>
  <si>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</si>
  <si>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</si>
  <si>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</si>
  <si>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</si>
  <si>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</si>
  <si>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</si>
  <si>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</si>
  <si>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</si>
  <si>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</si>
  <si>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</si>
  <si>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</si>
  <si>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</si>
  <si>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</si>
  <si>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</si>
  <si>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</si>
  <si>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</si>
  <si>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</si>
  <si>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</si>
  <si>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</si>
  <si>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</si>
  <si>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</si>
  <si>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</si>
  <si>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</si>
  <si>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</si>
  <si>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</si>
  <si>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</si>
  <si>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</si>
  <si>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</si>
  <si>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</si>
  <si>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</si>
  <si>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</si>
  <si>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</si>
  <si>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</si>
  <si>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</si>
  <si>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</si>
  <si>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</si>
  <si>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</si>
  <si>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</si>
  <si>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</si>
  <si>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</si>
  <si>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</si>
  <si>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</si>
  <si>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</si>
  <si>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</si>
  <si>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</si>
  <si>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</si>
  <si>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</si>
  <si>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</si>
  <si>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</si>
  <si>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</si>
  <si>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</si>
  <si>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</si>
  <si>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</si>
  <si>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</si>
  <si>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</si>
  <si>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</si>
  <si>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</si>
  <si>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</si>
  <si>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</si>
  <si>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</si>
  <si>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</si>
  <si>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</si>
  <si>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</si>
  <si>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</si>
  <si>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</si>
  <si>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</si>
  <si>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</si>
  <si>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</si>
  <si>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</si>
  <si>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</si>
  <si>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</si>
  <si>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</si>
  <si>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</si>
  <si>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</si>
  <si>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</si>
  <si>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</si>
  <si>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</si>
  <si>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</si>
  <si>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</si>
  <si>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</si>
  <si>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</si>
  <si>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</si>
  <si>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</si>
  <si>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</si>
  <si>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</si>
  <si>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</si>
  <si>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</si>
  <si>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</si>
  <si>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</si>
  <si>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</si>
  <si>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</si>
  <si>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</si>
  <si>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</si>
  <si>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</si>
  <si>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</si>
  <si>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</si>
  <si>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</si>
  <si>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</si>
  <si>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</si>
  <si>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</si>
  <si>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</si>
  <si>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</si>
  <si>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</si>
  <si>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</si>
  <si>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</si>
  <si>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</si>
  <si>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</si>
  <si>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</si>
  <si>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</si>
  <si>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</si>
  <si>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</si>
  <si>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</si>
  <si>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</si>
  <si>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</si>
  <si>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</si>
  <si>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</si>
  <si>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</si>
  <si>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</si>
  <si>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</si>
  <si>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</si>
  <si>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</si>
  <si>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</si>
  <si>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</si>
  <si>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</si>
  <si>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</si>
  <si>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</si>
  <si>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</si>
  <si>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</si>
  <si>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</si>
  <si>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</si>
  <si>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</si>
  <si>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</si>
  <si>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</si>
  <si>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</si>
  <si>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</si>
  <si>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</si>
  <si>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</si>
  <si>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</si>
  <si>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</si>
  <si>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</si>
  <si>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</si>
  <si>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</si>
  <si>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</si>
  <si>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</si>
  <si>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</si>
  <si>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</si>
  <si>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</si>
  <si>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</si>
  <si>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</si>
  <si>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</si>
  <si>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</si>
  <si>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</si>
  <si>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</si>
  <si>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</si>
  <si>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</si>
  <si>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</si>
  <si>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</si>
  <si>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</si>
  <si>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</si>
  <si>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</si>
  <si>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</si>
  <si>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</si>
  <si>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</si>
  <si>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</si>
  <si>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</si>
  <si>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</si>
  <si>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</si>
  <si>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</si>
  <si>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</si>
  <si>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</si>
  <si>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</si>
  <si>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</si>
  <si>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</si>
  <si>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</si>
  <si>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</si>
  <si>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</si>
  <si>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</si>
  <si>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</si>
  <si>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</si>
  <si>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</si>
  <si>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</si>
  <si>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</si>
  <si>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</si>
  <si>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</si>
  <si>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</si>
  <si>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</si>
  <si>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</si>
  <si>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</si>
  <si>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</si>
  <si>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</si>
  <si>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</si>
  <si>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</si>
  <si>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</si>
  <si>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</si>
  <si>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</si>
  <si>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</si>
  <si>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</si>
  <si>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</si>
  <si>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</si>
  <si>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</si>
  <si>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</si>
  <si>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</si>
  <si>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</si>
  <si>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</si>
  <si>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</si>
  <si>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</si>
  <si>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</si>
  <si>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</si>
  <si>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</si>
  <si>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</si>
  <si>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</si>
  <si>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</si>
  <si>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</si>
  <si>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</si>
  <si>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</si>
  <si>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</si>
  <si>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</si>
  <si>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</si>
  <si>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</si>
  <si>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</si>
  <si>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</si>
  <si>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</si>
  <si>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</si>
  <si>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</si>
  <si>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</si>
  <si>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</si>
  <si>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</si>
  <si>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</si>
  <si>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</si>
  <si>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</si>
  <si>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</si>
  <si>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</si>
  <si>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</si>
  <si>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</si>
  <si>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</si>
  <si>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</si>
  <si>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</si>
  <si>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</si>
  <si>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</si>
  <si>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</si>
  <si>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</si>
  <si>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</si>
  <si>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</si>
  <si>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</si>
  <si>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</si>
  <si>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</si>
  <si>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</si>
  <si>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</si>
  <si>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</si>
  <si>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</si>
  <si>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</si>
  <si>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</si>
  <si>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</si>
  <si>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</si>
  <si>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</si>
  <si>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</si>
  <si>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</si>
  <si>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</si>
  <si>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</si>
  <si>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</si>
  <si>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</si>
  <si>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</si>
  <si>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</si>
  <si>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</si>
  <si>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</si>
  <si>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</si>
  <si>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</si>
  <si>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</si>
  <si>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</si>
  <si>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</si>
  <si>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</si>
  <si>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</si>
  <si>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</si>
  <si>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</si>
  <si>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</si>
  <si>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</si>
  <si>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</si>
  <si>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</si>
  <si>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</si>
  <si>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</si>
  <si>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</si>
  <si>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</si>
  <si>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</si>
  <si>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</si>
  <si>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</si>
  <si>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</si>
  <si>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</si>
  <si>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</si>
  <si>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</si>
  <si>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</si>
  <si>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</si>
  <si>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</si>
  <si>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</si>
  <si>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</si>
  <si>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</si>
  <si>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</si>
  <si>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</si>
  <si>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</si>
  <si>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</si>
  <si>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</si>
  <si>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</si>
  <si>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</si>
  <si>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</si>
  <si>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</si>
  <si>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</si>
  <si>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</si>
  <si>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</si>
  <si>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BRIDGE Housing Corporation</t>
  </si>
  <si>
    <t>600 California Street, Suite 900</t>
  </si>
  <si>
    <t>CA</t>
  </si>
  <si>
    <t>April Talley</t>
  </si>
  <si>
    <t>415-321-3566</t>
  </si>
  <si>
    <t>415-495-4898</t>
  </si>
  <si>
    <t>Partnership Representative</t>
  </si>
  <si>
    <t>Potrero Housing Associates II, L.P.</t>
  </si>
  <si>
    <t>San Francisco, CA 94108</t>
  </si>
  <si>
    <t>Atalley@bridgehousing.com</t>
  </si>
  <si>
    <t>atalley@bridgehousing.com</t>
  </si>
  <si>
    <t>Gubb &amp; Barshay LLP</t>
  </si>
  <si>
    <t>505 14th St., Suite 1050</t>
  </si>
  <si>
    <t>Oakland, CA 94612</t>
  </si>
  <si>
    <t>Evan Gross</t>
  </si>
  <si>
    <t>415-781-6600</t>
  </si>
  <si>
    <t>415-781-6967</t>
  </si>
  <si>
    <t>egross@gubbandbarshay.com</t>
  </si>
  <si>
    <t>CohnReznick LLP</t>
  </si>
  <si>
    <t>400 Capitol Mall, Suite 900</t>
  </si>
  <si>
    <t>San Francisco, CA 94104</t>
  </si>
  <si>
    <t>Brian Brewer</t>
  </si>
  <si>
    <t>916-930-5758</t>
  </si>
  <si>
    <t>Brian.Brewer@cohnreznick.com</t>
  </si>
  <si>
    <t>916-442-103</t>
  </si>
  <si>
    <t>California Housing Partnership</t>
  </si>
  <si>
    <t>369 Pine Street, Suite 300</t>
  </si>
  <si>
    <t>William Wilcox</t>
  </si>
  <si>
    <t>540-878-8505</t>
  </si>
  <si>
    <t>HKIT Architects</t>
  </si>
  <si>
    <t>538 Ninth Street, Suite 240</t>
  </si>
  <si>
    <t>Oakland, CA 94607</t>
  </si>
  <si>
    <t>Paul McElwee</t>
  </si>
  <si>
    <t>510-625-9800</t>
  </si>
  <si>
    <t>PMcElwee@hkit.com</t>
  </si>
  <si>
    <t>Cahill Contractors</t>
  </si>
  <si>
    <t>425 California Street, Suite 200</t>
  </si>
  <si>
    <t>Matt Irwin</t>
  </si>
  <si>
    <t>415-677-0648</t>
  </si>
  <si>
    <t>415-986-4406</t>
  </si>
  <si>
    <t>Mirwin@Cahill-sf.com</t>
  </si>
  <si>
    <t>Bright Green Strategies</t>
  </si>
  <si>
    <t>732 Addison St</t>
  </si>
  <si>
    <t>Berkeley, CA 94710</t>
  </si>
  <si>
    <t>Sharon Block</t>
  </si>
  <si>
    <t>510-863-1109</t>
  </si>
  <si>
    <t>Sharon@brightgreenstrategies.com</t>
  </si>
  <si>
    <t>TBD</t>
  </si>
  <si>
    <t>City and County of San Francisco</t>
  </si>
  <si>
    <t>1 S. Van Ness Ave</t>
  </si>
  <si>
    <t>San Francisco, CA</t>
  </si>
  <si>
    <t>Sara Amaral</t>
  </si>
  <si>
    <t>415-701-5510</t>
  </si>
  <si>
    <t>Sara.Amaral@sfgov.org</t>
  </si>
  <si>
    <t>The Concord Group</t>
  </si>
  <si>
    <t>251 Kearny Street, Sixth Floor</t>
  </si>
  <si>
    <t>Tim Cornwell</t>
  </si>
  <si>
    <t>415-397-5490</t>
  </si>
  <si>
    <t>415-397-5496</t>
  </si>
  <si>
    <t>tmc@theconcordgroup.com</t>
  </si>
  <si>
    <t xml:space="preserve">BRIDGE Property Management Company </t>
  </si>
  <si>
    <t>600 California St., Suite 900</t>
  </si>
  <si>
    <t>James Valva</t>
  </si>
  <si>
    <t>415-989-1111</t>
  </si>
  <si>
    <t>Jvalva@bridgehousing.com</t>
  </si>
  <si>
    <t>San Francisco Housing Authority</t>
  </si>
  <si>
    <t>Secured by Leasehold Interest</t>
  </si>
  <si>
    <t>Other (Specify below)</t>
  </si>
  <si>
    <t>High Rise residential</t>
  </si>
  <si>
    <t>6,203 square feet of commercial space to be leased to Cross Cultural Family Center</t>
  </si>
  <si>
    <t>Residential/ Childcare</t>
  </si>
  <si>
    <t>Per Potrero HOPE SF Standards and Guidelines-92 units/acre</t>
  </si>
  <si>
    <t>50 feet with 25% of area allowed up to 65'</t>
  </si>
  <si>
    <t>AHSC</t>
  </si>
  <si>
    <t>2 FTE</t>
  </si>
  <si>
    <t>Operating Income</t>
  </si>
  <si>
    <t>Cash flow from operations</t>
  </si>
  <si>
    <t>Shanti Project</t>
  </si>
  <si>
    <t>Potrero Housing Associates II LLC</t>
  </si>
  <si>
    <t>BRIDGE Property Management Company</t>
  </si>
  <si>
    <t>Potrero Block B</t>
  </si>
  <si>
    <t>Eric D. Shaw</t>
  </si>
  <si>
    <t>1 South Van Ness, 5th Floor</t>
  </si>
  <si>
    <t>415-701-5500</t>
  </si>
  <si>
    <t>415-701-5501</t>
  </si>
  <si>
    <t>Eric.Shaw@sfgov.org</t>
  </si>
  <si>
    <t>CDLAC-TCAC Joint Application (submitting concurrently)</t>
  </si>
  <si>
    <t>1801 25th Street</t>
  </si>
  <si>
    <t>4285B/001</t>
  </si>
  <si>
    <t>Low Resource</t>
  </si>
  <si>
    <t>40%/60%</t>
  </si>
  <si>
    <t>Variable</t>
  </si>
  <si>
    <t>SF MOHCD Gap Loan</t>
  </si>
  <si>
    <t>Accrued Deferred Interest</t>
  </si>
  <si>
    <t>Fixed</t>
  </si>
  <si>
    <t>Costs Deferred Until Conversion</t>
  </si>
  <si>
    <t>GP Equity (Developer Fee)</t>
  </si>
  <si>
    <t>LP Equity Contribution</t>
  </si>
  <si>
    <t>HCD AHSC</t>
  </si>
  <si>
    <t>Office Costs</t>
  </si>
  <si>
    <t>Janitorial</t>
  </si>
  <si>
    <t>Vehicle Maintenance</t>
  </si>
  <si>
    <t>Misc Tax License/HOA Fees</t>
  </si>
  <si>
    <t>MOH Monitoring Fee</t>
  </si>
  <si>
    <t>MOHCD Asset Management Fee</t>
  </si>
  <si>
    <t>Section 8</t>
  </si>
  <si>
    <t>RAD</t>
  </si>
  <si>
    <t>Project-based vouchers (PBVs)</t>
  </si>
  <si>
    <t>MOHCD</t>
  </si>
  <si>
    <t>AHSC HCD Fee</t>
  </si>
  <si>
    <t>MOHCD Gap Loan</t>
  </si>
  <si>
    <t>IIG</t>
  </si>
  <si>
    <t>Childcare Project Management Fee</t>
  </si>
  <si>
    <t>Art Enrichment</t>
  </si>
  <si>
    <t>Transaction Legal</t>
  </si>
  <si>
    <t>HCD Transition Reserve</t>
  </si>
  <si>
    <t>HCD IIG</t>
  </si>
  <si>
    <t>Chase Tax Exempt Permanent Loan</t>
  </si>
  <si>
    <t>Wells Fargo Tax Exempt Construction Loan</t>
  </si>
  <si>
    <t>Wells Fargo Conventional Construction Loan</t>
  </si>
  <si>
    <t>333 Market Street, 17th Floor</t>
  </si>
  <si>
    <t>Jeff Bennett</t>
  </si>
  <si>
    <t>415-801-8522</t>
  </si>
  <si>
    <t>Gap</t>
  </si>
  <si>
    <t xml:space="preserve">San Francisco </t>
  </si>
  <si>
    <t>Deferred Fee</t>
  </si>
  <si>
    <t>2020 W. El Camino Avenue, Suite 670</t>
  </si>
  <si>
    <t>Sacremento</t>
  </si>
  <si>
    <t>John Nunn</t>
  </si>
  <si>
    <t>916-274-0575</t>
  </si>
  <si>
    <t>560 Mission Street, 3rd Floor</t>
  </si>
  <si>
    <t>James Vossoughi</t>
  </si>
  <si>
    <t>415-315-6708</t>
  </si>
  <si>
    <t>Permanent</t>
  </si>
  <si>
    <t>1 South Van Ness</t>
  </si>
  <si>
    <t>2020 W. El Camino Ave., Suite 670</t>
  </si>
  <si>
    <t>Sheila Anadon</t>
  </si>
  <si>
    <t>916-236-6376</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</si>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</sst>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2135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9" fontId="11" fillId="0" borderId="0" xfId="4495" applyFont="1" applyFill="1" applyAlignment="1">
      <alignment horizontal="center"/>
    </xf>
    <xf numFmtId="9" fontId="11" fillId="0" borderId="11" xfId="4495" applyFont="1" applyBorder="1" applyAlignment="1">
      <alignment horizontal="center"/>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1"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19"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11" fillId="54" borderId="3" xfId="0" applyFont="1" applyFill="1" applyBorder="1" applyAlignment="1" applyProtection="1">
      <alignment horizontal="center"/>
      <protection locked="0"/>
    </xf>
    <xf numFmtId="0" fontId="11" fillId="54" borderId="4" xfId="0" applyFont="1" applyFill="1" applyBorder="1" applyAlignment="1" applyProtection="1">
      <alignment horizontal="center"/>
      <protection locked="0"/>
    </xf>
    <xf numFmtId="0" fontId="11" fillId="54" borderId="5" xfId="0" applyFont="1" applyFill="1" applyBorder="1" applyAlignment="1" applyProtection="1">
      <alignment horizontal="center"/>
      <protection locked="0"/>
    </xf>
    <xf numFmtId="0" fontId="20" fillId="5" borderId="6" xfId="271" applyFont="1" applyFill="1" applyBorder="1" applyAlignment="1" applyProtection="1">
      <protection locked="0"/>
    </xf>
    <xf numFmtId="1" fontId="20" fillId="5" borderId="11" xfId="0" applyNumberFormat="1" applyFont="1" applyFill="1" applyBorder="1" applyAlignment="1" applyProtection="1">
      <alignment horizontal="center"/>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68" fontId="11" fillId="54" borderId="11" xfId="0" applyNumberFormat="1"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11" fillId="54" borderId="3" xfId="0" applyNumberFormat="1" applyFont="1" applyFill="1" applyBorder="1" applyAlignment="1" applyProtection="1">
      <alignment horizontal="center"/>
      <protection locked="0"/>
    </xf>
    <xf numFmtId="3" fontId="11" fillId="54" borderId="4" xfId="0" applyNumberFormat="1" applyFont="1" applyFill="1" applyBorder="1" applyAlignment="1" applyProtection="1">
      <alignment horizontal="center"/>
      <protection locked="0"/>
    </xf>
    <xf numFmtId="3" fontId="11" fillId="54" borderId="5" xfId="0" applyNumberFormat="1" applyFont="1" applyFill="1" applyBorder="1" applyAlignment="1" applyProtection="1">
      <alignment horizontal="center"/>
      <protection locked="0"/>
    </xf>
    <xf numFmtId="0" fontId="17" fillId="3" borderId="0"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11" fillId="54" borderId="3" xfId="0" applyNumberFormat="1" applyFont="1" applyFill="1" applyBorder="1" applyAlignment="1" applyProtection="1">
      <alignment horizontal="center"/>
      <protection locked="0"/>
    </xf>
    <xf numFmtId="1" fontId="11" fillId="54" borderId="4" xfId="0" applyNumberFormat="1" applyFont="1" applyFill="1" applyBorder="1" applyAlignment="1" applyProtection="1">
      <alignment horizontal="center"/>
      <protection locked="0"/>
    </xf>
    <xf numFmtId="1" fontId="11" fillId="54"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1" fillId="0" borderId="0" xfId="543" applyFont="1" applyBorder="1" applyAlignment="1" applyProtection="1">
      <alignment horizontal="center"/>
    </xf>
    <xf numFmtId="168" fontId="11" fillId="54" borderId="3" xfId="0" applyNumberFormat="1" applyFont="1" applyFill="1" applyBorder="1" applyAlignment="1" applyProtection="1">
      <alignment horizontal="center"/>
      <protection locked="0"/>
    </xf>
    <xf numFmtId="168" fontId="11" fillId="54" borderId="4" xfId="0" applyNumberFormat="1" applyFont="1" applyFill="1" applyBorder="1" applyAlignment="1" applyProtection="1">
      <alignment horizontal="center"/>
      <protection locked="0"/>
    </xf>
    <xf numFmtId="168" fontId="11" fillId="54"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0" fontId="30" fillId="5" borderId="3" xfId="0" applyFont="1" applyFill="1" applyBorder="1" applyAlignment="1" applyProtection="1">
      <alignment horizontal="left"/>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166" fontId="11" fillId="5" borderId="4" xfId="0" applyNumberFormat="1"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1" fillId="5" borderId="3" xfId="0" applyFont="1" applyFill="1" applyBorder="1" applyAlignment="1" applyProtection="1">
      <alignment horizontal="center"/>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6" xfId="0" applyFont="1" applyFill="1" applyBorder="1" applyAlignment="1" applyProtection="1">
      <alignment horizontal="left" wrapText="1"/>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0" fontId="11"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0" xfId="570" applyFont="1" applyFill="1" applyBorder="1" applyAlignment="1" applyProtection="1">
      <alignment horizontal="left" vertical="top" wrapText="1"/>
      <protection locked="0"/>
    </xf>
    <xf numFmtId="0" fontId="11" fillId="5" borderId="0" xfId="570" applyFill="1" applyBorder="1" applyAlignment="1" applyProtection="1">
      <alignment horizontal="left" vertical="top" wrapText="1"/>
      <protection locked="0"/>
    </xf>
    <xf numFmtId="0" fontId="11" fillId="5" borderId="6" xfId="570" applyFill="1" applyBorder="1" applyAlignment="1" applyProtection="1">
      <alignment horizontal="left" vertical="top" wrapText="1"/>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21358">
    <cellStyle name="20% - Accent1" xfId="1" builtinId="30" customBuiltin="1"/>
    <cellStyle name="20% - Accent1 10" xfId="4507" xr:uid="{00000000-0005-0000-0000-000001000000}"/>
    <cellStyle name="20% - Accent1 10 2" xfId="12936" xr:uid="{00000000-0005-0000-0000-000001000000}"/>
    <cellStyle name="20% - Accent1 11" xfId="17147" xr:uid="{00000000-0005-0000-0000-000013220000}"/>
    <cellStyle name="20% - Accent1 12" xfId="8718" xr:uid="{00000000-0005-0000-0000-000013220000}"/>
    <cellStyle name="20% - Accent1 2" xfId="2" xr:uid="{00000000-0005-0000-0000-000002000000}"/>
    <cellStyle name="20% - Accent1 2 10" xfId="17148" xr:uid="{00000000-0005-0000-0000-000014220000}"/>
    <cellStyle name="20% - Accent1 2 11" xfId="8719" xr:uid="{00000000-0005-0000-0000-000002000000}"/>
    <cellStyle name="20% - Accent1 2 2" xfId="3" xr:uid="{00000000-0005-0000-0000-000003000000}"/>
    <cellStyle name="20% - Accent1 2 2 10" xfId="8720"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00000000-0005-0000-0000-000007000000}"/>
    <cellStyle name="20% - Accent1 2 2 2 2 2 3" xfId="19709" xr:uid="{00000000-0005-0000-0000-000005000000}"/>
    <cellStyle name="20% - Accent1 2 2 2 2 2 4" xfId="11280" xr:uid="{00000000-0005-0000-0000-000006000000}"/>
    <cellStyle name="20% - Accent1 2 2 2 2 3" xfId="4924" xr:uid="{00000000-0005-0000-0000-000008000000}"/>
    <cellStyle name="20% - Accent1 2 2 2 2 3 2" xfId="13353" xr:uid="{00000000-0005-0000-0000-000008000000}"/>
    <cellStyle name="20% - Accent1 2 2 2 2 4" xfId="17564" xr:uid="{00000000-0005-0000-0000-000004000000}"/>
    <cellStyle name="20% - Accent1 2 2 2 2 5" xfId="9135" xr:uid="{00000000-0005-0000-0000-000005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00000000-0005-0000-0000-00000B000000}"/>
    <cellStyle name="20% - Accent1 2 2 2 3 2 3" xfId="20122" xr:uid="{00000000-0005-0000-0000-000007000000}"/>
    <cellStyle name="20% - Accent1 2 2 2 3 2 4" xfId="11693" xr:uid="{00000000-0005-0000-0000-00000A000000}"/>
    <cellStyle name="20% - Accent1 2 2 2 3 3" xfId="5337" xr:uid="{00000000-0005-0000-0000-00000C000000}"/>
    <cellStyle name="20% - Accent1 2 2 2 3 3 2" xfId="13766" xr:uid="{00000000-0005-0000-0000-00000C000000}"/>
    <cellStyle name="20% - Accent1 2 2 2 3 4" xfId="17977" xr:uid="{00000000-0005-0000-0000-000006000000}"/>
    <cellStyle name="20% - Accent1 2 2 2 3 5" xfId="9548" xr:uid="{00000000-0005-0000-0000-000009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00000000-0005-0000-0000-00000F000000}"/>
    <cellStyle name="20% - Accent1 2 2 2 4 2 3" xfId="20535" xr:uid="{00000000-0005-0000-0000-000009000000}"/>
    <cellStyle name="20% - Accent1 2 2 2 4 2 4" xfId="12106" xr:uid="{00000000-0005-0000-0000-00000E000000}"/>
    <cellStyle name="20% - Accent1 2 2 2 4 3" xfId="5750" xr:uid="{00000000-0005-0000-0000-000010000000}"/>
    <cellStyle name="20% - Accent1 2 2 2 4 3 2" xfId="14179" xr:uid="{00000000-0005-0000-0000-000010000000}"/>
    <cellStyle name="20% - Accent1 2 2 2 4 4" xfId="18390" xr:uid="{00000000-0005-0000-0000-000008000000}"/>
    <cellStyle name="20% - Accent1 2 2 2 4 5" xfId="9961" xr:uid="{00000000-0005-0000-0000-00000D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00000000-0005-0000-0000-000013000000}"/>
    <cellStyle name="20% - Accent1 2 2 2 5 2 3" xfId="20948" xr:uid="{00000000-0005-0000-0000-00000B000000}"/>
    <cellStyle name="20% - Accent1 2 2 2 5 2 4" xfId="12519" xr:uid="{00000000-0005-0000-0000-000012000000}"/>
    <cellStyle name="20% - Accent1 2 2 2 5 3" xfId="6163" xr:uid="{00000000-0005-0000-0000-000014000000}"/>
    <cellStyle name="20% - Accent1 2 2 2 5 3 2" xfId="14592" xr:uid="{00000000-0005-0000-0000-000014000000}"/>
    <cellStyle name="20% - Accent1 2 2 2 5 4" xfId="18803" xr:uid="{00000000-0005-0000-0000-00000A000000}"/>
    <cellStyle name="20% - Accent1 2 2 2 5 5" xfId="10374" xr:uid="{00000000-0005-0000-0000-000011000000}"/>
    <cellStyle name="20% - Accent1 2 2 2 6" xfId="2268" xr:uid="{00000000-0005-0000-0000-000015000000}"/>
    <cellStyle name="20% - Accent1 2 2 2 6 2" xfId="6576" xr:uid="{00000000-0005-0000-0000-000016000000}"/>
    <cellStyle name="20% - Accent1 2 2 2 6 2 2" xfId="15005" xr:uid="{00000000-0005-0000-0000-000016000000}"/>
    <cellStyle name="20% - Accent1 2 2 2 6 3" xfId="19216" xr:uid="{00000000-0005-0000-0000-00000C000000}"/>
    <cellStyle name="20% - Accent1 2 2 2 6 4" xfId="10787" xr:uid="{00000000-0005-0000-0000-000015000000}"/>
    <cellStyle name="20% - Accent1 2 2 2 7" xfId="4510" xr:uid="{00000000-0005-0000-0000-000017000000}"/>
    <cellStyle name="20% - Accent1 2 2 2 7 2" xfId="12939" xr:uid="{00000000-0005-0000-0000-000017000000}"/>
    <cellStyle name="20% - Accent1 2 2 2 8" xfId="17150" xr:uid="{00000000-0005-0000-0000-000016220000}"/>
    <cellStyle name="20% - Accent1 2 2 2 9" xfId="8721" xr:uid="{00000000-0005-0000-0000-000004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00000000-0005-0000-0000-00001A000000}"/>
    <cellStyle name="20% - Accent1 2 2 3 2 3" xfId="19708" xr:uid="{00000000-0005-0000-0000-00000E000000}"/>
    <cellStyle name="20% - Accent1 2 2 3 2 4" xfId="11279" xr:uid="{00000000-0005-0000-0000-000019000000}"/>
    <cellStyle name="20% - Accent1 2 2 3 3" xfId="4923" xr:uid="{00000000-0005-0000-0000-00001B000000}"/>
    <cellStyle name="20% - Accent1 2 2 3 3 2" xfId="13352" xr:uid="{00000000-0005-0000-0000-00001B000000}"/>
    <cellStyle name="20% - Accent1 2 2 3 4" xfId="17563" xr:uid="{00000000-0005-0000-0000-00000D000000}"/>
    <cellStyle name="20% - Accent1 2 2 3 5" xfId="9134" xr:uid="{00000000-0005-0000-0000-000018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00000000-0005-0000-0000-00001E000000}"/>
    <cellStyle name="20% - Accent1 2 2 4 2 3" xfId="20121" xr:uid="{00000000-0005-0000-0000-000010000000}"/>
    <cellStyle name="20% - Accent1 2 2 4 2 4" xfId="11692" xr:uid="{00000000-0005-0000-0000-00001D000000}"/>
    <cellStyle name="20% - Accent1 2 2 4 3" xfId="5336" xr:uid="{00000000-0005-0000-0000-00001F000000}"/>
    <cellStyle name="20% - Accent1 2 2 4 3 2" xfId="13765" xr:uid="{00000000-0005-0000-0000-00001F000000}"/>
    <cellStyle name="20% - Accent1 2 2 4 4" xfId="17976" xr:uid="{00000000-0005-0000-0000-00000F000000}"/>
    <cellStyle name="20% - Accent1 2 2 4 5" xfId="9547" xr:uid="{00000000-0005-0000-0000-00001C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00000000-0005-0000-0000-000022000000}"/>
    <cellStyle name="20% - Accent1 2 2 5 2 3" xfId="20534" xr:uid="{00000000-0005-0000-0000-000012000000}"/>
    <cellStyle name="20% - Accent1 2 2 5 2 4" xfId="12105" xr:uid="{00000000-0005-0000-0000-000021000000}"/>
    <cellStyle name="20% - Accent1 2 2 5 3" xfId="5749" xr:uid="{00000000-0005-0000-0000-000023000000}"/>
    <cellStyle name="20% - Accent1 2 2 5 3 2" xfId="14178" xr:uid="{00000000-0005-0000-0000-000023000000}"/>
    <cellStyle name="20% - Accent1 2 2 5 4" xfId="18389" xr:uid="{00000000-0005-0000-0000-000011000000}"/>
    <cellStyle name="20% - Accent1 2 2 5 5" xfId="9960" xr:uid="{00000000-0005-0000-0000-000020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00000000-0005-0000-0000-000026000000}"/>
    <cellStyle name="20% - Accent1 2 2 6 2 3" xfId="20947" xr:uid="{00000000-0005-0000-0000-000014000000}"/>
    <cellStyle name="20% - Accent1 2 2 6 2 4" xfId="12518" xr:uid="{00000000-0005-0000-0000-000025000000}"/>
    <cellStyle name="20% - Accent1 2 2 6 3" xfId="6162" xr:uid="{00000000-0005-0000-0000-000027000000}"/>
    <cellStyle name="20% - Accent1 2 2 6 3 2" xfId="14591" xr:uid="{00000000-0005-0000-0000-000027000000}"/>
    <cellStyle name="20% - Accent1 2 2 6 4" xfId="18802" xr:uid="{00000000-0005-0000-0000-000013000000}"/>
    <cellStyle name="20% - Accent1 2 2 6 5" xfId="10373" xr:uid="{00000000-0005-0000-0000-000024000000}"/>
    <cellStyle name="20% - Accent1 2 2 7" xfId="2267" xr:uid="{00000000-0005-0000-0000-000028000000}"/>
    <cellStyle name="20% - Accent1 2 2 7 2" xfId="6575" xr:uid="{00000000-0005-0000-0000-000029000000}"/>
    <cellStyle name="20% - Accent1 2 2 7 2 2" xfId="15004" xr:uid="{00000000-0005-0000-0000-000029000000}"/>
    <cellStyle name="20% - Accent1 2 2 7 3" xfId="19215" xr:uid="{00000000-0005-0000-0000-000015000000}"/>
    <cellStyle name="20% - Accent1 2 2 7 4" xfId="10786" xr:uid="{00000000-0005-0000-0000-000028000000}"/>
    <cellStyle name="20% - Accent1 2 2 8" xfId="4509" xr:uid="{00000000-0005-0000-0000-00002A000000}"/>
    <cellStyle name="20% - Accent1 2 2 8 2" xfId="12938" xr:uid="{00000000-0005-0000-0000-00002A000000}"/>
    <cellStyle name="20% - Accent1 2 2 9" xfId="17149" xr:uid="{00000000-0005-0000-0000-00001522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00000000-0005-0000-0000-00002E000000}"/>
    <cellStyle name="20% - Accent1 2 3 2 2 3" xfId="19710" xr:uid="{00000000-0005-0000-0000-000018000000}"/>
    <cellStyle name="20% - Accent1 2 3 2 2 4" xfId="11281" xr:uid="{00000000-0005-0000-0000-00002D000000}"/>
    <cellStyle name="20% - Accent1 2 3 2 3" xfId="4925" xr:uid="{00000000-0005-0000-0000-00002F000000}"/>
    <cellStyle name="20% - Accent1 2 3 2 3 2" xfId="13354" xr:uid="{00000000-0005-0000-0000-00002F000000}"/>
    <cellStyle name="20% - Accent1 2 3 2 4" xfId="17565" xr:uid="{00000000-0005-0000-0000-000017000000}"/>
    <cellStyle name="20% - Accent1 2 3 2 5" xfId="9136" xr:uid="{00000000-0005-0000-0000-00002C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00000000-0005-0000-0000-000032000000}"/>
    <cellStyle name="20% - Accent1 2 3 3 2 3" xfId="20123" xr:uid="{00000000-0005-0000-0000-00001A000000}"/>
    <cellStyle name="20% - Accent1 2 3 3 2 4" xfId="11694" xr:uid="{00000000-0005-0000-0000-000031000000}"/>
    <cellStyle name="20% - Accent1 2 3 3 3" xfId="5338" xr:uid="{00000000-0005-0000-0000-000033000000}"/>
    <cellStyle name="20% - Accent1 2 3 3 3 2" xfId="13767" xr:uid="{00000000-0005-0000-0000-000033000000}"/>
    <cellStyle name="20% - Accent1 2 3 3 4" xfId="17978" xr:uid="{00000000-0005-0000-0000-000019000000}"/>
    <cellStyle name="20% - Accent1 2 3 3 5" xfId="9549" xr:uid="{00000000-0005-0000-0000-000030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00000000-0005-0000-0000-000036000000}"/>
    <cellStyle name="20% - Accent1 2 3 4 2 3" xfId="20536" xr:uid="{00000000-0005-0000-0000-00001C000000}"/>
    <cellStyle name="20% - Accent1 2 3 4 2 4" xfId="12107" xr:uid="{00000000-0005-0000-0000-000035000000}"/>
    <cellStyle name="20% - Accent1 2 3 4 3" xfId="5751" xr:uid="{00000000-0005-0000-0000-000037000000}"/>
    <cellStyle name="20% - Accent1 2 3 4 3 2" xfId="14180" xr:uid="{00000000-0005-0000-0000-000037000000}"/>
    <cellStyle name="20% - Accent1 2 3 4 4" xfId="18391" xr:uid="{00000000-0005-0000-0000-00001B000000}"/>
    <cellStyle name="20% - Accent1 2 3 4 5" xfId="9962" xr:uid="{00000000-0005-0000-0000-000034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00000000-0005-0000-0000-00003A000000}"/>
    <cellStyle name="20% - Accent1 2 3 5 2 3" xfId="20949" xr:uid="{00000000-0005-0000-0000-00001E000000}"/>
    <cellStyle name="20% - Accent1 2 3 5 2 4" xfId="12520" xr:uid="{00000000-0005-0000-0000-000039000000}"/>
    <cellStyle name="20% - Accent1 2 3 5 3" xfId="6164" xr:uid="{00000000-0005-0000-0000-00003B000000}"/>
    <cellStyle name="20% - Accent1 2 3 5 3 2" xfId="14593" xr:uid="{00000000-0005-0000-0000-00003B000000}"/>
    <cellStyle name="20% - Accent1 2 3 5 4" xfId="18804" xr:uid="{00000000-0005-0000-0000-00001D000000}"/>
    <cellStyle name="20% - Accent1 2 3 5 5" xfId="10375" xr:uid="{00000000-0005-0000-0000-000038000000}"/>
    <cellStyle name="20% - Accent1 2 3 6" xfId="2269" xr:uid="{00000000-0005-0000-0000-00003C000000}"/>
    <cellStyle name="20% - Accent1 2 3 6 2" xfId="6577" xr:uid="{00000000-0005-0000-0000-00003D000000}"/>
    <cellStyle name="20% - Accent1 2 3 6 2 2" xfId="15006" xr:uid="{00000000-0005-0000-0000-00003D000000}"/>
    <cellStyle name="20% - Accent1 2 3 6 3" xfId="19217" xr:uid="{00000000-0005-0000-0000-00001F000000}"/>
    <cellStyle name="20% - Accent1 2 3 6 4" xfId="10788" xr:uid="{00000000-0005-0000-0000-00003C000000}"/>
    <cellStyle name="20% - Accent1 2 3 7" xfId="4511" xr:uid="{00000000-0005-0000-0000-00003E000000}"/>
    <cellStyle name="20% - Accent1 2 3 7 2" xfId="12940" xr:uid="{00000000-0005-0000-0000-00003E000000}"/>
    <cellStyle name="20% - Accent1 2 3 8" xfId="17151" xr:uid="{00000000-0005-0000-0000-000017220000}"/>
    <cellStyle name="20% - Accent1 2 3 9" xfId="8722" xr:uid="{00000000-0005-0000-0000-00002B000000}"/>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00000000-0005-0000-0000-000041000000}"/>
    <cellStyle name="20% - Accent1 2 4 2 3" xfId="19707" xr:uid="{00000000-0005-0000-0000-000021000000}"/>
    <cellStyle name="20% - Accent1 2 4 2 4" xfId="11278" xr:uid="{00000000-0005-0000-0000-000040000000}"/>
    <cellStyle name="20% - Accent1 2 4 3" xfId="4922" xr:uid="{00000000-0005-0000-0000-000042000000}"/>
    <cellStyle name="20% - Accent1 2 4 3 2" xfId="13351" xr:uid="{00000000-0005-0000-0000-000042000000}"/>
    <cellStyle name="20% - Accent1 2 4 4" xfId="17562" xr:uid="{00000000-0005-0000-0000-000020000000}"/>
    <cellStyle name="20% - Accent1 2 4 5" xfId="9133" xr:uid="{00000000-0005-0000-0000-00003F000000}"/>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00000000-0005-0000-0000-000045000000}"/>
    <cellStyle name="20% - Accent1 2 5 2 3" xfId="20120" xr:uid="{00000000-0005-0000-0000-000023000000}"/>
    <cellStyle name="20% - Accent1 2 5 2 4" xfId="11691" xr:uid="{00000000-0005-0000-0000-000044000000}"/>
    <cellStyle name="20% - Accent1 2 5 3" xfId="5335" xr:uid="{00000000-0005-0000-0000-000046000000}"/>
    <cellStyle name="20% - Accent1 2 5 3 2" xfId="13764" xr:uid="{00000000-0005-0000-0000-000046000000}"/>
    <cellStyle name="20% - Accent1 2 5 4" xfId="17975" xr:uid="{00000000-0005-0000-0000-000022000000}"/>
    <cellStyle name="20% - Accent1 2 5 5" xfId="9546" xr:uid="{00000000-0005-0000-0000-000043000000}"/>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00000000-0005-0000-0000-000049000000}"/>
    <cellStyle name="20% - Accent1 2 6 2 3" xfId="20533" xr:uid="{00000000-0005-0000-0000-000025000000}"/>
    <cellStyle name="20% - Accent1 2 6 2 4" xfId="12104" xr:uid="{00000000-0005-0000-0000-000048000000}"/>
    <cellStyle name="20% - Accent1 2 6 3" xfId="5748" xr:uid="{00000000-0005-0000-0000-00004A000000}"/>
    <cellStyle name="20% - Accent1 2 6 3 2" xfId="14177" xr:uid="{00000000-0005-0000-0000-00004A000000}"/>
    <cellStyle name="20% - Accent1 2 6 4" xfId="18388" xr:uid="{00000000-0005-0000-0000-000024000000}"/>
    <cellStyle name="20% - Accent1 2 6 5" xfId="9959" xr:uid="{00000000-0005-0000-0000-000047000000}"/>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00000000-0005-0000-0000-00004D000000}"/>
    <cellStyle name="20% - Accent1 2 7 2 3" xfId="20946" xr:uid="{00000000-0005-0000-0000-000027000000}"/>
    <cellStyle name="20% - Accent1 2 7 2 4" xfId="12517" xr:uid="{00000000-0005-0000-0000-00004C000000}"/>
    <cellStyle name="20% - Accent1 2 7 3" xfId="6161" xr:uid="{00000000-0005-0000-0000-00004E000000}"/>
    <cellStyle name="20% - Accent1 2 7 3 2" xfId="14590" xr:uid="{00000000-0005-0000-0000-00004E000000}"/>
    <cellStyle name="20% - Accent1 2 7 4" xfId="18801" xr:uid="{00000000-0005-0000-0000-000026000000}"/>
    <cellStyle name="20% - Accent1 2 7 5" xfId="10372" xr:uid="{00000000-0005-0000-0000-00004B000000}"/>
    <cellStyle name="20% - Accent1 2 8" xfId="2266" xr:uid="{00000000-0005-0000-0000-00004F000000}"/>
    <cellStyle name="20% - Accent1 2 8 2" xfId="6574" xr:uid="{00000000-0005-0000-0000-000050000000}"/>
    <cellStyle name="20% - Accent1 2 8 2 2" xfId="15003" xr:uid="{00000000-0005-0000-0000-000050000000}"/>
    <cellStyle name="20% - Accent1 2 8 3" xfId="19214" xr:uid="{00000000-0005-0000-0000-000028000000}"/>
    <cellStyle name="20% - Accent1 2 8 4" xfId="10785" xr:uid="{00000000-0005-0000-0000-00004F000000}"/>
    <cellStyle name="20% - Accent1 2 9" xfId="4508" xr:uid="{00000000-0005-0000-0000-000051000000}"/>
    <cellStyle name="20% - Accent1 2 9 2" xfId="12937" xr:uid="{00000000-0005-0000-0000-000051000000}"/>
    <cellStyle name="20% - Accent1 3" xfId="6" xr:uid="{00000000-0005-0000-0000-000052000000}"/>
    <cellStyle name="20% - Accent1 3 10" xfId="8723"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00000000-0005-0000-0000-000056000000}"/>
    <cellStyle name="20% - Accent1 3 2 2 2 3" xfId="19712" xr:uid="{00000000-0005-0000-0000-00002C000000}"/>
    <cellStyle name="20% - Accent1 3 2 2 2 4" xfId="11283" xr:uid="{00000000-0005-0000-0000-000055000000}"/>
    <cellStyle name="20% - Accent1 3 2 2 3" xfId="4927" xr:uid="{00000000-0005-0000-0000-000057000000}"/>
    <cellStyle name="20% - Accent1 3 2 2 3 2" xfId="13356" xr:uid="{00000000-0005-0000-0000-000057000000}"/>
    <cellStyle name="20% - Accent1 3 2 2 4" xfId="17567" xr:uid="{00000000-0005-0000-0000-00002B000000}"/>
    <cellStyle name="20% - Accent1 3 2 2 5" xfId="9138" xr:uid="{00000000-0005-0000-0000-000054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00000000-0005-0000-0000-00005A000000}"/>
    <cellStyle name="20% - Accent1 3 2 3 2 3" xfId="20125" xr:uid="{00000000-0005-0000-0000-00002E000000}"/>
    <cellStyle name="20% - Accent1 3 2 3 2 4" xfId="11696" xr:uid="{00000000-0005-0000-0000-000059000000}"/>
    <cellStyle name="20% - Accent1 3 2 3 3" xfId="5340" xr:uid="{00000000-0005-0000-0000-00005B000000}"/>
    <cellStyle name="20% - Accent1 3 2 3 3 2" xfId="13769" xr:uid="{00000000-0005-0000-0000-00005B000000}"/>
    <cellStyle name="20% - Accent1 3 2 3 4" xfId="17980" xr:uid="{00000000-0005-0000-0000-00002D000000}"/>
    <cellStyle name="20% - Accent1 3 2 3 5" xfId="9551" xr:uid="{00000000-0005-0000-0000-000058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00000000-0005-0000-0000-00005E000000}"/>
    <cellStyle name="20% - Accent1 3 2 4 2 3" xfId="20538" xr:uid="{00000000-0005-0000-0000-000030000000}"/>
    <cellStyle name="20% - Accent1 3 2 4 2 4" xfId="12109" xr:uid="{00000000-0005-0000-0000-00005D000000}"/>
    <cellStyle name="20% - Accent1 3 2 4 3" xfId="5753" xr:uid="{00000000-0005-0000-0000-00005F000000}"/>
    <cellStyle name="20% - Accent1 3 2 4 3 2" xfId="14182" xr:uid="{00000000-0005-0000-0000-00005F000000}"/>
    <cellStyle name="20% - Accent1 3 2 4 4" xfId="18393" xr:uid="{00000000-0005-0000-0000-00002F000000}"/>
    <cellStyle name="20% - Accent1 3 2 4 5" xfId="9964" xr:uid="{00000000-0005-0000-0000-00005C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00000000-0005-0000-0000-000062000000}"/>
    <cellStyle name="20% - Accent1 3 2 5 2 3" xfId="20951" xr:uid="{00000000-0005-0000-0000-000032000000}"/>
    <cellStyle name="20% - Accent1 3 2 5 2 4" xfId="12522" xr:uid="{00000000-0005-0000-0000-000061000000}"/>
    <cellStyle name="20% - Accent1 3 2 5 3" xfId="6166" xr:uid="{00000000-0005-0000-0000-000063000000}"/>
    <cellStyle name="20% - Accent1 3 2 5 3 2" xfId="14595" xr:uid="{00000000-0005-0000-0000-000063000000}"/>
    <cellStyle name="20% - Accent1 3 2 5 4" xfId="18806" xr:uid="{00000000-0005-0000-0000-000031000000}"/>
    <cellStyle name="20% - Accent1 3 2 5 5" xfId="10377" xr:uid="{00000000-0005-0000-0000-000060000000}"/>
    <cellStyle name="20% - Accent1 3 2 6" xfId="2271" xr:uid="{00000000-0005-0000-0000-000064000000}"/>
    <cellStyle name="20% - Accent1 3 2 6 2" xfId="6579" xr:uid="{00000000-0005-0000-0000-000065000000}"/>
    <cellStyle name="20% - Accent1 3 2 6 2 2" xfId="15008" xr:uid="{00000000-0005-0000-0000-000065000000}"/>
    <cellStyle name="20% - Accent1 3 2 6 3" xfId="19219" xr:uid="{00000000-0005-0000-0000-000033000000}"/>
    <cellStyle name="20% - Accent1 3 2 6 4" xfId="10790" xr:uid="{00000000-0005-0000-0000-000064000000}"/>
    <cellStyle name="20% - Accent1 3 2 7" xfId="4513" xr:uid="{00000000-0005-0000-0000-000066000000}"/>
    <cellStyle name="20% - Accent1 3 2 7 2" xfId="12942" xr:uid="{00000000-0005-0000-0000-000066000000}"/>
    <cellStyle name="20% - Accent1 3 2 8" xfId="17153" xr:uid="{00000000-0005-0000-0000-000019220000}"/>
    <cellStyle name="20% - Accent1 3 2 9" xfId="8724" xr:uid="{00000000-0005-0000-0000-000053000000}"/>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00000000-0005-0000-0000-000069000000}"/>
    <cellStyle name="20% - Accent1 3 3 2 3" xfId="19711" xr:uid="{00000000-0005-0000-0000-000035000000}"/>
    <cellStyle name="20% - Accent1 3 3 2 4" xfId="11282" xr:uid="{00000000-0005-0000-0000-000068000000}"/>
    <cellStyle name="20% - Accent1 3 3 3" xfId="4926" xr:uid="{00000000-0005-0000-0000-00006A000000}"/>
    <cellStyle name="20% - Accent1 3 3 3 2" xfId="13355" xr:uid="{00000000-0005-0000-0000-00006A000000}"/>
    <cellStyle name="20% - Accent1 3 3 4" xfId="17566" xr:uid="{00000000-0005-0000-0000-000034000000}"/>
    <cellStyle name="20% - Accent1 3 3 5" xfId="9137" xr:uid="{00000000-0005-0000-0000-000067000000}"/>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00000000-0005-0000-0000-00006D000000}"/>
    <cellStyle name="20% - Accent1 3 4 2 3" xfId="20124" xr:uid="{00000000-0005-0000-0000-000037000000}"/>
    <cellStyle name="20% - Accent1 3 4 2 4" xfId="11695" xr:uid="{00000000-0005-0000-0000-00006C000000}"/>
    <cellStyle name="20% - Accent1 3 4 3" xfId="5339" xr:uid="{00000000-0005-0000-0000-00006E000000}"/>
    <cellStyle name="20% - Accent1 3 4 3 2" xfId="13768" xr:uid="{00000000-0005-0000-0000-00006E000000}"/>
    <cellStyle name="20% - Accent1 3 4 4" xfId="17979" xr:uid="{00000000-0005-0000-0000-000036000000}"/>
    <cellStyle name="20% - Accent1 3 4 5" xfId="9550" xr:uid="{00000000-0005-0000-0000-00006B000000}"/>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00000000-0005-0000-0000-000071000000}"/>
    <cellStyle name="20% - Accent1 3 5 2 3" xfId="20537" xr:uid="{00000000-0005-0000-0000-000039000000}"/>
    <cellStyle name="20% - Accent1 3 5 2 4" xfId="12108" xr:uid="{00000000-0005-0000-0000-000070000000}"/>
    <cellStyle name="20% - Accent1 3 5 3" xfId="5752" xr:uid="{00000000-0005-0000-0000-000072000000}"/>
    <cellStyle name="20% - Accent1 3 5 3 2" xfId="14181" xr:uid="{00000000-0005-0000-0000-000072000000}"/>
    <cellStyle name="20% - Accent1 3 5 4" xfId="18392" xr:uid="{00000000-0005-0000-0000-000038000000}"/>
    <cellStyle name="20% - Accent1 3 5 5" xfId="9963" xr:uid="{00000000-0005-0000-0000-00006F000000}"/>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00000000-0005-0000-0000-000075000000}"/>
    <cellStyle name="20% - Accent1 3 6 2 3" xfId="20950" xr:uid="{00000000-0005-0000-0000-00003B000000}"/>
    <cellStyle name="20% - Accent1 3 6 2 4" xfId="12521" xr:uid="{00000000-0005-0000-0000-000074000000}"/>
    <cellStyle name="20% - Accent1 3 6 3" xfId="6165" xr:uid="{00000000-0005-0000-0000-000076000000}"/>
    <cellStyle name="20% - Accent1 3 6 3 2" xfId="14594" xr:uid="{00000000-0005-0000-0000-000076000000}"/>
    <cellStyle name="20% - Accent1 3 6 4" xfId="18805" xr:uid="{00000000-0005-0000-0000-00003A000000}"/>
    <cellStyle name="20% - Accent1 3 6 5" xfId="10376" xr:uid="{00000000-0005-0000-0000-000073000000}"/>
    <cellStyle name="20% - Accent1 3 7" xfId="2270" xr:uid="{00000000-0005-0000-0000-000077000000}"/>
    <cellStyle name="20% - Accent1 3 7 2" xfId="6578" xr:uid="{00000000-0005-0000-0000-000078000000}"/>
    <cellStyle name="20% - Accent1 3 7 2 2" xfId="15007" xr:uid="{00000000-0005-0000-0000-000078000000}"/>
    <cellStyle name="20% - Accent1 3 7 3" xfId="19218" xr:uid="{00000000-0005-0000-0000-00003C000000}"/>
    <cellStyle name="20% - Accent1 3 7 4" xfId="10789" xr:uid="{00000000-0005-0000-0000-000077000000}"/>
    <cellStyle name="20% - Accent1 3 8" xfId="4512" xr:uid="{00000000-0005-0000-0000-000079000000}"/>
    <cellStyle name="20% - Accent1 3 8 2" xfId="12941" xr:uid="{00000000-0005-0000-0000-000079000000}"/>
    <cellStyle name="20% - Accent1 3 9" xfId="17152" xr:uid="{00000000-0005-0000-0000-00001822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00000000-0005-0000-0000-00007D000000}"/>
    <cellStyle name="20% - Accent1 4 2 2 3" xfId="19713" xr:uid="{00000000-0005-0000-0000-00003F000000}"/>
    <cellStyle name="20% - Accent1 4 2 2 4" xfId="11284" xr:uid="{00000000-0005-0000-0000-00007C000000}"/>
    <cellStyle name="20% - Accent1 4 2 3" xfId="4928" xr:uid="{00000000-0005-0000-0000-00007E000000}"/>
    <cellStyle name="20% - Accent1 4 2 3 2" xfId="13357" xr:uid="{00000000-0005-0000-0000-00007E000000}"/>
    <cellStyle name="20% - Accent1 4 2 4" xfId="17568" xr:uid="{00000000-0005-0000-0000-00003E000000}"/>
    <cellStyle name="20% - Accent1 4 2 5" xfId="9139" xr:uid="{00000000-0005-0000-0000-00007B000000}"/>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00000000-0005-0000-0000-000081000000}"/>
    <cellStyle name="20% - Accent1 4 3 2 3" xfId="20126" xr:uid="{00000000-0005-0000-0000-000041000000}"/>
    <cellStyle name="20% - Accent1 4 3 2 4" xfId="11697" xr:uid="{00000000-0005-0000-0000-000080000000}"/>
    <cellStyle name="20% - Accent1 4 3 3" xfId="5341" xr:uid="{00000000-0005-0000-0000-000082000000}"/>
    <cellStyle name="20% - Accent1 4 3 3 2" xfId="13770" xr:uid="{00000000-0005-0000-0000-000082000000}"/>
    <cellStyle name="20% - Accent1 4 3 4" xfId="17981" xr:uid="{00000000-0005-0000-0000-000040000000}"/>
    <cellStyle name="20% - Accent1 4 3 5" xfId="9552" xr:uid="{00000000-0005-0000-0000-00007F000000}"/>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00000000-0005-0000-0000-000085000000}"/>
    <cellStyle name="20% - Accent1 4 4 2 3" xfId="20539" xr:uid="{00000000-0005-0000-0000-000043000000}"/>
    <cellStyle name="20% - Accent1 4 4 2 4" xfId="12110" xr:uid="{00000000-0005-0000-0000-000084000000}"/>
    <cellStyle name="20% - Accent1 4 4 3" xfId="5754" xr:uid="{00000000-0005-0000-0000-000086000000}"/>
    <cellStyle name="20% - Accent1 4 4 3 2" xfId="14183" xr:uid="{00000000-0005-0000-0000-000086000000}"/>
    <cellStyle name="20% - Accent1 4 4 4" xfId="18394" xr:uid="{00000000-0005-0000-0000-000042000000}"/>
    <cellStyle name="20% - Accent1 4 4 5" xfId="9965" xr:uid="{00000000-0005-0000-0000-000083000000}"/>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00000000-0005-0000-0000-000089000000}"/>
    <cellStyle name="20% - Accent1 4 5 2 3" xfId="20952" xr:uid="{00000000-0005-0000-0000-000045000000}"/>
    <cellStyle name="20% - Accent1 4 5 2 4" xfId="12523" xr:uid="{00000000-0005-0000-0000-000088000000}"/>
    <cellStyle name="20% - Accent1 4 5 3" xfId="6167" xr:uid="{00000000-0005-0000-0000-00008A000000}"/>
    <cellStyle name="20% - Accent1 4 5 3 2" xfId="14596" xr:uid="{00000000-0005-0000-0000-00008A000000}"/>
    <cellStyle name="20% - Accent1 4 5 4" xfId="18807" xr:uid="{00000000-0005-0000-0000-000044000000}"/>
    <cellStyle name="20% - Accent1 4 5 5" xfId="10378" xr:uid="{00000000-0005-0000-0000-000087000000}"/>
    <cellStyle name="20% - Accent1 4 6" xfId="2272" xr:uid="{00000000-0005-0000-0000-00008B000000}"/>
    <cellStyle name="20% - Accent1 4 6 2" xfId="6580" xr:uid="{00000000-0005-0000-0000-00008C000000}"/>
    <cellStyle name="20% - Accent1 4 6 2 2" xfId="15009" xr:uid="{00000000-0005-0000-0000-00008C000000}"/>
    <cellStyle name="20% - Accent1 4 6 3" xfId="19220" xr:uid="{00000000-0005-0000-0000-000046000000}"/>
    <cellStyle name="20% - Accent1 4 6 4" xfId="10791" xr:uid="{00000000-0005-0000-0000-00008B000000}"/>
    <cellStyle name="20% - Accent1 4 7" xfId="4514" xr:uid="{00000000-0005-0000-0000-00008D000000}"/>
    <cellStyle name="20% - Accent1 4 7 2" xfId="12943" xr:uid="{00000000-0005-0000-0000-00008D000000}"/>
    <cellStyle name="20% - Accent1 4 8" xfId="17154" xr:uid="{00000000-0005-0000-0000-00001A220000}"/>
    <cellStyle name="20% - Accent1 4 9" xfId="8725" xr:uid="{00000000-0005-0000-0000-00007A000000}"/>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00000000-0005-0000-0000-000090000000}"/>
    <cellStyle name="20% - Accent1 5 2 3" xfId="19706" xr:uid="{00000000-0005-0000-0000-000048000000}"/>
    <cellStyle name="20% - Accent1 5 2 4" xfId="11277" xr:uid="{00000000-0005-0000-0000-00008F000000}"/>
    <cellStyle name="20% - Accent1 5 3" xfId="4921" xr:uid="{00000000-0005-0000-0000-000091000000}"/>
    <cellStyle name="20% - Accent1 5 3 2" xfId="13350" xr:uid="{00000000-0005-0000-0000-000091000000}"/>
    <cellStyle name="20% - Accent1 5 4" xfId="17561" xr:uid="{00000000-0005-0000-0000-000047000000}"/>
    <cellStyle name="20% - Accent1 5 5" xfId="9132" xr:uid="{00000000-0005-0000-0000-00008E000000}"/>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00000000-0005-0000-0000-000094000000}"/>
    <cellStyle name="20% - Accent1 6 2 3" xfId="20119" xr:uid="{00000000-0005-0000-0000-00004A000000}"/>
    <cellStyle name="20% - Accent1 6 2 4" xfId="11690" xr:uid="{00000000-0005-0000-0000-000093000000}"/>
    <cellStyle name="20% - Accent1 6 3" xfId="5334" xr:uid="{00000000-0005-0000-0000-000095000000}"/>
    <cellStyle name="20% - Accent1 6 3 2" xfId="13763" xr:uid="{00000000-0005-0000-0000-000095000000}"/>
    <cellStyle name="20% - Accent1 6 4" xfId="17974" xr:uid="{00000000-0005-0000-0000-000049000000}"/>
    <cellStyle name="20% - Accent1 6 5" xfId="9545" xr:uid="{00000000-0005-0000-0000-000092000000}"/>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00000000-0005-0000-0000-000098000000}"/>
    <cellStyle name="20% - Accent1 7 2 3" xfId="20532" xr:uid="{00000000-0005-0000-0000-00004C000000}"/>
    <cellStyle name="20% - Accent1 7 2 4" xfId="12103" xr:uid="{00000000-0005-0000-0000-000097000000}"/>
    <cellStyle name="20% - Accent1 7 3" xfId="5747" xr:uid="{00000000-0005-0000-0000-000099000000}"/>
    <cellStyle name="20% - Accent1 7 3 2" xfId="14176" xr:uid="{00000000-0005-0000-0000-000099000000}"/>
    <cellStyle name="20% - Accent1 7 4" xfId="18387" xr:uid="{00000000-0005-0000-0000-00004B000000}"/>
    <cellStyle name="20% - Accent1 7 5" xfId="9958" xr:uid="{00000000-0005-0000-0000-000096000000}"/>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00000000-0005-0000-0000-00009C000000}"/>
    <cellStyle name="20% - Accent1 8 2 3" xfId="20945" xr:uid="{00000000-0005-0000-0000-00004E000000}"/>
    <cellStyle name="20% - Accent1 8 2 4" xfId="12516" xr:uid="{00000000-0005-0000-0000-00009B000000}"/>
    <cellStyle name="20% - Accent1 8 3" xfId="6160" xr:uid="{00000000-0005-0000-0000-00009D000000}"/>
    <cellStyle name="20% - Accent1 8 3 2" xfId="14589" xr:uid="{00000000-0005-0000-0000-00009D000000}"/>
    <cellStyle name="20% - Accent1 8 4" xfId="18800" xr:uid="{00000000-0005-0000-0000-00004D000000}"/>
    <cellStyle name="20% - Accent1 8 5" xfId="10371" xr:uid="{00000000-0005-0000-0000-00009A000000}"/>
    <cellStyle name="20% - Accent1 9" xfId="2265" xr:uid="{00000000-0005-0000-0000-00009E000000}"/>
    <cellStyle name="20% - Accent1 9 2" xfId="6573" xr:uid="{00000000-0005-0000-0000-00009F000000}"/>
    <cellStyle name="20% - Accent1 9 2 2" xfId="15002" xr:uid="{00000000-0005-0000-0000-00009F000000}"/>
    <cellStyle name="20% - Accent1 9 3" xfId="19213" xr:uid="{00000000-0005-0000-0000-00004F000000}"/>
    <cellStyle name="20% - Accent1 9 4" xfId="10784" xr:uid="{00000000-0005-0000-0000-00009E000000}"/>
    <cellStyle name="20% - Accent2" xfId="9" builtinId="34" customBuiltin="1"/>
    <cellStyle name="20% - Accent2 10" xfId="4515" xr:uid="{00000000-0005-0000-0000-0000A1000000}"/>
    <cellStyle name="20% - Accent2 10 2" xfId="12944" xr:uid="{00000000-0005-0000-0000-0000A1000000}"/>
    <cellStyle name="20% - Accent2 11" xfId="17155" xr:uid="{00000000-0005-0000-0000-00001B220000}"/>
    <cellStyle name="20% - Accent2 12" xfId="8726" xr:uid="{00000000-0005-0000-0000-000003230000}"/>
    <cellStyle name="20% - Accent2 2" xfId="10" xr:uid="{00000000-0005-0000-0000-0000A2000000}"/>
    <cellStyle name="20% - Accent2 2 10" xfId="17156" xr:uid="{00000000-0005-0000-0000-00001C220000}"/>
    <cellStyle name="20% - Accent2 2 11" xfId="8727" xr:uid="{00000000-0005-0000-0000-0000A2000000}"/>
    <cellStyle name="20% - Accent2 2 2" xfId="11" xr:uid="{00000000-0005-0000-0000-0000A3000000}"/>
    <cellStyle name="20% - Accent2 2 2 10" xfId="8728"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00000000-0005-0000-0000-0000A7000000}"/>
    <cellStyle name="20% - Accent2 2 2 2 2 2 3" xfId="19717" xr:uid="{00000000-0005-0000-0000-000055000000}"/>
    <cellStyle name="20% - Accent2 2 2 2 2 2 4" xfId="11288" xr:uid="{00000000-0005-0000-0000-0000A6000000}"/>
    <cellStyle name="20% - Accent2 2 2 2 2 3" xfId="4932" xr:uid="{00000000-0005-0000-0000-0000A8000000}"/>
    <cellStyle name="20% - Accent2 2 2 2 2 3 2" xfId="13361" xr:uid="{00000000-0005-0000-0000-0000A8000000}"/>
    <cellStyle name="20% - Accent2 2 2 2 2 4" xfId="17572" xr:uid="{00000000-0005-0000-0000-000054000000}"/>
    <cellStyle name="20% - Accent2 2 2 2 2 5" xfId="9143" xr:uid="{00000000-0005-0000-0000-0000A5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00000000-0005-0000-0000-0000AB000000}"/>
    <cellStyle name="20% - Accent2 2 2 2 3 2 3" xfId="20130" xr:uid="{00000000-0005-0000-0000-000057000000}"/>
    <cellStyle name="20% - Accent2 2 2 2 3 2 4" xfId="11701" xr:uid="{00000000-0005-0000-0000-0000AA000000}"/>
    <cellStyle name="20% - Accent2 2 2 2 3 3" xfId="5345" xr:uid="{00000000-0005-0000-0000-0000AC000000}"/>
    <cellStyle name="20% - Accent2 2 2 2 3 3 2" xfId="13774" xr:uid="{00000000-0005-0000-0000-0000AC000000}"/>
    <cellStyle name="20% - Accent2 2 2 2 3 4" xfId="17985" xr:uid="{00000000-0005-0000-0000-000056000000}"/>
    <cellStyle name="20% - Accent2 2 2 2 3 5" xfId="9556" xr:uid="{00000000-0005-0000-0000-0000A9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00000000-0005-0000-0000-0000AF000000}"/>
    <cellStyle name="20% - Accent2 2 2 2 4 2 3" xfId="20543" xr:uid="{00000000-0005-0000-0000-000059000000}"/>
    <cellStyle name="20% - Accent2 2 2 2 4 2 4" xfId="12114" xr:uid="{00000000-0005-0000-0000-0000AE000000}"/>
    <cellStyle name="20% - Accent2 2 2 2 4 3" xfId="5758" xr:uid="{00000000-0005-0000-0000-0000B0000000}"/>
    <cellStyle name="20% - Accent2 2 2 2 4 3 2" xfId="14187" xr:uid="{00000000-0005-0000-0000-0000B0000000}"/>
    <cellStyle name="20% - Accent2 2 2 2 4 4" xfId="18398" xr:uid="{00000000-0005-0000-0000-000058000000}"/>
    <cellStyle name="20% - Accent2 2 2 2 4 5" xfId="9969" xr:uid="{00000000-0005-0000-0000-0000AD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00000000-0005-0000-0000-0000B3000000}"/>
    <cellStyle name="20% - Accent2 2 2 2 5 2 3" xfId="20956" xr:uid="{00000000-0005-0000-0000-00005B000000}"/>
    <cellStyle name="20% - Accent2 2 2 2 5 2 4" xfId="12527" xr:uid="{00000000-0005-0000-0000-0000B2000000}"/>
    <cellStyle name="20% - Accent2 2 2 2 5 3" xfId="6171" xr:uid="{00000000-0005-0000-0000-0000B4000000}"/>
    <cellStyle name="20% - Accent2 2 2 2 5 3 2" xfId="14600" xr:uid="{00000000-0005-0000-0000-0000B4000000}"/>
    <cellStyle name="20% - Accent2 2 2 2 5 4" xfId="18811" xr:uid="{00000000-0005-0000-0000-00005A000000}"/>
    <cellStyle name="20% - Accent2 2 2 2 5 5" xfId="10382" xr:uid="{00000000-0005-0000-0000-0000B1000000}"/>
    <cellStyle name="20% - Accent2 2 2 2 6" xfId="2276" xr:uid="{00000000-0005-0000-0000-0000B5000000}"/>
    <cellStyle name="20% - Accent2 2 2 2 6 2" xfId="6584" xr:uid="{00000000-0005-0000-0000-0000B6000000}"/>
    <cellStyle name="20% - Accent2 2 2 2 6 2 2" xfId="15013" xr:uid="{00000000-0005-0000-0000-0000B6000000}"/>
    <cellStyle name="20% - Accent2 2 2 2 6 3" xfId="19224" xr:uid="{00000000-0005-0000-0000-00005C000000}"/>
    <cellStyle name="20% - Accent2 2 2 2 6 4" xfId="10795" xr:uid="{00000000-0005-0000-0000-0000B5000000}"/>
    <cellStyle name="20% - Accent2 2 2 2 7" xfId="4518" xr:uid="{00000000-0005-0000-0000-0000B7000000}"/>
    <cellStyle name="20% - Accent2 2 2 2 7 2" xfId="12947" xr:uid="{00000000-0005-0000-0000-0000B7000000}"/>
    <cellStyle name="20% - Accent2 2 2 2 8" xfId="17158" xr:uid="{00000000-0005-0000-0000-00001E220000}"/>
    <cellStyle name="20% - Accent2 2 2 2 9" xfId="8729" xr:uid="{00000000-0005-0000-0000-0000A4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00000000-0005-0000-0000-0000BA000000}"/>
    <cellStyle name="20% - Accent2 2 2 3 2 3" xfId="19716" xr:uid="{00000000-0005-0000-0000-00005E000000}"/>
    <cellStyle name="20% - Accent2 2 2 3 2 4" xfId="11287" xr:uid="{00000000-0005-0000-0000-0000B9000000}"/>
    <cellStyle name="20% - Accent2 2 2 3 3" xfId="4931" xr:uid="{00000000-0005-0000-0000-0000BB000000}"/>
    <cellStyle name="20% - Accent2 2 2 3 3 2" xfId="13360" xr:uid="{00000000-0005-0000-0000-0000BB000000}"/>
    <cellStyle name="20% - Accent2 2 2 3 4" xfId="17571" xr:uid="{00000000-0005-0000-0000-00005D000000}"/>
    <cellStyle name="20% - Accent2 2 2 3 5" xfId="9142" xr:uid="{00000000-0005-0000-0000-0000B8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00000000-0005-0000-0000-0000BE000000}"/>
    <cellStyle name="20% - Accent2 2 2 4 2 3" xfId="20129" xr:uid="{00000000-0005-0000-0000-000060000000}"/>
    <cellStyle name="20% - Accent2 2 2 4 2 4" xfId="11700" xr:uid="{00000000-0005-0000-0000-0000BD000000}"/>
    <cellStyle name="20% - Accent2 2 2 4 3" xfId="5344" xr:uid="{00000000-0005-0000-0000-0000BF000000}"/>
    <cellStyle name="20% - Accent2 2 2 4 3 2" xfId="13773" xr:uid="{00000000-0005-0000-0000-0000BF000000}"/>
    <cellStyle name="20% - Accent2 2 2 4 4" xfId="17984" xr:uid="{00000000-0005-0000-0000-00005F000000}"/>
    <cellStyle name="20% - Accent2 2 2 4 5" xfId="9555" xr:uid="{00000000-0005-0000-0000-0000BC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00000000-0005-0000-0000-0000C2000000}"/>
    <cellStyle name="20% - Accent2 2 2 5 2 3" xfId="20542" xr:uid="{00000000-0005-0000-0000-000062000000}"/>
    <cellStyle name="20% - Accent2 2 2 5 2 4" xfId="12113" xr:uid="{00000000-0005-0000-0000-0000C1000000}"/>
    <cellStyle name="20% - Accent2 2 2 5 3" xfId="5757" xr:uid="{00000000-0005-0000-0000-0000C3000000}"/>
    <cellStyle name="20% - Accent2 2 2 5 3 2" xfId="14186" xr:uid="{00000000-0005-0000-0000-0000C3000000}"/>
    <cellStyle name="20% - Accent2 2 2 5 4" xfId="18397" xr:uid="{00000000-0005-0000-0000-000061000000}"/>
    <cellStyle name="20% - Accent2 2 2 5 5" xfId="9968" xr:uid="{00000000-0005-0000-0000-0000C0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00000000-0005-0000-0000-0000C6000000}"/>
    <cellStyle name="20% - Accent2 2 2 6 2 3" xfId="20955" xr:uid="{00000000-0005-0000-0000-000064000000}"/>
    <cellStyle name="20% - Accent2 2 2 6 2 4" xfId="12526" xr:uid="{00000000-0005-0000-0000-0000C5000000}"/>
    <cellStyle name="20% - Accent2 2 2 6 3" xfId="6170" xr:uid="{00000000-0005-0000-0000-0000C7000000}"/>
    <cellStyle name="20% - Accent2 2 2 6 3 2" xfId="14599" xr:uid="{00000000-0005-0000-0000-0000C7000000}"/>
    <cellStyle name="20% - Accent2 2 2 6 4" xfId="18810" xr:uid="{00000000-0005-0000-0000-000063000000}"/>
    <cellStyle name="20% - Accent2 2 2 6 5" xfId="10381" xr:uid="{00000000-0005-0000-0000-0000C4000000}"/>
    <cellStyle name="20% - Accent2 2 2 7" xfId="2275" xr:uid="{00000000-0005-0000-0000-0000C8000000}"/>
    <cellStyle name="20% - Accent2 2 2 7 2" xfId="6583" xr:uid="{00000000-0005-0000-0000-0000C9000000}"/>
    <cellStyle name="20% - Accent2 2 2 7 2 2" xfId="15012" xr:uid="{00000000-0005-0000-0000-0000C9000000}"/>
    <cellStyle name="20% - Accent2 2 2 7 3" xfId="19223" xr:uid="{00000000-0005-0000-0000-000065000000}"/>
    <cellStyle name="20% - Accent2 2 2 7 4" xfId="10794" xr:uid="{00000000-0005-0000-0000-0000C8000000}"/>
    <cellStyle name="20% - Accent2 2 2 8" xfId="4517" xr:uid="{00000000-0005-0000-0000-0000CA000000}"/>
    <cellStyle name="20% - Accent2 2 2 8 2" xfId="12946" xr:uid="{00000000-0005-0000-0000-0000CA000000}"/>
    <cellStyle name="20% - Accent2 2 2 9" xfId="17157" xr:uid="{00000000-0005-0000-0000-00001D22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00000000-0005-0000-0000-0000CE000000}"/>
    <cellStyle name="20% - Accent2 2 3 2 2 3" xfId="19718" xr:uid="{00000000-0005-0000-0000-000068000000}"/>
    <cellStyle name="20% - Accent2 2 3 2 2 4" xfId="11289" xr:uid="{00000000-0005-0000-0000-0000CD000000}"/>
    <cellStyle name="20% - Accent2 2 3 2 3" xfId="4933" xr:uid="{00000000-0005-0000-0000-0000CF000000}"/>
    <cellStyle name="20% - Accent2 2 3 2 3 2" xfId="13362" xr:uid="{00000000-0005-0000-0000-0000CF000000}"/>
    <cellStyle name="20% - Accent2 2 3 2 4" xfId="17573" xr:uid="{00000000-0005-0000-0000-000067000000}"/>
    <cellStyle name="20% - Accent2 2 3 2 5" xfId="9144" xr:uid="{00000000-0005-0000-0000-0000CC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00000000-0005-0000-0000-0000D2000000}"/>
    <cellStyle name="20% - Accent2 2 3 3 2 3" xfId="20131" xr:uid="{00000000-0005-0000-0000-00006A000000}"/>
    <cellStyle name="20% - Accent2 2 3 3 2 4" xfId="11702" xr:uid="{00000000-0005-0000-0000-0000D1000000}"/>
    <cellStyle name="20% - Accent2 2 3 3 3" xfId="5346" xr:uid="{00000000-0005-0000-0000-0000D3000000}"/>
    <cellStyle name="20% - Accent2 2 3 3 3 2" xfId="13775" xr:uid="{00000000-0005-0000-0000-0000D3000000}"/>
    <cellStyle name="20% - Accent2 2 3 3 4" xfId="17986" xr:uid="{00000000-0005-0000-0000-000069000000}"/>
    <cellStyle name="20% - Accent2 2 3 3 5" xfId="9557" xr:uid="{00000000-0005-0000-0000-0000D0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00000000-0005-0000-0000-0000D6000000}"/>
    <cellStyle name="20% - Accent2 2 3 4 2 3" xfId="20544" xr:uid="{00000000-0005-0000-0000-00006C000000}"/>
    <cellStyle name="20% - Accent2 2 3 4 2 4" xfId="12115" xr:uid="{00000000-0005-0000-0000-0000D5000000}"/>
    <cellStyle name="20% - Accent2 2 3 4 3" xfId="5759" xr:uid="{00000000-0005-0000-0000-0000D7000000}"/>
    <cellStyle name="20% - Accent2 2 3 4 3 2" xfId="14188" xr:uid="{00000000-0005-0000-0000-0000D7000000}"/>
    <cellStyle name="20% - Accent2 2 3 4 4" xfId="18399" xr:uid="{00000000-0005-0000-0000-00006B000000}"/>
    <cellStyle name="20% - Accent2 2 3 4 5" xfId="9970" xr:uid="{00000000-0005-0000-0000-0000D4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00000000-0005-0000-0000-0000DA000000}"/>
    <cellStyle name="20% - Accent2 2 3 5 2 3" xfId="20957" xr:uid="{00000000-0005-0000-0000-00006E000000}"/>
    <cellStyle name="20% - Accent2 2 3 5 2 4" xfId="12528" xr:uid="{00000000-0005-0000-0000-0000D9000000}"/>
    <cellStyle name="20% - Accent2 2 3 5 3" xfId="6172" xr:uid="{00000000-0005-0000-0000-0000DB000000}"/>
    <cellStyle name="20% - Accent2 2 3 5 3 2" xfId="14601" xr:uid="{00000000-0005-0000-0000-0000DB000000}"/>
    <cellStyle name="20% - Accent2 2 3 5 4" xfId="18812" xr:uid="{00000000-0005-0000-0000-00006D000000}"/>
    <cellStyle name="20% - Accent2 2 3 5 5" xfId="10383" xr:uid="{00000000-0005-0000-0000-0000D8000000}"/>
    <cellStyle name="20% - Accent2 2 3 6" xfId="2277" xr:uid="{00000000-0005-0000-0000-0000DC000000}"/>
    <cellStyle name="20% - Accent2 2 3 6 2" xfId="6585" xr:uid="{00000000-0005-0000-0000-0000DD000000}"/>
    <cellStyle name="20% - Accent2 2 3 6 2 2" xfId="15014" xr:uid="{00000000-0005-0000-0000-0000DD000000}"/>
    <cellStyle name="20% - Accent2 2 3 6 3" xfId="19225" xr:uid="{00000000-0005-0000-0000-00006F000000}"/>
    <cellStyle name="20% - Accent2 2 3 6 4" xfId="10796" xr:uid="{00000000-0005-0000-0000-0000DC000000}"/>
    <cellStyle name="20% - Accent2 2 3 7" xfId="4519" xr:uid="{00000000-0005-0000-0000-0000DE000000}"/>
    <cellStyle name="20% - Accent2 2 3 7 2" xfId="12948" xr:uid="{00000000-0005-0000-0000-0000DE000000}"/>
    <cellStyle name="20% - Accent2 2 3 8" xfId="17159" xr:uid="{00000000-0005-0000-0000-00001F220000}"/>
    <cellStyle name="20% - Accent2 2 3 9" xfId="8730" xr:uid="{00000000-0005-0000-0000-0000CB000000}"/>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00000000-0005-0000-0000-0000E1000000}"/>
    <cellStyle name="20% - Accent2 2 4 2 3" xfId="19715" xr:uid="{00000000-0005-0000-0000-000071000000}"/>
    <cellStyle name="20% - Accent2 2 4 2 4" xfId="11286" xr:uid="{00000000-0005-0000-0000-0000E0000000}"/>
    <cellStyle name="20% - Accent2 2 4 3" xfId="4930" xr:uid="{00000000-0005-0000-0000-0000E2000000}"/>
    <cellStyle name="20% - Accent2 2 4 3 2" xfId="13359" xr:uid="{00000000-0005-0000-0000-0000E2000000}"/>
    <cellStyle name="20% - Accent2 2 4 4" xfId="17570" xr:uid="{00000000-0005-0000-0000-000070000000}"/>
    <cellStyle name="20% - Accent2 2 4 5" xfId="9141" xr:uid="{00000000-0005-0000-0000-0000DF000000}"/>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00000000-0005-0000-0000-0000E5000000}"/>
    <cellStyle name="20% - Accent2 2 5 2 3" xfId="20128" xr:uid="{00000000-0005-0000-0000-000073000000}"/>
    <cellStyle name="20% - Accent2 2 5 2 4" xfId="11699" xr:uid="{00000000-0005-0000-0000-0000E4000000}"/>
    <cellStyle name="20% - Accent2 2 5 3" xfId="5343" xr:uid="{00000000-0005-0000-0000-0000E6000000}"/>
    <cellStyle name="20% - Accent2 2 5 3 2" xfId="13772" xr:uid="{00000000-0005-0000-0000-0000E6000000}"/>
    <cellStyle name="20% - Accent2 2 5 4" xfId="17983" xr:uid="{00000000-0005-0000-0000-000072000000}"/>
    <cellStyle name="20% - Accent2 2 5 5" xfId="9554" xr:uid="{00000000-0005-0000-0000-0000E3000000}"/>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00000000-0005-0000-0000-0000E9000000}"/>
    <cellStyle name="20% - Accent2 2 6 2 3" xfId="20541" xr:uid="{00000000-0005-0000-0000-000075000000}"/>
    <cellStyle name="20% - Accent2 2 6 2 4" xfId="12112" xr:uid="{00000000-0005-0000-0000-0000E8000000}"/>
    <cellStyle name="20% - Accent2 2 6 3" xfId="5756" xr:uid="{00000000-0005-0000-0000-0000EA000000}"/>
    <cellStyle name="20% - Accent2 2 6 3 2" xfId="14185" xr:uid="{00000000-0005-0000-0000-0000EA000000}"/>
    <cellStyle name="20% - Accent2 2 6 4" xfId="18396" xr:uid="{00000000-0005-0000-0000-000074000000}"/>
    <cellStyle name="20% - Accent2 2 6 5" xfId="9967" xr:uid="{00000000-0005-0000-0000-0000E7000000}"/>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00000000-0005-0000-0000-0000ED000000}"/>
    <cellStyle name="20% - Accent2 2 7 2 3" xfId="20954" xr:uid="{00000000-0005-0000-0000-000077000000}"/>
    <cellStyle name="20% - Accent2 2 7 2 4" xfId="12525" xr:uid="{00000000-0005-0000-0000-0000EC000000}"/>
    <cellStyle name="20% - Accent2 2 7 3" xfId="6169" xr:uid="{00000000-0005-0000-0000-0000EE000000}"/>
    <cellStyle name="20% - Accent2 2 7 3 2" xfId="14598" xr:uid="{00000000-0005-0000-0000-0000EE000000}"/>
    <cellStyle name="20% - Accent2 2 7 4" xfId="18809" xr:uid="{00000000-0005-0000-0000-000076000000}"/>
    <cellStyle name="20% - Accent2 2 7 5" xfId="10380" xr:uid="{00000000-0005-0000-0000-0000EB000000}"/>
    <cellStyle name="20% - Accent2 2 8" xfId="2274" xr:uid="{00000000-0005-0000-0000-0000EF000000}"/>
    <cellStyle name="20% - Accent2 2 8 2" xfId="6582" xr:uid="{00000000-0005-0000-0000-0000F0000000}"/>
    <cellStyle name="20% - Accent2 2 8 2 2" xfId="15011" xr:uid="{00000000-0005-0000-0000-0000F0000000}"/>
    <cellStyle name="20% - Accent2 2 8 3" xfId="19222" xr:uid="{00000000-0005-0000-0000-000078000000}"/>
    <cellStyle name="20% - Accent2 2 8 4" xfId="10793" xr:uid="{00000000-0005-0000-0000-0000EF000000}"/>
    <cellStyle name="20% - Accent2 2 9" xfId="4516" xr:uid="{00000000-0005-0000-0000-0000F1000000}"/>
    <cellStyle name="20% - Accent2 2 9 2" xfId="12945" xr:uid="{00000000-0005-0000-0000-0000F1000000}"/>
    <cellStyle name="20% - Accent2 3" xfId="14" xr:uid="{00000000-0005-0000-0000-0000F2000000}"/>
    <cellStyle name="20% - Accent2 3 10" xfId="8731"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00000000-0005-0000-0000-0000F6000000}"/>
    <cellStyle name="20% - Accent2 3 2 2 2 3" xfId="19720" xr:uid="{00000000-0005-0000-0000-00007C000000}"/>
    <cellStyle name="20% - Accent2 3 2 2 2 4" xfId="11291" xr:uid="{00000000-0005-0000-0000-0000F5000000}"/>
    <cellStyle name="20% - Accent2 3 2 2 3" xfId="4935" xr:uid="{00000000-0005-0000-0000-0000F7000000}"/>
    <cellStyle name="20% - Accent2 3 2 2 3 2" xfId="13364" xr:uid="{00000000-0005-0000-0000-0000F7000000}"/>
    <cellStyle name="20% - Accent2 3 2 2 4" xfId="17575" xr:uid="{00000000-0005-0000-0000-00007B000000}"/>
    <cellStyle name="20% - Accent2 3 2 2 5" xfId="9146" xr:uid="{00000000-0005-0000-0000-0000F4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00000000-0005-0000-0000-0000FA000000}"/>
    <cellStyle name="20% - Accent2 3 2 3 2 3" xfId="20133" xr:uid="{00000000-0005-0000-0000-00007E000000}"/>
    <cellStyle name="20% - Accent2 3 2 3 2 4" xfId="11704" xr:uid="{00000000-0005-0000-0000-0000F9000000}"/>
    <cellStyle name="20% - Accent2 3 2 3 3" xfId="5348" xr:uid="{00000000-0005-0000-0000-0000FB000000}"/>
    <cellStyle name="20% - Accent2 3 2 3 3 2" xfId="13777" xr:uid="{00000000-0005-0000-0000-0000FB000000}"/>
    <cellStyle name="20% - Accent2 3 2 3 4" xfId="17988" xr:uid="{00000000-0005-0000-0000-00007D000000}"/>
    <cellStyle name="20% - Accent2 3 2 3 5" xfId="9559" xr:uid="{00000000-0005-0000-0000-0000F8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00000000-0005-0000-0000-0000FE000000}"/>
    <cellStyle name="20% - Accent2 3 2 4 2 3" xfId="20546" xr:uid="{00000000-0005-0000-0000-000080000000}"/>
    <cellStyle name="20% - Accent2 3 2 4 2 4" xfId="12117" xr:uid="{00000000-0005-0000-0000-0000FD000000}"/>
    <cellStyle name="20% - Accent2 3 2 4 3" xfId="5761" xr:uid="{00000000-0005-0000-0000-0000FF000000}"/>
    <cellStyle name="20% - Accent2 3 2 4 3 2" xfId="14190" xr:uid="{00000000-0005-0000-0000-0000FF000000}"/>
    <cellStyle name="20% - Accent2 3 2 4 4" xfId="18401" xr:uid="{00000000-0005-0000-0000-00007F000000}"/>
    <cellStyle name="20% - Accent2 3 2 4 5" xfId="9972" xr:uid="{00000000-0005-0000-0000-0000FC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00000000-0005-0000-0000-000002010000}"/>
    <cellStyle name="20% - Accent2 3 2 5 2 3" xfId="20959" xr:uid="{00000000-0005-0000-0000-000082000000}"/>
    <cellStyle name="20% - Accent2 3 2 5 2 4" xfId="12530" xr:uid="{00000000-0005-0000-0000-000001010000}"/>
    <cellStyle name="20% - Accent2 3 2 5 3" xfId="6174" xr:uid="{00000000-0005-0000-0000-000003010000}"/>
    <cellStyle name="20% - Accent2 3 2 5 3 2" xfId="14603" xr:uid="{00000000-0005-0000-0000-000003010000}"/>
    <cellStyle name="20% - Accent2 3 2 5 4" xfId="18814" xr:uid="{00000000-0005-0000-0000-000081000000}"/>
    <cellStyle name="20% - Accent2 3 2 5 5" xfId="10385" xr:uid="{00000000-0005-0000-0000-000000010000}"/>
    <cellStyle name="20% - Accent2 3 2 6" xfId="2279" xr:uid="{00000000-0005-0000-0000-000004010000}"/>
    <cellStyle name="20% - Accent2 3 2 6 2" xfId="6587" xr:uid="{00000000-0005-0000-0000-000005010000}"/>
    <cellStyle name="20% - Accent2 3 2 6 2 2" xfId="15016" xr:uid="{00000000-0005-0000-0000-000005010000}"/>
    <cellStyle name="20% - Accent2 3 2 6 3" xfId="19227" xr:uid="{00000000-0005-0000-0000-000083000000}"/>
    <cellStyle name="20% - Accent2 3 2 6 4" xfId="10798" xr:uid="{00000000-0005-0000-0000-000004010000}"/>
    <cellStyle name="20% - Accent2 3 2 7" xfId="4521" xr:uid="{00000000-0005-0000-0000-000006010000}"/>
    <cellStyle name="20% - Accent2 3 2 7 2" xfId="12950" xr:uid="{00000000-0005-0000-0000-000006010000}"/>
    <cellStyle name="20% - Accent2 3 2 8" xfId="17161" xr:uid="{00000000-0005-0000-0000-000021220000}"/>
    <cellStyle name="20% - Accent2 3 2 9" xfId="8732" xr:uid="{00000000-0005-0000-0000-0000F3000000}"/>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00000000-0005-0000-0000-000009010000}"/>
    <cellStyle name="20% - Accent2 3 3 2 3" xfId="19719" xr:uid="{00000000-0005-0000-0000-000085000000}"/>
    <cellStyle name="20% - Accent2 3 3 2 4" xfId="11290" xr:uid="{00000000-0005-0000-0000-000008010000}"/>
    <cellStyle name="20% - Accent2 3 3 3" xfId="4934" xr:uid="{00000000-0005-0000-0000-00000A010000}"/>
    <cellStyle name="20% - Accent2 3 3 3 2" xfId="13363" xr:uid="{00000000-0005-0000-0000-00000A010000}"/>
    <cellStyle name="20% - Accent2 3 3 4" xfId="17574" xr:uid="{00000000-0005-0000-0000-000084000000}"/>
    <cellStyle name="20% - Accent2 3 3 5" xfId="9145" xr:uid="{00000000-0005-0000-0000-000007010000}"/>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00000000-0005-0000-0000-00000D010000}"/>
    <cellStyle name="20% - Accent2 3 4 2 3" xfId="20132" xr:uid="{00000000-0005-0000-0000-000087000000}"/>
    <cellStyle name="20% - Accent2 3 4 2 4" xfId="11703" xr:uid="{00000000-0005-0000-0000-00000C010000}"/>
    <cellStyle name="20% - Accent2 3 4 3" xfId="5347" xr:uid="{00000000-0005-0000-0000-00000E010000}"/>
    <cellStyle name="20% - Accent2 3 4 3 2" xfId="13776" xr:uid="{00000000-0005-0000-0000-00000E010000}"/>
    <cellStyle name="20% - Accent2 3 4 4" xfId="17987" xr:uid="{00000000-0005-0000-0000-000086000000}"/>
    <cellStyle name="20% - Accent2 3 4 5" xfId="9558" xr:uid="{00000000-0005-0000-0000-00000B010000}"/>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00000000-0005-0000-0000-000011010000}"/>
    <cellStyle name="20% - Accent2 3 5 2 3" xfId="20545" xr:uid="{00000000-0005-0000-0000-000089000000}"/>
    <cellStyle name="20% - Accent2 3 5 2 4" xfId="12116" xr:uid="{00000000-0005-0000-0000-000010010000}"/>
    <cellStyle name="20% - Accent2 3 5 3" xfId="5760" xr:uid="{00000000-0005-0000-0000-000012010000}"/>
    <cellStyle name="20% - Accent2 3 5 3 2" xfId="14189" xr:uid="{00000000-0005-0000-0000-000012010000}"/>
    <cellStyle name="20% - Accent2 3 5 4" xfId="18400" xr:uid="{00000000-0005-0000-0000-000088000000}"/>
    <cellStyle name="20% - Accent2 3 5 5" xfId="9971" xr:uid="{00000000-0005-0000-0000-00000F010000}"/>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00000000-0005-0000-0000-000015010000}"/>
    <cellStyle name="20% - Accent2 3 6 2 3" xfId="20958" xr:uid="{00000000-0005-0000-0000-00008B000000}"/>
    <cellStyle name="20% - Accent2 3 6 2 4" xfId="12529" xr:uid="{00000000-0005-0000-0000-000014010000}"/>
    <cellStyle name="20% - Accent2 3 6 3" xfId="6173" xr:uid="{00000000-0005-0000-0000-000016010000}"/>
    <cellStyle name="20% - Accent2 3 6 3 2" xfId="14602" xr:uid="{00000000-0005-0000-0000-000016010000}"/>
    <cellStyle name="20% - Accent2 3 6 4" xfId="18813" xr:uid="{00000000-0005-0000-0000-00008A000000}"/>
    <cellStyle name="20% - Accent2 3 6 5" xfId="10384" xr:uid="{00000000-0005-0000-0000-000013010000}"/>
    <cellStyle name="20% - Accent2 3 7" xfId="2278" xr:uid="{00000000-0005-0000-0000-000017010000}"/>
    <cellStyle name="20% - Accent2 3 7 2" xfId="6586" xr:uid="{00000000-0005-0000-0000-000018010000}"/>
    <cellStyle name="20% - Accent2 3 7 2 2" xfId="15015" xr:uid="{00000000-0005-0000-0000-000018010000}"/>
    <cellStyle name="20% - Accent2 3 7 3" xfId="19226" xr:uid="{00000000-0005-0000-0000-00008C000000}"/>
    <cellStyle name="20% - Accent2 3 7 4" xfId="10797" xr:uid="{00000000-0005-0000-0000-000017010000}"/>
    <cellStyle name="20% - Accent2 3 8" xfId="4520" xr:uid="{00000000-0005-0000-0000-000019010000}"/>
    <cellStyle name="20% - Accent2 3 8 2" xfId="12949" xr:uid="{00000000-0005-0000-0000-000019010000}"/>
    <cellStyle name="20% - Accent2 3 9" xfId="17160" xr:uid="{00000000-0005-0000-0000-00002022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00000000-0005-0000-0000-00001D010000}"/>
    <cellStyle name="20% - Accent2 4 2 2 3" xfId="19721" xr:uid="{00000000-0005-0000-0000-00008F000000}"/>
    <cellStyle name="20% - Accent2 4 2 2 4" xfId="11292" xr:uid="{00000000-0005-0000-0000-00001C010000}"/>
    <cellStyle name="20% - Accent2 4 2 3" xfId="4936" xr:uid="{00000000-0005-0000-0000-00001E010000}"/>
    <cellStyle name="20% - Accent2 4 2 3 2" xfId="13365" xr:uid="{00000000-0005-0000-0000-00001E010000}"/>
    <cellStyle name="20% - Accent2 4 2 4" xfId="17576" xr:uid="{00000000-0005-0000-0000-00008E000000}"/>
    <cellStyle name="20% - Accent2 4 2 5" xfId="9147" xr:uid="{00000000-0005-0000-0000-00001B010000}"/>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00000000-0005-0000-0000-000021010000}"/>
    <cellStyle name="20% - Accent2 4 3 2 3" xfId="20134" xr:uid="{00000000-0005-0000-0000-000091000000}"/>
    <cellStyle name="20% - Accent2 4 3 2 4" xfId="11705" xr:uid="{00000000-0005-0000-0000-000020010000}"/>
    <cellStyle name="20% - Accent2 4 3 3" xfId="5349" xr:uid="{00000000-0005-0000-0000-000022010000}"/>
    <cellStyle name="20% - Accent2 4 3 3 2" xfId="13778" xr:uid="{00000000-0005-0000-0000-000022010000}"/>
    <cellStyle name="20% - Accent2 4 3 4" xfId="17989" xr:uid="{00000000-0005-0000-0000-000090000000}"/>
    <cellStyle name="20% - Accent2 4 3 5" xfId="9560" xr:uid="{00000000-0005-0000-0000-00001F010000}"/>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00000000-0005-0000-0000-000025010000}"/>
    <cellStyle name="20% - Accent2 4 4 2 3" xfId="20547" xr:uid="{00000000-0005-0000-0000-000093000000}"/>
    <cellStyle name="20% - Accent2 4 4 2 4" xfId="12118" xr:uid="{00000000-0005-0000-0000-000024010000}"/>
    <cellStyle name="20% - Accent2 4 4 3" xfId="5762" xr:uid="{00000000-0005-0000-0000-000026010000}"/>
    <cellStyle name="20% - Accent2 4 4 3 2" xfId="14191" xr:uid="{00000000-0005-0000-0000-000026010000}"/>
    <cellStyle name="20% - Accent2 4 4 4" xfId="18402" xr:uid="{00000000-0005-0000-0000-000092000000}"/>
    <cellStyle name="20% - Accent2 4 4 5" xfId="9973" xr:uid="{00000000-0005-0000-0000-000023010000}"/>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00000000-0005-0000-0000-000029010000}"/>
    <cellStyle name="20% - Accent2 4 5 2 3" xfId="20960" xr:uid="{00000000-0005-0000-0000-000095000000}"/>
    <cellStyle name="20% - Accent2 4 5 2 4" xfId="12531" xr:uid="{00000000-0005-0000-0000-000028010000}"/>
    <cellStyle name="20% - Accent2 4 5 3" xfId="6175" xr:uid="{00000000-0005-0000-0000-00002A010000}"/>
    <cellStyle name="20% - Accent2 4 5 3 2" xfId="14604" xr:uid="{00000000-0005-0000-0000-00002A010000}"/>
    <cellStyle name="20% - Accent2 4 5 4" xfId="18815" xr:uid="{00000000-0005-0000-0000-000094000000}"/>
    <cellStyle name="20% - Accent2 4 5 5" xfId="10386" xr:uid="{00000000-0005-0000-0000-000027010000}"/>
    <cellStyle name="20% - Accent2 4 6" xfId="2280" xr:uid="{00000000-0005-0000-0000-00002B010000}"/>
    <cellStyle name="20% - Accent2 4 6 2" xfId="6588" xr:uid="{00000000-0005-0000-0000-00002C010000}"/>
    <cellStyle name="20% - Accent2 4 6 2 2" xfId="15017" xr:uid="{00000000-0005-0000-0000-00002C010000}"/>
    <cellStyle name="20% - Accent2 4 6 3" xfId="19228" xr:uid="{00000000-0005-0000-0000-000096000000}"/>
    <cellStyle name="20% - Accent2 4 6 4" xfId="10799" xr:uid="{00000000-0005-0000-0000-00002B010000}"/>
    <cellStyle name="20% - Accent2 4 7" xfId="4522" xr:uid="{00000000-0005-0000-0000-00002D010000}"/>
    <cellStyle name="20% - Accent2 4 7 2" xfId="12951" xr:uid="{00000000-0005-0000-0000-00002D010000}"/>
    <cellStyle name="20% - Accent2 4 8" xfId="17162" xr:uid="{00000000-0005-0000-0000-000022220000}"/>
    <cellStyle name="20% - Accent2 4 9" xfId="8733" xr:uid="{00000000-0005-0000-0000-00001A010000}"/>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00000000-0005-0000-0000-000030010000}"/>
    <cellStyle name="20% - Accent2 5 2 3" xfId="19714" xr:uid="{00000000-0005-0000-0000-000098000000}"/>
    <cellStyle name="20% - Accent2 5 2 4" xfId="11285" xr:uid="{00000000-0005-0000-0000-00002F010000}"/>
    <cellStyle name="20% - Accent2 5 3" xfId="4929" xr:uid="{00000000-0005-0000-0000-000031010000}"/>
    <cellStyle name="20% - Accent2 5 3 2" xfId="13358" xr:uid="{00000000-0005-0000-0000-000031010000}"/>
    <cellStyle name="20% - Accent2 5 4" xfId="17569" xr:uid="{00000000-0005-0000-0000-000097000000}"/>
    <cellStyle name="20% - Accent2 5 5" xfId="9140" xr:uid="{00000000-0005-0000-0000-00002E010000}"/>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00000000-0005-0000-0000-000034010000}"/>
    <cellStyle name="20% - Accent2 6 2 3" xfId="20127" xr:uid="{00000000-0005-0000-0000-00009A000000}"/>
    <cellStyle name="20% - Accent2 6 2 4" xfId="11698" xr:uid="{00000000-0005-0000-0000-000033010000}"/>
    <cellStyle name="20% - Accent2 6 3" xfId="5342" xr:uid="{00000000-0005-0000-0000-000035010000}"/>
    <cellStyle name="20% - Accent2 6 3 2" xfId="13771" xr:uid="{00000000-0005-0000-0000-000035010000}"/>
    <cellStyle name="20% - Accent2 6 4" xfId="17982" xr:uid="{00000000-0005-0000-0000-000099000000}"/>
    <cellStyle name="20% - Accent2 6 5" xfId="9553" xr:uid="{00000000-0005-0000-0000-000032010000}"/>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00000000-0005-0000-0000-000038010000}"/>
    <cellStyle name="20% - Accent2 7 2 3" xfId="20540" xr:uid="{00000000-0005-0000-0000-00009C000000}"/>
    <cellStyle name="20% - Accent2 7 2 4" xfId="12111" xr:uid="{00000000-0005-0000-0000-000037010000}"/>
    <cellStyle name="20% - Accent2 7 3" xfId="5755" xr:uid="{00000000-0005-0000-0000-000039010000}"/>
    <cellStyle name="20% - Accent2 7 3 2" xfId="14184" xr:uid="{00000000-0005-0000-0000-000039010000}"/>
    <cellStyle name="20% - Accent2 7 4" xfId="18395" xr:uid="{00000000-0005-0000-0000-00009B000000}"/>
    <cellStyle name="20% - Accent2 7 5" xfId="9966" xr:uid="{00000000-0005-0000-0000-000036010000}"/>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00000000-0005-0000-0000-00003C010000}"/>
    <cellStyle name="20% - Accent2 8 2 3" xfId="20953" xr:uid="{00000000-0005-0000-0000-00009E000000}"/>
    <cellStyle name="20% - Accent2 8 2 4" xfId="12524" xr:uid="{00000000-0005-0000-0000-00003B010000}"/>
    <cellStyle name="20% - Accent2 8 3" xfId="6168" xr:uid="{00000000-0005-0000-0000-00003D010000}"/>
    <cellStyle name="20% - Accent2 8 3 2" xfId="14597" xr:uid="{00000000-0005-0000-0000-00003D010000}"/>
    <cellStyle name="20% - Accent2 8 4" xfId="18808" xr:uid="{00000000-0005-0000-0000-00009D000000}"/>
    <cellStyle name="20% - Accent2 8 5" xfId="10379" xr:uid="{00000000-0005-0000-0000-00003A010000}"/>
    <cellStyle name="20% - Accent2 9" xfId="2273" xr:uid="{00000000-0005-0000-0000-00003E010000}"/>
    <cellStyle name="20% - Accent2 9 2" xfId="6581" xr:uid="{00000000-0005-0000-0000-00003F010000}"/>
    <cellStyle name="20% - Accent2 9 2 2" xfId="15010" xr:uid="{00000000-0005-0000-0000-00003F010000}"/>
    <cellStyle name="20% - Accent2 9 3" xfId="19221" xr:uid="{00000000-0005-0000-0000-00009F000000}"/>
    <cellStyle name="20% - Accent2 9 4" xfId="10792" xr:uid="{00000000-0005-0000-0000-00003E010000}"/>
    <cellStyle name="20% - Accent3" xfId="17" builtinId="38" customBuiltin="1"/>
    <cellStyle name="20% - Accent3 10" xfId="4523" xr:uid="{00000000-0005-0000-0000-000041010000}"/>
    <cellStyle name="20% - Accent3 10 2" xfId="12952" xr:uid="{00000000-0005-0000-0000-000041010000}"/>
    <cellStyle name="20% - Accent3 11" xfId="17163" xr:uid="{00000000-0005-0000-0000-000023220000}"/>
    <cellStyle name="20% - Accent3 12" xfId="8734" xr:uid="{00000000-0005-0000-0000-0000F3230000}"/>
    <cellStyle name="20% - Accent3 2" xfId="18" xr:uid="{00000000-0005-0000-0000-000042010000}"/>
    <cellStyle name="20% - Accent3 2 10" xfId="17164" xr:uid="{00000000-0005-0000-0000-000024220000}"/>
    <cellStyle name="20% - Accent3 2 11" xfId="8735" xr:uid="{00000000-0005-0000-0000-000042010000}"/>
    <cellStyle name="20% - Accent3 2 2" xfId="19" xr:uid="{00000000-0005-0000-0000-000043010000}"/>
    <cellStyle name="20% - Accent3 2 2 10" xfId="8736"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00000000-0005-0000-0000-000047010000}"/>
    <cellStyle name="20% - Accent3 2 2 2 2 2 3" xfId="19725" xr:uid="{00000000-0005-0000-0000-0000A5000000}"/>
    <cellStyle name="20% - Accent3 2 2 2 2 2 4" xfId="11296" xr:uid="{00000000-0005-0000-0000-000046010000}"/>
    <cellStyle name="20% - Accent3 2 2 2 2 3" xfId="4940" xr:uid="{00000000-0005-0000-0000-000048010000}"/>
    <cellStyle name="20% - Accent3 2 2 2 2 3 2" xfId="13369" xr:uid="{00000000-0005-0000-0000-000048010000}"/>
    <cellStyle name="20% - Accent3 2 2 2 2 4" xfId="17580" xr:uid="{00000000-0005-0000-0000-0000A4000000}"/>
    <cellStyle name="20% - Accent3 2 2 2 2 5" xfId="9151" xr:uid="{00000000-0005-0000-0000-000045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00000000-0005-0000-0000-00004B010000}"/>
    <cellStyle name="20% - Accent3 2 2 2 3 2 3" xfId="20138" xr:uid="{00000000-0005-0000-0000-0000A7000000}"/>
    <cellStyle name="20% - Accent3 2 2 2 3 2 4" xfId="11709" xr:uid="{00000000-0005-0000-0000-00004A010000}"/>
    <cellStyle name="20% - Accent3 2 2 2 3 3" xfId="5353" xr:uid="{00000000-0005-0000-0000-00004C010000}"/>
    <cellStyle name="20% - Accent3 2 2 2 3 3 2" xfId="13782" xr:uid="{00000000-0005-0000-0000-00004C010000}"/>
    <cellStyle name="20% - Accent3 2 2 2 3 4" xfId="17993" xr:uid="{00000000-0005-0000-0000-0000A6000000}"/>
    <cellStyle name="20% - Accent3 2 2 2 3 5" xfId="9564" xr:uid="{00000000-0005-0000-0000-000049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00000000-0005-0000-0000-00004F010000}"/>
    <cellStyle name="20% - Accent3 2 2 2 4 2 3" xfId="20551" xr:uid="{00000000-0005-0000-0000-0000A9000000}"/>
    <cellStyle name="20% - Accent3 2 2 2 4 2 4" xfId="12122" xr:uid="{00000000-0005-0000-0000-00004E010000}"/>
    <cellStyle name="20% - Accent3 2 2 2 4 3" xfId="5766" xr:uid="{00000000-0005-0000-0000-000050010000}"/>
    <cellStyle name="20% - Accent3 2 2 2 4 3 2" xfId="14195" xr:uid="{00000000-0005-0000-0000-000050010000}"/>
    <cellStyle name="20% - Accent3 2 2 2 4 4" xfId="18406" xr:uid="{00000000-0005-0000-0000-0000A8000000}"/>
    <cellStyle name="20% - Accent3 2 2 2 4 5" xfId="9977" xr:uid="{00000000-0005-0000-0000-00004D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00000000-0005-0000-0000-000053010000}"/>
    <cellStyle name="20% - Accent3 2 2 2 5 2 3" xfId="20964" xr:uid="{00000000-0005-0000-0000-0000AB000000}"/>
    <cellStyle name="20% - Accent3 2 2 2 5 2 4" xfId="12535" xr:uid="{00000000-0005-0000-0000-000052010000}"/>
    <cellStyle name="20% - Accent3 2 2 2 5 3" xfId="6179" xr:uid="{00000000-0005-0000-0000-000054010000}"/>
    <cellStyle name="20% - Accent3 2 2 2 5 3 2" xfId="14608" xr:uid="{00000000-0005-0000-0000-000054010000}"/>
    <cellStyle name="20% - Accent3 2 2 2 5 4" xfId="18819" xr:uid="{00000000-0005-0000-0000-0000AA000000}"/>
    <cellStyle name="20% - Accent3 2 2 2 5 5" xfId="10390" xr:uid="{00000000-0005-0000-0000-000051010000}"/>
    <cellStyle name="20% - Accent3 2 2 2 6" xfId="2284" xr:uid="{00000000-0005-0000-0000-000055010000}"/>
    <cellStyle name="20% - Accent3 2 2 2 6 2" xfId="6592" xr:uid="{00000000-0005-0000-0000-000056010000}"/>
    <cellStyle name="20% - Accent3 2 2 2 6 2 2" xfId="15021" xr:uid="{00000000-0005-0000-0000-000056010000}"/>
    <cellStyle name="20% - Accent3 2 2 2 6 3" xfId="19232" xr:uid="{00000000-0005-0000-0000-0000AC000000}"/>
    <cellStyle name="20% - Accent3 2 2 2 6 4" xfId="10803" xr:uid="{00000000-0005-0000-0000-000055010000}"/>
    <cellStyle name="20% - Accent3 2 2 2 7" xfId="4526" xr:uid="{00000000-0005-0000-0000-000057010000}"/>
    <cellStyle name="20% - Accent3 2 2 2 7 2" xfId="12955" xr:uid="{00000000-0005-0000-0000-000057010000}"/>
    <cellStyle name="20% - Accent3 2 2 2 8" xfId="17166" xr:uid="{00000000-0005-0000-0000-000026220000}"/>
    <cellStyle name="20% - Accent3 2 2 2 9" xfId="8737" xr:uid="{00000000-0005-0000-0000-000044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00000000-0005-0000-0000-00005A010000}"/>
    <cellStyle name="20% - Accent3 2 2 3 2 3" xfId="19724" xr:uid="{00000000-0005-0000-0000-0000AE000000}"/>
    <cellStyle name="20% - Accent3 2 2 3 2 4" xfId="11295" xr:uid="{00000000-0005-0000-0000-000059010000}"/>
    <cellStyle name="20% - Accent3 2 2 3 3" xfId="4939" xr:uid="{00000000-0005-0000-0000-00005B010000}"/>
    <cellStyle name="20% - Accent3 2 2 3 3 2" xfId="13368" xr:uid="{00000000-0005-0000-0000-00005B010000}"/>
    <cellStyle name="20% - Accent3 2 2 3 4" xfId="17579" xr:uid="{00000000-0005-0000-0000-0000AD000000}"/>
    <cellStyle name="20% - Accent3 2 2 3 5" xfId="9150" xr:uid="{00000000-0005-0000-0000-000058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00000000-0005-0000-0000-00005E010000}"/>
    <cellStyle name="20% - Accent3 2 2 4 2 3" xfId="20137" xr:uid="{00000000-0005-0000-0000-0000B0000000}"/>
    <cellStyle name="20% - Accent3 2 2 4 2 4" xfId="11708" xr:uid="{00000000-0005-0000-0000-00005D010000}"/>
    <cellStyle name="20% - Accent3 2 2 4 3" xfId="5352" xr:uid="{00000000-0005-0000-0000-00005F010000}"/>
    <cellStyle name="20% - Accent3 2 2 4 3 2" xfId="13781" xr:uid="{00000000-0005-0000-0000-00005F010000}"/>
    <cellStyle name="20% - Accent3 2 2 4 4" xfId="17992" xr:uid="{00000000-0005-0000-0000-0000AF000000}"/>
    <cellStyle name="20% - Accent3 2 2 4 5" xfId="9563" xr:uid="{00000000-0005-0000-0000-00005C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00000000-0005-0000-0000-000062010000}"/>
    <cellStyle name="20% - Accent3 2 2 5 2 3" xfId="20550" xr:uid="{00000000-0005-0000-0000-0000B2000000}"/>
    <cellStyle name="20% - Accent3 2 2 5 2 4" xfId="12121" xr:uid="{00000000-0005-0000-0000-000061010000}"/>
    <cellStyle name="20% - Accent3 2 2 5 3" xfId="5765" xr:uid="{00000000-0005-0000-0000-000063010000}"/>
    <cellStyle name="20% - Accent3 2 2 5 3 2" xfId="14194" xr:uid="{00000000-0005-0000-0000-000063010000}"/>
    <cellStyle name="20% - Accent3 2 2 5 4" xfId="18405" xr:uid="{00000000-0005-0000-0000-0000B1000000}"/>
    <cellStyle name="20% - Accent3 2 2 5 5" xfId="9976" xr:uid="{00000000-0005-0000-0000-000060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00000000-0005-0000-0000-000066010000}"/>
    <cellStyle name="20% - Accent3 2 2 6 2 3" xfId="20963" xr:uid="{00000000-0005-0000-0000-0000B4000000}"/>
    <cellStyle name="20% - Accent3 2 2 6 2 4" xfId="12534" xr:uid="{00000000-0005-0000-0000-000065010000}"/>
    <cellStyle name="20% - Accent3 2 2 6 3" xfId="6178" xr:uid="{00000000-0005-0000-0000-000067010000}"/>
    <cellStyle name="20% - Accent3 2 2 6 3 2" xfId="14607" xr:uid="{00000000-0005-0000-0000-000067010000}"/>
    <cellStyle name="20% - Accent3 2 2 6 4" xfId="18818" xr:uid="{00000000-0005-0000-0000-0000B3000000}"/>
    <cellStyle name="20% - Accent3 2 2 6 5" xfId="10389" xr:uid="{00000000-0005-0000-0000-000064010000}"/>
    <cellStyle name="20% - Accent3 2 2 7" xfId="2283" xr:uid="{00000000-0005-0000-0000-000068010000}"/>
    <cellStyle name="20% - Accent3 2 2 7 2" xfId="6591" xr:uid="{00000000-0005-0000-0000-000069010000}"/>
    <cellStyle name="20% - Accent3 2 2 7 2 2" xfId="15020" xr:uid="{00000000-0005-0000-0000-000069010000}"/>
    <cellStyle name="20% - Accent3 2 2 7 3" xfId="19231" xr:uid="{00000000-0005-0000-0000-0000B5000000}"/>
    <cellStyle name="20% - Accent3 2 2 7 4" xfId="10802" xr:uid="{00000000-0005-0000-0000-000068010000}"/>
    <cellStyle name="20% - Accent3 2 2 8" xfId="4525" xr:uid="{00000000-0005-0000-0000-00006A010000}"/>
    <cellStyle name="20% - Accent3 2 2 8 2" xfId="12954" xr:uid="{00000000-0005-0000-0000-00006A010000}"/>
    <cellStyle name="20% - Accent3 2 2 9" xfId="17165" xr:uid="{00000000-0005-0000-0000-00002522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00000000-0005-0000-0000-00006E010000}"/>
    <cellStyle name="20% - Accent3 2 3 2 2 3" xfId="19726" xr:uid="{00000000-0005-0000-0000-0000B8000000}"/>
    <cellStyle name="20% - Accent3 2 3 2 2 4" xfId="11297" xr:uid="{00000000-0005-0000-0000-00006D010000}"/>
    <cellStyle name="20% - Accent3 2 3 2 3" xfId="4941" xr:uid="{00000000-0005-0000-0000-00006F010000}"/>
    <cellStyle name="20% - Accent3 2 3 2 3 2" xfId="13370" xr:uid="{00000000-0005-0000-0000-00006F010000}"/>
    <cellStyle name="20% - Accent3 2 3 2 4" xfId="17581" xr:uid="{00000000-0005-0000-0000-0000B7000000}"/>
    <cellStyle name="20% - Accent3 2 3 2 5" xfId="9152" xr:uid="{00000000-0005-0000-0000-00006C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00000000-0005-0000-0000-000072010000}"/>
    <cellStyle name="20% - Accent3 2 3 3 2 3" xfId="20139" xr:uid="{00000000-0005-0000-0000-0000BA000000}"/>
    <cellStyle name="20% - Accent3 2 3 3 2 4" xfId="11710" xr:uid="{00000000-0005-0000-0000-000071010000}"/>
    <cellStyle name="20% - Accent3 2 3 3 3" xfId="5354" xr:uid="{00000000-0005-0000-0000-000073010000}"/>
    <cellStyle name="20% - Accent3 2 3 3 3 2" xfId="13783" xr:uid="{00000000-0005-0000-0000-000073010000}"/>
    <cellStyle name="20% - Accent3 2 3 3 4" xfId="17994" xr:uid="{00000000-0005-0000-0000-0000B9000000}"/>
    <cellStyle name="20% - Accent3 2 3 3 5" xfId="9565" xr:uid="{00000000-0005-0000-0000-000070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00000000-0005-0000-0000-000076010000}"/>
    <cellStyle name="20% - Accent3 2 3 4 2 3" xfId="20552" xr:uid="{00000000-0005-0000-0000-0000BC000000}"/>
    <cellStyle name="20% - Accent3 2 3 4 2 4" xfId="12123" xr:uid="{00000000-0005-0000-0000-000075010000}"/>
    <cellStyle name="20% - Accent3 2 3 4 3" xfId="5767" xr:uid="{00000000-0005-0000-0000-000077010000}"/>
    <cellStyle name="20% - Accent3 2 3 4 3 2" xfId="14196" xr:uid="{00000000-0005-0000-0000-000077010000}"/>
    <cellStyle name="20% - Accent3 2 3 4 4" xfId="18407" xr:uid="{00000000-0005-0000-0000-0000BB000000}"/>
    <cellStyle name="20% - Accent3 2 3 4 5" xfId="9978" xr:uid="{00000000-0005-0000-0000-000074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00000000-0005-0000-0000-00007A010000}"/>
    <cellStyle name="20% - Accent3 2 3 5 2 3" xfId="20965" xr:uid="{00000000-0005-0000-0000-0000BE000000}"/>
    <cellStyle name="20% - Accent3 2 3 5 2 4" xfId="12536" xr:uid="{00000000-0005-0000-0000-000079010000}"/>
    <cellStyle name="20% - Accent3 2 3 5 3" xfId="6180" xr:uid="{00000000-0005-0000-0000-00007B010000}"/>
    <cellStyle name="20% - Accent3 2 3 5 3 2" xfId="14609" xr:uid="{00000000-0005-0000-0000-00007B010000}"/>
    <cellStyle name="20% - Accent3 2 3 5 4" xfId="18820" xr:uid="{00000000-0005-0000-0000-0000BD000000}"/>
    <cellStyle name="20% - Accent3 2 3 5 5" xfId="10391" xr:uid="{00000000-0005-0000-0000-000078010000}"/>
    <cellStyle name="20% - Accent3 2 3 6" xfId="2285" xr:uid="{00000000-0005-0000-0000-00007C010000}"/>
    <cellStyle name="20% - Accent3 2 3 6 2" xfId="6593" xr:uid="{00000000-0005-0000-0000-00007D010000}"/>
    <cellStyle name="20% - Accent3 2 3 6 2 2" xfId="15022" xr:uid="{00000000-0005-0000-0000-00007D010000}"/>
    <cellStyle name="20% - Accent3 2 3 6 3" xfId="19233" xr:uid="{00000000-0005-0000-0000-0000BF000000}"/>
    <cellStyle name="20% - Accent3 2 3 6 4" xfId="10804" xr:uid="{00000000-0005-0000-0000-00007C010000}"/>
    <cellStyle name="20% - Accent3 2 3 7" xfId="4527" xr:uid="{00000000-0005-0000-0000-00007E010000}"/>
    <cellStyle name="20% - Accent3 2 3 7 2" xfId="12956" xr:uid="{00000000-0005-0000-0000-00007E010000}"/>
    <cellStyle name="20% - Accent3 2 3 8" xfId="17167" xr:uid="{00000000-0005-0000-0000-000027220000}"/>
    <cellStyle name="20% - Accent3 2 3 9" xfId="8738" xr:uid="{00000000-0005-0000-0000-00006B010000}"/>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00000000-0005-0000-0000-000081010000}"/>
    <cellStyle name="20% - Accent3 2 4 2 3" xfId="19723" xr:uid="{00000000-0005-0000-0000-0000C1000000}"/>
    <cellStyle name="20% - Accent3 2 4 2 4" xfId="11294" xr:uid="{00000000-0005-0000-0000-000080010000}"/>
    <cellStyle name="20% - Accent3 2 4 3" xfId="4938" xr:uid="{00000000-0005-0000-0000-000082010000}"/>
    <cellStyle name="20% - Accent3 2 4 3 2" xfId="13367" xr:uid="{00000000-0005-0000-0000-000082010000}"/>
    <cellStyle name="20% - Accent3 2 4 4" xfId="17578" xr:uid="{00000000-0005-0000-0000-0000C0000000}"/>
    <cellStyle name="20% - Accent3 2 4 5" xfId="9149" xr:uid="{00000000-0005-0000-0000-00007F010000}"/>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00000000-0005-0000-0000-000085010000}"/>
    <cellStyle name="20% - Accent3 2 5 2 3" xfId="20136" xr:uid="{00000000-0005-0000-0000-0000C3000000}"/>
    <cellStyle name="20% - Accent3 2 5 2 4" xfId="11707" xr:uid="{00000000-0005-0000-0000-000084010000}"/>
    <cellStyle name="20% - Accent3 2 5 3" xfId="5351" xr:uid="{00000000-0005-0000-0000-000086010000}"/>
    <cellStyle name="20% - Accent3 2 5 3 2" xfId="13780" xr:uid="{00000000-0005-0000-0000-000086010000}"/>
    <cellStyle name="20% - Accent3 2 5 4" xfId="17991" xr:uid="{00000000-0005-0000-0000-0000C2000000}"/>
    <cellStyle name="20% - Accent3 2 5 5" xfId="9562" xr:uid="{00000000-0005-0000-0000-000083010000}"/>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00000000-0005-0000-0000-000089010000}"/>
    <cellStyle name="20% - Accent3 2 6 2 3" xfId="20549" xr:uid="{00000000-0005-0000-0000-0000C5000000}"/>
    <cellStyle name="20% - Accent3 2 6 2 4" xfId="12120" xr:uid="{00000000-0005-0000-0000-000088010000}"/>
    <cellStyle name="20% - Accent3 2 6 3" xfId="5764" xr:uid="{00000000-0005-0000-0000-00008A010000}"/>
    <cellStyle name="20% - Accent3 2 6 3 2" xfId="14193" xr:uid="{00000000-0005-0000-0000-00008A010000}"/>
    <cellStyle name="20% - Accent3 2 6 4" xfId="18404" xr:uid="{00000000-0005-0000-0000-0000C4000000}"/>
    <cellStyle name="20% - Accent3 2 6 5" xfId="9975" xr:uid="{00000000-0005-0000-0000-000087010000}"/>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00000000-0005-0000-0000-00008D010000}"/>
    <cellStyle name="20% - Accent3 2 7 2 3" xfId="20962" xr:uid="{00000000-0005-0000-0000-0000C7000000}"/>
    <cellStyle name="20% - Accent3 2 7 2 4" xfId="12533" xr:uid="{00000000-0005-0000-0000-00008C010000}"/>
    <cellStyle name="20% - Accent3 2 7 3" xfId="6177" xr:uid="{00000000-0005-0000-0000-00008E010000}"/>
    <cellStyle name="20% - Accent3 2 7 3 2" xfId="14606" xr:uid="{00000000-0005-0000-0000-00008E010000}"/>
    <cellStyle name="20% - Accent3 2 7 4" xfId="18817" xr:uid="{00000000-0005-0000-0000-0000C6000000}"/>
    <cellStyle name="20% - Accent3 2 7 5" xfId="10388" xr:uid="{00000000-0005-0000-0000-00008B010000}"/>
    <cellStyle name="20% - Accent3 2 8" xfId="2282" xr:uid="{00000000-0005-0000-0000-00008F010000}"/>
    <cellStyle name="20% - Accent3 2 8 2" xfId="6590" xr:uid="{00000000-0005-0000-0000-000090010000}"/>
    <cellStyle name="20% - Accent3 2 8 2 2" xfId="15019" xr:uid="{00000000-0005-0000-0000-000090010000}"/>
    <cellStyle name="20% - Accent3 2 8 3" xfId="19230" xr:uid="{00000000-0005-0000-0000-0000C8000000}"/>
    <cellStyle name="20% - Accent3 2 8 4" xfId="10801" xr:uid="{00000000-0005-0000-0000-00008F010000}"/>
    <cellStyle name="20% - Accent3 2 9" xfId="4524" xr:uid="{00000000-0005-0000-0000-000091010000}"/>
    <cellStyle name="20% - Accent3 2 9 2" xfId="12953" xr:uid="{00000000-0005-0000-0000-000091010000}"/>
    <cellStyle name="20% - Accent3 3" xfId="22" xr:uid="{00000000-0005-0000-0000-000092010000}"/>
    <cellStyle name="20% - Accent3 3 10" xfId="8739"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00000000-0005-0000-0000-000096010000}"/>
    <cellStyle name="20% - Accent3 3 2 2 2 3" xfId="19728" xr:uid="{00000000-0005-0000-0000-0000CC000000}"/>
    <cellStyle name="20% - Accent3 3 2 2 2 4" xfId="11299" xr:uid="{00000000-0005-0000-0000-000095010000}"/>
    <cellStyle name="20% - Accent3 3 2 2 3" xfId="4943" xr:uid="{00000000-0005-0000-0000-000097010000}"/>
    <cellStyle name="20% - Accent3 3 2 2 3 2" xfId="13372" xr:uid="{00000000-0005-0000-0000-000097010000}"/>
    <cellStyle name="20% - Accent3 3 2 2 4" xfId="17583" xr:uid="{00000000-0005-0000-0000-0000CB000000}"/>
    <cellStyle name="20% - Accent3 3 2 2 5" xfId="9154" xr:uid="{00000000-0005-0000-0000-000094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00000000-0005-0000-0000-00009A010000}"/>
    <cellStyle name="20% - Accent3 3 2 3 2 3" xfId="20141" xr:uid="{00000000-0005-0000-0000-0000CE000000}"/>
    <cellStyle name="20% - Accent3 3 2 3 2 4" xfId="11712" xr:uid="{00000000-0005-0000-0000-000099010000}"/>
    <cellStyle name="20% - Accent3 3 2 3 3" xfId="5356" xr:uid="{00000000-0005-0000-0000-00009B010000}"/>
    <cellStyle name="20% - Accent3 3 2 3 3 2" xfId="13785" xr:uid="{00000000-0005-0000-0000-00009B010000}"/>
    <cellStyle name="20% - Accent3 3 2 3 4" xfId="17996" xr:uid="{00000000-0005-0000-0000-0000CD000000}"/>
    <cellStyle name="20% - Accent3 3 2 3 5" xfId="9567" xr:uid="{00000000-0005-0000-0000-000098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00000000-0005-0000-0000-00009E010000}"/>
    <cellStyle name="20% - Accent3 3 2 4 2 3" xfId="20554" xr:uid="{00000000-0005-0000-0000-0000D0000000}"/>
    <cellStyle name="20% - Accent3 3 2 4 2 4" xfId="12125" xr:uid="{00000000-0005-0000-0000-00009D010000}"/>
    <cellStyle name="20% - Accent3 3 2 4 3" xfId="5769" xr:uid="{00000000-0005-0000-0000-00009F010000}"/>
    <cellStyle name="20% - Accent3 3 2 4 3 2" xfId="14198" xr:uid="{00000000-0005-0000-0000-00009F010000}"/>
    <cellStyle name="20% - Accent3 3 2 4 4" xfId="18409" xr:uid="{00000000-0005-0000-0000-0000CF000000}"/>
    <cellStyle name="20% - Accent3 3 2 4 5" xfId="9980" xr:uid="{00000000-0005-0000-0000-00009C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00000000-0005-0000-0000-0000A2010000}"/>
    <cellStyle name="20% - Accent3 3 2 5 2 3" xfId="20967" xr:uid="{00000000-0005-0000-0000-0000D2000000}"/>
    <cellStyle name="20% - Accent3 3 2 5 2 4" xfId="12538" xr:uid="{00000000-0005-0000-0000-0000A1010000}"/>
    <cellStyle name="20% - Accent3 3 2 5 3" xfId="6182" xr:uid="{00000000-0005-0000-0000-0000A3010000}"/>
    <cellStyle name="20% - Accent3 3 2 5 3 2" xfId="14611" xr:uid="{00000000-0005-0000-0000-0000A3010000}"/>
    <cellStyle name="20% - Accent3 3 2 5 4" xfId="18822" xr:uid="{00000000-0005-0000-0000-0000D1000000}"/>
    <cellStyle name="20% - Accent3 3 2 5 5" xfId="10393" xr:uid="{00000000-0005-0000-0000-0000A0010000}"/>
    <cellStyle name="20% - Accent3 3 2 6" xfId="2287" xr:uid="{00000000-0005-0000-0000-0000A4010000}"/>
    <cellStyle name="20% - Accent3 3 2 6 2" xfId="6595" xr:uid="{00000000-0005-0000-0000-0000A5010000}"/>
    <cellStyle name="20% - Accent3 3 2 6 2 2" xfId="15024" xr:uid="{00000000-0005-0000-0000-0000A5010000}"/>
    <cellStyle name="20% - Accent3 3 2 6 3" xfId="19235" xr:uid="{00000000-0005-0000-0000-0000D3000000}"/>
    <cellStyle name="20% - Accent3 3 2 6 4" xfId="10806" xr:uid="{00000000-0005-0000-0000-0000A4010000}"/>
    <cellStyle name="20% - Accent3 3 2 7" xfId="4529" xr:uid="{00000000-0005-0000-0000-0000A6010000}"/>
    <cellStyle name="20% - Accent3 3 2 7 2" xfId="12958" xr:uid="{00000000-0005-0000-0000-0000A6010000}"/>
    <cellStyle name="20% - Accent3 3 2 8" xfId="17169" xr:uid="{00000000-0005-0000-0000-000029220000}"/>
    <cellStyle name="20% - Accent3 3 2 9" xfId="8740" xr:uid="{00000000-0005-0000-0000-000093010000}"/>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00000000-0005-0000-0000-0000A9010000}"/>
    <cellStyle name="20% - Accent3 3 3 2 3" xfId="19727" xr:uid="{00000000-0005-0000-0000-0000D5000000}"/>
    <cellStyle name="20% - Accent3 3 3 2 4" xfId="11298" xr:uid="{00000000-0005-0000-0000-0000A8010000}"/>
    <cellStyle name="20% - Accent3 3 3 3" xfId="4942" xr:uid="{00000000-0005-0000-0000-0000AA010000}"/>
    <cellStyle name="20% - Accent3 3 3 3 2" xfId="13371" xr:uid="{00000000-0005-0000-0000-0000AA010000}"/>
    <cellStyle name="20% - Accent3 3 3 4" xfId="17582" xr:uid="{00000000-0005-0000-0000-0000D4000000}"/>
    <cellStyle name="20% - Accent3 3 3 5" xfId="9153" xr:uid="{00000000-0005-0000-0000-0000A7010000}"/>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00000000-0005-0000-0000-0000AD010000}"/>
    <cellStyle name="20% - Accent3 3 4 2 3" xfId="20140" xr:uid="{00000000-0005-0000-0000-0000D7000000}"/>
    <cellStyle name="20% - Accent3 3 4 2 4" xfId="11711" xr:uid="{00000000-0005-0000-0000-0000AC010000}"/>
    <cellStyle name="20% - Accent3 3 4 3" xfId="5355" xr:uid="{00000000-0005-0000-0000-0000AE010000}"/>
    <cellStyle name="20% - Accent3 3 4 3 2" xfId="13784" xr:uid="{00000000-0005-0000-0000-0000AE010000}"/>
    <cellStyle name="20% - Accent3 3 4 4" xfId="17995" xr:uid="{00000000-0005-0000-0000-0000D6000000}"/>
    <cellStyle name="20% - Accent3 3 4 5" xfId="9566" xr:uid="{00000000-0005-0000-0000-0000AB010000}"/>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00000000-0005-0000-0000-0000B1010000}"/>
    <cellStyle name="20% - Accent3 3 5 2 3" xfId="20553" xr:uid="{00000000-0005-0000-0000-0000D9000000}"/>
    <cellStyle name="20% - Accent3 3 5 2 4" xfId="12124" xr:uid="{00000000-0005-0000-0000-0000B0010000}"/>
    <cellStyle name="20% - Accent3 3 5 3" xfId="5768" xr:uid="{00000000-0005-0000-0000-0000B2010000}"/>
    <cellStyle name="20% - Accent3 3 5 3 2" xfId="14197" xr:uid="{00000000-0005-0000-0000-0000B2010000}"/>
    <cellStyle name="20% - Accent3 3 5 4" xfId="18408" xr:uid="{00000000-0005-0000-0000-0000D8000000}"/>
    <cellStyle name="20% - Accent3 3 5 5" xfId="9979" xr:uid="{00000000-0005-0000-0000-0000AF010000}"/>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00000000-0005-0000-0000-0000B5010000}"/>
    <cellStyle name="20% - Accent3 3 6 2 3" xfId="20966" xr:uid="{00000000-0005-0000-0000-0000DB000000}"/>
    <cellStyle name="20% - Accent3 3 6 2 4" xfId="12537" xr:uid="{00000000-0005-0000-0000-0000B4010000}"/>
    <cellStyle name="20% - Accent3 3 6 3" xfId="6181" xr:uid="{00000000-0005-0000-0000-0000B6010000}"/>
    <cellStyle name="20% - Accent3 3 6 3 2" xfId="14610" xr:uid="{00000000-0005-0000-0000-0000B6010000}"/>
    <cellStyle name="20% - Accent3 3 6 4" xfId="18821" xr:uid="{00000000-0005-0000-0000-0000DA000000}"/>
    <cellStyle name="20% - Accent3 3 6 5" xfId="10392" xr:uid="{00000000-0005-0000-0000-0000B3010000}"/>
    <cellStyle name="20% - Accent3 3 7" xfId="2286" xr:uid="{00000000-0005-0000-0000-0000B7010000}"/>
    <cellStyle name="20% - Accent3 3 7 2" xfId="6594" xr:uid="{00000000-0005-0000-0000-0000B8010000}"/>
    <cellStyle name="20% - Accent3 3 7 2 2" xfId="15023" xr:uid="{00000000-0005-0000-0000-0000B8010000}"/>
    <cellStyle name="20% - Accent3 3 7 3" xfId="19234" xr:uid="{00000000-0005-0000-0000-0000DC000000}"/>
    <cellStyle name="20% - Accent3 3 7 4" xfId="10805" xr:uid="{00000000-0005-0000-0000-0000B7010000}"/>
    <cellStyle name="20% - Accent3 3 8" xfId="4528" xr:uid="{00000000-0005-0000-0000-0000B9010000}"/>
    <cellStyle name="20% - Accent3 3 8 2" xfId="12957" xr:uid="{00000000-0005-0000-0000-0000B9010000}"/>
    <cellStyle name="20% - Accent3 3 9" xfId="17168" xr:uid="{00000000-0005-0000-0000-00002822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00000000-0005-0000-0000-0000BD010000}"/>
    <cellStyle name="20% - Accent3 4 2 2 3" xfId="19729" xr:uid="{00000000-0005-0000-0000-0000DF000000}"/>
    <cellStyle name="20% - Accent3 4 2 2 4" xfId="11300" xr:uid="{00000000-0005-0000-0000-0000BC010000}"/>
    <cellStyle name="20% - Accent3 4 2 3" xfId="4944" xr:uid="{00000000-0005-0000-0000-0000BE010000}"/>
    <cellStyle name="20% - Accent3 4 2 3 2" xfId="13373" xr:uid="{00000000-0005-0000-0000-0000BE010000}"/>
    <cellStyle name="20% - Accent3 4 2 4" xfId="17584" xr:uid="{00000000-0005-0000-0000-0000DE000000}"/>
    <cellStyle name="20% - Accent3 4 2 5" xfId="9155" xr:uid="{00000000-0005-0000-0000-0000BB010000}"/>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00000000-0005-0000-0000-0000C1010000}"/>
    <cellStyle name="20% - Accent3 4 3 2 3" xfId="20142" xr:uid="{00000000-0005-0000-0000-0000E1000000}"/>
    <cellStyle name="20% - Accent3 4 3 2 4" xfId="11713" xr:uid="{00000000-0005-0000-0000-0000C0010000}"/>
    <cellStyle name="20% - Accent3 4 3 3" xfId="5357" xr:uid="{00000000-0005-0000-0000-0000C2010000}"/>
    <cellStyle name="20% - Accent3 4 3 3 2" xfId="13786" xr:uid="{00000000-0005-0000-0000-0000C2010000}"/>
    <cellStyle name="20% - Accent3 4 3 4" xfId="17997" xr:uid="{00000000-0005-0000-0000-0000E0000000}"/>
    <cellStyle name="20% - Accent3 4 3 5" xfId="9568" xr:uid="{00000000-0005-0000-0000-0000BF010000}"/>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00000000-0005-0000-0000-0000C5010000}"/>
    <cellStyle name="20% - Accent3 4 4 2 3" xfId="20555" xr:uid="{00000000-0005-0000-0000-0000E3000000}"/>
    <cellStyle name="20% - Accent3 4 4 2 4" xfId="12126" xr:uid="{00000000-0005-0000-0000-0000C4010000}"/>
    <cellStyle name="20% - Accent3 4 4 3" xfId="5770" xr:uid="{00000000-0005-0000-0000-0000C6010000}"/>
    <cellStyle name="20% - Accent3 4 4 3 2" xfId="14199" xr:uid="{00000000-0005-0000-0000-0000C6010000}"/>
    <cellStyle name="20% - Accent3 4 4 4" xfId="18410" xr:uid="{00000000-0005-0000-0000-0000E2000000}"/>
    <cellStyle name="20% - Accent3 4 4 5" xfId="9981" xr:uid="{00000000-0005-0000-0000-0000C3010000}"/>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00000000-0005-0000-0000-0000C9010000}"/>
    <cellStyle name="20% - Accent3 4 5 2 3" xfId="20968" xr:uid="{00000000-0005-0000-0000-0000E5000000}"/>
    <cellStyle name="20% - Accent3 4 5 2 4" xfId="12539" xr:uid="{00000000-0005-0000-0000-0000C8010000}"/>
    <cellStyle name="20% - Accent3 4 5 3" xfId="6183" xr:uid="{00000000-0005-0000-0000-0000CA010000}"/>
    <cellStyle name="20% - Accent3 4 5 3 2" xfId="14612" xr:uid="{00000000-0005-0000-0000-0000CA010000}"/>
    <cellStyle name="20% - Accent3 4 5 4" xfId="18823" xr:uid="{00000000-0005-0000-0000-0000E4000000}"/>
    <cellStyle name="20% - Accent3 4 5 5" xfId="10394" xr:uid="{00000000-0005-0000-0000-0000C7010000}"/>
    <cellStyle name="20% - Accent3 4 6" xfId="2288" xr:uid="{00000000-0005-0000-0000-0000CB010000}"/>
    <cellStyle name="20% - Accent3 4 6 2" xfId="6596" xr:uid="{00000000-0005-0000-0000-0000CC010000}"/>
    <cellStyle name="20% - Accent3 4 6 2 2" xfId="15025" xr:uid="{00000000-0005-0000-0000-0000CC010000}"/>
    <cellStyle name="20% - Accent3 4 6 3" xfId="19236" xr:uid="{00000000-0005-0000-0000-0000E6000000}"/>
    <cellStyle name="20% - Accent3 4 6 4" xfId="10807" xr:uid="{00000000-0005-0000-0000-0000CB010000}"/>
    <cellStyle name="20% - Accent3 4 7" xfId="4530" xr:uid="{00000000-0005-0000-0000-0000CD010000}"/>
    <cellStyle name="20% - Accent3 4 7 2" xfId="12959" xr:uid="{00000000-0005-0000-0000-0000CD010000}"/>
    <cellStyle name="20% - Accent3 4 8" xfId="17170" xr:uid="{00000000-0005-0000-0000-00002A220000}"/>
    <cellStyle name="20% - Accent3 4 9" xfId="8741" xr:uid="{00000000-0005-0000-0000-0000BA010000}"/>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00000000-0005-0000-0000-0000D0010000}"/>
    <cellStyle name="20% - Accent3 5 2 3" xfId="19722" xr:uid="{00000000-0005-0000-0000-0000E8000000}"/>
    <cellStyle name="20% - Accent3 5 2 4" xfId="11293" xr:uid="{00000000-0005-0000-0000-0000CF010000}"/>
    <cellStyle name="20% - Accent3 5 3" xfId="4937" xr:uid="{00000000-0005-0000-0000-0000D1010000}"/>
    <cellStyle name="20% - Accent3 5 3 2" xfId="13366" xr:uid="{00000000-0005-0000-0000-0000D1010000}"/>
    <cellStyle name="20% - Accent3 5 4" xfId="17577" xr:uid="{00000000-0005-0000-0000-0000E7000000}"/>
    <cellStyle name="20% - Accent3 5 5" xfId="9148" xr:uid="{00000000-0005-0000-0000-0000CE010000}"/>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00000000-0005-0000-0000-0000D4010000}"/>
    <cellStyle name="20% - Accent3 6 2 3" xfId="20135" xr:uid="{00000000-0005-0000-0000-0000EA000000}"/>
    <cellStyle name="20% - Accent3 6 2 4" xfId="11706" xr:uid="{00000000-0005-0000-0000-0000D3010000}"/>
    <cellStyle name="20% - Accent3 6 3" xfId="5350" xr:uid="{00000000-0005-0000-0000-0000D5010000}"/>
    <cellStyle name="20% - Accent3 6 3 2" xfId="13779" xr:uid="{00000000-0005-0000-0000-0000D5010000}"/>
    <cellStyle name="20% - Accent3 6 4" xfId="17990" xr:uid="{00000000-0005-0000-0000-0000E9000000}"/>
    <cellStyle name="20% - Accent3 6 5" xfId="9561" xr:uid="{00000000-0005-0000-0000-0000D2010000}"/>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00000000-0005-0000-0000-0000D8010000}"/>
    <cellStyle name="20% - Accent3 7 2 3" xfId="20548" xr:uid="{00000000-0005-0000-0000-0000EC000000}"/>
    <cellStyle name="20% - Accent3 7 2 4" xfId="12119" xr:uid="{00000000-0005-0000-0000-0000D7010000}"/>
    <cellStyle name="20% - Accent3 7 3" xfId="5763" xr:uid="{00000000-0005-0000-0000-0000D9010000}"/>
    <cellStyle name="20% - Accent3 7 3 2" xfId="14192" xr:uid="{00000000-0005-0000-0000-0000D9010000}"/>
    <cellStyle name="20% - Accent3 7 4" xfId="18403" xr:uid="{00000000-0005-0000-0000-0000EB000000}"/>
    <cellStyle name="20% - Accent3 7 5" xfId="9974" xr:uid="{00000000-0005-0000-0000-0000D6010000}"/>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00000000-0005-0000-0000-0000DC010000}"/>
    <cellStyle name="20% - Accent3 8 2 3" xfId="20961" xr:uid="{00000000-0005-0000-0000-0000EE000000}"/>
    <cellStyle name="20% - Accent3 8 2 4" xfId="12532" xr:uid="{00000000-0005-0000-0000-0000DB010000}"/>
    <cellStyle name="20% - Accent3 8 3" xfId="6176" xr:uid="{00000000-0005-0000-0000-0000DD010000}"/>
    <cellStyle name="20% - Accent3 8 3 2" xfId="14605" xr:uid="{00000000-0005-0000-0000-0000DD010000}"/>
    <cellStyle name="20% - Accent3 8 4" xfId="18816" xr:uid="{00000000-0005-0000-0000-0000ED000000}"/>
    <cellStyle name="20% - Accent3 8 5" xfId="10387" xr:uid="{00000000-0005-0000-0000-0000DA010000}"/>
    <cellStyle name="20% - Accent3 9" xfId="2281" xr:uid="{00000000-0005-0000-0000-0000DE010000}"/>
    <cellStyle name="20% - Accent3 9 2" xfId="6589" xr:uid="{00000000-0005-0000-0000-0000DF010000}"/>
    <cellStyle name="20% - Accent3 9 2 2" xfId="15018" xr:uid="{00000000-0005-0000-0000-0000DF010000}"/>
    <cellStyle name="20% - Accent3 9 3" xfId="19229" xr:uid="{00000000-0005-0000-0000-0000EF000000}"/>
    <cellStyle name="20% - Accent3 9 4" xfId="10800" xr:uid="{00000000-0005-0000-0000-0000DE010000}"/>
    <cellStyle name="20% - Accent4" xfId="25" builtinId="42" customBuiltin="1"/>
    <cellStyle name="20% - Accent4 10" xfId="4531" xr:uid="{00000000-0005-0000-0000-0000E1010000}"/>
    <cellStyle name="20% - Accent4 10 2" xfId="12960" xr:uid="{00000000-0005-0000-0000-0000E1010000}"/>
    <cellStyle name="20% - Accent4 11" xfId="17171" xr:uid="{00000000-0005-0000-0000-00002B220000}"/>
    <cellStyle name="20% - Accent4 12" xfId="8742" xr:uid="{00000000-0005-0000-0000-0000E3240000}"/>
    <cellStyle name="20% - Accent4 2" xfId="26" xr:uid="{00000000-0005-0000-0000-0000E2010000}"/>
    <cellStyle name="20% - Accent4 2 10" xfId="17172" xr:uid="{00000000-0005-0000-0000-00002C220000}"/>
    <cellStyle name="20% - Accent4 2 11" xfId="8743" xr:uid="{00000000-0005-0000-0000-0000E2010000}"/>
    <cellStyle name="20% - Accent4 2 2" xfId="27" xr:uid="{00000000-0005-0000-0000-0000E3010000}"/>
    <cellStyle name="20% - Accent4 2 2 10" xfId="8744"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00000000-0005-0000-0000-0000E7010000}"/>
    <cellStyle name="20% - Accent4 2 2 2 2 2 3" xfId="19733" xr:uid="{00000000-0005-0000-0000-0000F5000000}"/>
    <cellStyle name="20% - Accent4 2 2 2 2 2 4" xfId="11304" xr:uid="{00000000-0005-0000-0000-0000E6010000}"/>
    <cellStyle name="20% - Accent4 2 2 2 2 3" xfId="4948" xr:uid="{00000000-0005-0000-0000-0000E8010000}"/>
    <cellStyle name="20% - Accent4 2 2 2 2 3 2" xfId="13377" xr:uid="{00000000-0005-0000-0000-0000E8010000}"/>
    <cellStyle name="20% - Accent4 2 2 2 2 4" xfId="17588" xr:uid="{00000000-0005-0000-0000-0000F4000000}"/>
    <cellStyle name="20% - Accent4 2 2 2 2 5" xfId="9159" xr:uid="{00000000-0005-0000-0000-0000E5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00000000-0005-0000-0000-0000EB010000}"/>
    <cellStyle name="20% - Accent4 2 2 2 3 2 3" xfId="20146" xr:uid="{00000000-0005-0000-0000-0000F7000000}"/>
    <cellStyle name="20% - Accent4 2 2 2 3 2 4" xfId="11717" xr:uid="{00000000-0005-0000-0000-0000EA010000}"/>
    <cellStyle name="20% - Accent4 2 2 2 3 3" xfId="5361" xr:uid="{00000000-0005-0000-0000-0000EC010000}"/>
    <cellStyle name="20% - Accent4 2 2 2 3 3 2" xfId="13790" xr:uid="{00000000-0005-0000-0000-0000EC010000}"/>
    <cellStyle name="20% - Accent4 2 2 2 3 4" xfId="18001" xr:uid="{00000000-0005-0000-0000-0000F6000000}"/>
    <cellStyle name="20% - Accent4 2 2 2 3 5" xfId="9572" xr:uid="{00000000-0005-0000-0000-0000E9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00000000-0005-0000-0000-0000EF010000}"/>
    <cellStyle name="20% - Accent4 2 2 2 4 2 3" xfId="20559" xr:uid="{00000000-0005-0000-0000-0000F9000000}"/>
    <cellStyle name="20% - Accent4 2 2 2 4 2 4" xfId="12130" xr:uid="{00000000-0005-0000-0000-0000EE010000}"/>
    <cellStyle name="20% - Accent4 2 2 2 4 3" xfId="5774" xr:uid="{00000000-0005-0000-0000-0000F0010000}"/>
    <cellStyle name="20% - Accent4 2 2 2 4 3 2" xfId="14203" xr:uid="{00000000-0005-0000-0000-0000F0010000}"/>
    <cellStyle name="20% - Accent4 2 2 2 4 4" xfId="18414" xr:uid="{00000000-0005-0000-0000-0000F8000000}"/>
    <cellStyle name="20% - Accent4 2 2 2 4 5" xfId="9985" xr:uid="{00000000-0005-0000-0000-0000ED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00000000-0005-0000-0000-0000F3010000}"/>
    <cellStyle name="20% - Accent4 2 2 2 5 2 3" xfId="20972" xr:uid="{00000000-0005-0000-0000-0000FB000000}"/>
    <cellStyle name="20% - Accent4 2 2 2 5 2 4" xfId="12543" xr:uid="{00000000-0005-0000-0000-0000F2010000}"/>
    <cellStyle name="20% - Accent4 2 2 2 5 3" xfId="6187" xr:uid="{00000000-0005-0000-0000-0000F4010000}"/>
    <cellStyle name="20% - Accent4 2 2 2 5 3 2" xfId="14616" xr:uid="{00000000-0005-0000-0000-0000F4010000}"/>
    <cellStyle name="20% - Accent4 2 2 2 5 4" xfId="18827" xr:uid="{00000000-0005-0000-0000-0000FA000000}"/>
    <cellStyle name="20% - Accent4 2 2 2 5 5" xfId="10398" xr:uid="{00000000-0005-0000-0000-0000F1010000}"/>
    <cellStyle name="20% - Accent4 2 2 2 6" xfId="2292" xr:uid="{00000000-0005-0000-0000-0000F5010000}"/>
    <cellStyle name="20% - Accent4 2 2 2 6 2" xfId="6600" xr:uid="{00000000-0005-0000-0000-0000F6010000}"/>
    <cellStyle name="20% - Accent4 2 2 2 6 2 2" xfId="15029" xr:uid="{00000000-0005-0000-0000-0000F6010000}"/>
    <cellStyle name="20% - Accent4 2 2 2 6 3" xfId="19240" xr:uid="{00000000-0005-0000-0000-0000FC000000}"/>
    <cellStyle name="20% - Accent4 2 2 2 6 4" xfId="10811" xr:uid="{00000000-0005-0000-0000-0000F5010000}"/>
    <cellStyle name="20% - Accent4 2 2 2 7" xfId="4534" xr:uid="{00000000-0005-0000-0000-0000F7010000}"/>
    <cellStyle name="20% - Accent4 2 2 2 7 2" xfId="12963" xr:uid="{00000000-0005-0000-0000-0000F7010000}"/>
    <cellStyle name="20% - Accent4 2 2 2 8" xfId="17174" xr:uid="{00000000-0005-0000-0000-00002E220000}"/>
    <cellStyle name="20% - Accent4 2 2 2 9" xfId="8745" xr:uid="{00000000-0005-0000-0000-0000E4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00000000-0005-0000-0000-0000FA010000}"/>
    <cellStyle name="20% - Accent4 2 2 3 2 3" xfId="19732" xr:uid="{00000000-0005-0000-0000-0000FE000000}"/>
    <cellStyle name="20% - Accent4 2 2 3 2 4" xfId="11303" xr:uid="{00000000-0005-0000-0000-0000F9010000}"/>
    <cellStyle name="20% - Accent4 2 2 3 3" xfId="4947" xr:uid="{00000000-0005-0000-0000-0000FB010000}"/>
    <cellStyle name="20% - Accent4 2 2 3 3 2" xfId="13376" xr:uid="{00000000-0005-0000-0000-0000FB010000}"/>
    <cellStyle name="20% - Accent4 2 2 3 4" xfId="17587" xr:uid="{00000000-0005-0000-0000-0000FD000000}"/>
    <cellStyle name="20% - Accent4 2 2 3 5" xfId="9158" xr:uid="{00000000-0005-0000-0000-0000F8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00000000-0005-0000-0000-0000FE010000}"/>
    <cellStyle name="20% - Accent4 2 2 4 2 3" xfId="20145" xr:uid="{00000000-0005-0000-0000-000000010000}"/>
    <cellStyle name="20% - Accent4 2 2 4 2 4" xfId="11716" xr:uid="{00000000-0005-0000-0000-0000FD010000}"/>
    <cellStyle name="20% - Accent4 2 2 4 3" xfId="5360" xr:uid="{00000000-0005-0000-0000-0000FF010000}"/>
    <cellStyle name="20% - Accent4 2 2 4 3 2" xfId="13789" xr:uid="{00000000-0005-0000-0000-0000FF010000}"/>
    <cellStyle name="20% - Accent4 2 2 4 4" xfId="18000" xr:uid="{00000000-0005-0000-0000-0000FF000000}"/>
    <cellStyle name="20% - Accent4 2 2 4 5" xfId="9571" xr:uid="{00000000-0005-0000-0000-0000FC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00000000-0005-0000-0000-000002020000}"/>
    <cellStyle name="20% - Accent4 2 2 5 2 3" xfId="20558" xr:uid="{00000000-0005-0000-0000-000002010000}"/>
    <cellStyle name="20% - Accent4 2 2 5 2 4" xfId="12129" xr:uid="{00000000-0005-0000-0000-000001020000}"/>
    <cellStyle name="20% - Accent4 2 2 5 3" xfId="5773" xr:uid="{00000000-0005-0000-0000-000003020000}"/>
    <cellStyle name="20% - Accent4 2 2 5 3 2" xfId="14202" xr:uid="{00000000-0005-0000-0000-000003020000}"/>
    <cellStyle name="20% - Accent4 2 2 5 4" xfId="18413" xr:uid="{00000000-0005-0000-0000-000001010000}"/>
    <cellStyle name="20% - Accent4 2 2 5 5" xfId="9984" xr:uid="{00000000-0005-0000-0000-000000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00000000-0005-0000-0000-000006020000}"/>
    <cellStyle name="20% - Accent4 2 2 6 2 3" xfId="20971" xr:uid="{00000000-0005-0000-0000-000004010000}"/>
    <cellStyle name="20% - Accent4 2 2 6 2 4" xfId="12542" xr:uid="{00000000-0005-0000-0000-000005020000}"/>
    <cellStyle name="20% - Accent4 2 2 6 3" xfId="6186" xr:uid="{00000000-0005-0000-0000-000007020000}"/>
    <cellStyle name="20% - Accent4 2 2 6 3 2" xfId="14615" xr:uid="{00000000-0005-0000-0000-000007020000}"/>
    <cellStyle name="20% - Accent4 2 2 6 4" xfId="18826" xr:uid="{00000000-0005-0000-0000-000003010000}"/>
    <cellStyle name="20% - Accent4 2 2 6 5" xfId="10397" xr:uid="{00000000-0005-0000-0000-000004020000}"/>
    <cellStyle name="20% - Accent4 2 2 7" xfId="2291" xr:uid="{00000000-0005-0000-0000-000008020000}"/>
    <cellStyle name="20% - Accent4 2 2 7 2" xfId="6599" xr:uid="{00000000-0005-0000-0000-000009020000}"/>
    <cellStyle name="20% - Accent4 2 2 7 2 2" xfId="15028" xr:uid="{00000000-0005-0000-0000-000009020000}"/>
    <cellStyle name="20% - Accent4 2 2 7 3" xfId="19239" xr:uid="{00000000-0005-0000-0000-000005010000}"/>
    <cellStyle name="20% - Accent4 2 2 7 4" xfId="10810" xr:uid="{00000000-0005-0000-0000-000008020000}"/>
    <cellStyle name="20% - Accent4 2 2 8" xfId="4533" xr:uid="{00000000-0005-0000-0000-00000A020000}"/>
    <cellStyle name="20% - Accent4 2 2 8 2" xfId="12962" xr:uid="{00000000-0005-0000-0000-00000A020000}"/>
    <cellStyle name="20% - Accent4 2 2 9" xfId="17173" xr:uid="{00000000-0005-0000-0000-00002D2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00000000-0005-0000-0000-00000E020000}"/>
    <cellStyle name="20% - Accent4 2 3 2 2 3" xfId="19734" xr:uid="{00000000-0005-0000-0000-000008010000}"/>
    <cellStyle name="20% - Accent4 2 3 2 2 4" xfId="11305" xr:uid="{00000000-0005-0000-0000-00000D020000}"/>
    <cellStyle name="20% - Accent4 2 3 2 3" xfId="4949" xr:uid="{00000000-0005-0000-0000-00000F020000}"/>
    <cellStyle name="20% - Accent4 2 3 2 3 2" xfId="13378" xr:uid="{00000000-0005-0000-0000-00000F020000}"/>
    <cellStyle name="20% - Accent4 2 3 2 4" xfId="17589" xr:uid="{00000000-0005-0000-0000-000007010000}"/>
    <cellStyle name="20% - Accent4 2 3 2 5" xfId="9160" xr:uid="{00000000-0005-0000-0000-00000C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00000000-0005-0000-0000-000012020000}"/>
    <cellStyle name="20% - Accent4 2 3 3 2 3" xfId="20147" xr:uid="{00000000-0005-0000-0000-00000A010000}"/>
    <cellStyle name="20% - Accent4 2 3 3 2 4" xfId="11718" xr:uid="{00000000-0005-0000-0000-000011020000}"/>
    <cellStyle name="20% - Accent4 2 3 3 3" xfId="5362" xr:uid="{00000000-0005-0000-0000-000013020000}"/>
    <cellStyle name="20% - Accent4 2 3 3 3 2" xfId="13791" xr:uid="{00000000-0005-0000-0000-000013020000}"/>
    <cellStyle name="20% - Accent4 2 3 3 4" xfId="18002" xr:uid="{00000000-0005-0000-0000-000009010000}"/>
    <cellStyle name="20% - Accent4 2 3 3 5" xfId="9573" xr:uid="{00000000-0005-0000-0000-000010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00000000-0005-0000-0000-000016020000}"/>
    <cellStyle name="20% - Accent4 2 3 4 2 3" xfId="20560" xr:uid="{00000000-0005-0000-0000-00000C010000}"/>
    <cellStyle name="20% - Accent4 2 3 4 2 4" xfId="12131" xr:uid="{00000000-0005-0000-0000-000015020000}"/>
    <cellStyle name="20% - Accent4 2 3 4 3" xfId="5775" xr:uid="{00000000-0005-0000-0000-000017020000}"/>
    <cellStyle name="20% - Accent4 2 3 4 3 2" xfId="14204" xr:uid="{00000000-0005-0000-0000-000017020000}"/>
    <cellStyle name="20% - Accent4 2 3 4 4" xfId="18415" xr:uid="{00000000-0005-0000-0000-00000B010000}"/>
    <cellStyle name="20% - Accent4 2 3 4 5" xfId="9986" xr:uid="{00000000-0005-0000-0000-000014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00000000-0005-0000-0000-00001A020000}"/>
    <cellStyle name="20% - Accent4 2 3 5 2 3" xfId="20973" xr:uid="{00000000-0005-0000-0000-00000E010000}"/>
    <cellStyle name="20% - Accent4 2 3 5 2 4" xfId="12544" xr:uid="{00000000-0005-0000-0000-000019020000}"/>
    <cellStyle name="20% - Accent4 2 3 5 3" xfId="6188" xr:uid="{00000000-0005-0000-0000-00001B020000}"/>
    <cellStyle name="20% - Accent4 2 3 5 3 2" xfId="14617" xr:uid="{00000000-0005-0000-0000-00001B020000}"/>
    <cellStyle name="20% - Accent4 2 3 5 4" xfId="18828" xr:uid="{00000000-0005-0000-0000-00000D010000}"/>
    <cellStyle name="20% - Accent4 2 3 5 5" xfId="10399" xr:uid="{00000000-0005-0000-0000-000018020000}"/>
    <cellStyle name="20% - Accent4 2 3 6" xfId="2293" xr:uid="{00000000-0005-0000-0000-00001C020000}"/>
    <cellStyle name="20% - Accent4 2 3 6 2" xfId="6601" xr:uid="{00000000-0005-0000-0000-00001D020000}"/>
    <cellStyle name="20% - Accent4 2 3 6 2 2" xfId="15030" xr:uid="{00000000-0005-0000-0000-00001D020000}"/>
    <cellStyle name="20% - Accent4 2 3 6 3" xfId="19241" xr:uid="{00000000-0005-0000-0000-00000F010000}"/>
    <cellStyle name="20% - Accent4 2 3 6 4" xfId="10812" xr:uid="{00000000-0005-0000-0000-00001C020000}"/>
    <cellStyle name="20% - Accent4 2 3 7" xfId="4535" xr:uid="{00000000-0005-0000-0000-00001E020000}"/>
    <cellStyle name="20% - Accent4 2 3 7 2" xfId="12964" xr:uid="{00000000-0005-0000-0000-00001E020000}"/>
    <cellStyle name="20% - Accent4 2 3 8" xfId="17175" xr:uid="{00000000-0005-0000-0000-00002F220000}"/>
    <cellStyle name="20% - Accent4 2 3 9" xfId="8746" xr:uid="{00000000-0005-0000-0000-00000B020000}"/>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00000000-0005-0000-0000-000021020000}"/>
    <cellStyle name="20% - Accent4 2 4 2 3" xfId="19731" xr:uid="{00000000-0005-0000-0000-000011010000}"/>
    <cellStyle name="20% - Accent4 2 4 2 4" xfId="11302" xr:uid="{00000000-0005-0000-0000-000020020000}"/>
    <cellStyle name="20% - Accent4 2 4 3" xfId="4946" xr:uid="{00000000-0005-0000-0000-000022020000}"/>
    <cellStyle name="20% - Accent4 2 4 3 2" xfId="13375" xr:uid="{00000000-0005-0000-0000-000022020000}"/>
    <cellStyle name="20% - Accent4 2 4 4" xfId="17586" xr:uid="{00000000-0005-0000-0000-000010010000}"/>
    <cellStyle name="20% - Accent4 2 4 5" xfId="9157" xr:uid="{00000000-0005-0000-0000-00001F020000}"/>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00000000-0005-0000-0000-000025020000}"/>
    <cellStyle name="20% - Accent4 2 5 2 3" xfId="20144" xr:uid="{00000000-0005-0000-0000-000013010000}"/>
    <cellStyle name="20% - Accent4 2 5 2 4" xfId="11715" xr:uid="{00000000-0005-0000-0000-000024020000}"/>
    <cellStyle name="20% - Accent4 2 5 3" xfId="5359" xr:uid="{00000000-0005-0000-0000-000026020000}"/>
    <cellStyle name="20% - Accent4 2 5 3 2" xfId="13788" xr:uid="{00000000-0005-0000-0000-000026020000}"/>
    <cellStyle name="20% - Accent4 2 5 4" xfId="17999" xr:uid="{00000000-0005-0000-0000-000012010000}"/>
    <cellStyle name="20% - Accent4 2 5 5" xfId="9570" xr:uid="{00000000-0005-0000-0000-000023020000}"/>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00000000-0005-0000-0000-000029020000}"/>
    <cellStyle name="20% - Accent4 2 6 2 3" xfId="20557" xr:uid="{00000000-0005-0000-0000-000015010000}"/>
    <cellStyle name="20% - Accent4 2 6 2 4" xfId="12128" xr:uid="{00000000-0005-0000-0000-000028020000}"/>
    <cellStyle name="20% - Accent4 2 6 3" xfId="5772" xr:uid="{00000000-0005-0000-0000-00002A020000}"/>
    <cellStyle name="20% - Accent4 2 6 3 2" xfId="14201" xr:uid="{00000000-0005-0000-0000-00002A020000}"/>
    <cellStyle name="20% - Accent4 2 6 4" xfId="18412" xr:uid="{00000000-0005-0000-0000-000014010000}"/>
    <cellStyle name="20% - Accent4 2 6 5" xfId="9983" xr:uid="{00000000-0005-0000-0000-000027020000}"/>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00000000-0005-0000-0000-00002D020000}"/>
    <cellStyle name="20% - Accent4 2 7 2 3" xfId="20970" xr:uid="{00000000-0005-0000-0000-000017010000}"/>
    <cellStyle name="20% - Accent4 2 7 2 4" xfId="12541" xr:uid="{00000000-0005-0000-0000-00002C020000}"/>
    <cellStyle name="20% - Accent4 2 7 3" xfId="6185" xr:uid="{00000000-0005-0000-0000-00002E020000}"/>
    <cellStyle name="20% - Accent4 2 7 3 2" xfId="14614" xr:uid="{00000000-0005-0000-0000-00002E020000}"/>
    <cellStyle name="20% - Accent4 2 7 4" xfId="18825" xr:uid="{00000000-0005-0000-0000-000016010000}"/>
    <cellStyle name="20% - Accent4 2 7 5" xfId="10396" xr:uid="{00000000-0005-0000-0000-00002B020000}"/>
    <cellStyle name="20% - Accent4 2 8" xfId="2290" xr:uid="{00000000-0005-0000-0000-00002F020000}"/>
    <cellStyle name="20% - Accent4 2 8 2" xfId="6598" xr:uid="{00000000-0005-0000-0000-000030020000}"/>
    <cellStyle name="20% - Accent4 2 8 2 2" xfId="15027" xr:uid="{00000000-0005-0000-0000-000030020000}"/>
    <cellStyle name="20% - Accent4 2 8 3" xfId="19238" xr:uid="{00000000-0005-0000-0000-000018010000}"/>
    <cellStyle name="20% - Accent4 2 8 4" xfId="10809" xr:uid="{00000000-0005-0000-0000-00002F020000}"/>
    <cellStyle name="20% - Accent4 2 9" xfId="4532" xr:uid="{00000000-0005-0000-0000-000031020000}"/>
    <cellStyle name="20% - Accent4 2 9 2" xfId="12961" xr:uid="{00000000-0005-0000-0000-000031020000}"/>
    <cellStyle name="20% - Accent4 3" xfId="30" xr:uid="{00000000-0005-0000-0000-000032020000}"/>
    <cellStyle name="20% - Accent4 3 10" xfId="8747"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00000000-0005-0000-0000-000036020000}"/>
    <cellStyle name="20% - Accent4 3 2 2 2 3" xfId="19736" xr:uid="{00000000-0005-0000-0000-00001C010000}"/>
    <cellStyle name="20% - Accent4 3 2 2 2 4" xfId="11307" xr:uid="{00000000-0005-0000-0000-000035020000}"/>
    <cellStyle name="20% - Accent4 3 2 2 3" xfId="4951" xr:uid="{00000000-0005-0000-0000-000037020000}"/>
    <cellStyle name="20% - Accent4 3 2 2 3 2" xfId="13380" xr:uid="{00000000-0005-0000-0000-000037020000}"/>
    <cellStyle name="20% - Accent4 3 2 2 4" xfId="17591" xr:uid="{00000000-0005-0000-0000-00001B010000}"/>
    <cellStyle name="20% - Accent4 3 2 2 5" xfId="9162" xr:uid="{00000000-0005-0000-0000-000034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00000000-0005-0000-0000-00003A020000}"/>
    <cellStyle name="20% - Accent4 3 2 3 2 3" xfId="20149" xr:uid="{00000000-0005-0000-0000-00001E010000}"/>
    <cellStyle name="20% - Accent4 3 2 3 2 4" xfId="11720" xr:uid="{00000000-0005-0000-0000-000039020000}"/>
    <cellStyle name="20% - Accent4 3 2 3 3" xfId="5364" xr:uid="{00000000-0005-0000-0000-00003B020000}"/>
    <cellStyle name="20% - Accent4 3 2 3 3 2" xfId="13793" xr:uid="{00000000-0005-0000-0000-00003B020000}"/>
    <cellStyle name="20% - Accent4 3 2 3 4" xfId="18004" xr:uid="{00000000-0005-0000-0000-00001D010000}"/>
    <cellStyle name="20% - Accent4 3 2 3 5" xfId="9575" xr:uid="{00000000-0005-0000-0000-000038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00000000-0005-0000-0000-00003E020000}"/>
    <cellStyle name="20% - Accent4 3 2 4 2 3" xfId="20562" xr:uid="{00000000-0005-0000-0000-000020010000}"/>
    <cellStyle name="20% - Accent4 3 2 4 2 4" xfId="12133" xr:uid="{00000000-0005-0000-0000-00003D020000}"/>
    <cellStyle name="20% - Accent4 3 2 4 3" xfId="5777" xr:uid="{00000000-0005-0000-0000-00003F020000}"/>
    <cellStyle name="20% - Accent4 3 2 4 3 2" xfId="14206" xr:uid="{00000000-0005-0000-0000-00003F020000}"/>
    <cellStyle name="20% - Accent4 3 2 4 4" xfId="18417" xr:uid="{00000000-0005-0000-0000-00001F010000}"/>
    <cellStyle name="20% - Accent4 3 2 4 5" xfId="9988" xr:uid="{00000000-0005-0000-0000-00003C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00000000-0005-0000-0000-000042020000}"/>
    <cellStyle name="20% - Accent4 3 2 5 2 3" xfId="20975" xr:uid="{00000000-0005-0000-0000-000022010000}"/>
    <cellStyle name="20% - Accent4 3 2 5 2 4" xfId="12546" xr:uid="{00000000-0005-0000-0000-000041020000}"/>
    <cellStyle name="20% - Accent4 3 2 5 3" xfId="6190" xr:uid="{00000000-0005-0000-0000-000043020000}"/>
    <cellStyle name="20% - Accent4 3 2 5 3 2" xfId="14619" xr:uid="{00000000-0005-0000-0000-000043020000}"/>
    <cellStyle name="20% - Accent4 3 2 5 4" xfId="18830" xr:uid="{00000000-0005-0000-0000-000021010000}"/>
    <cellStyle name="20% - Accent4 3 2 5 5" xfId="10401" xr:uid="{00000000-0005-0000-0000-000040020000}"/>
    <cellStyle name="20% - Accent4 3 2 6" xfId="2295" xr:uid="{00000000-0005-0000-0000-000044020000}"/>
    <cellStyle name="20% - Accent4 3 2 6 2" xfId="6603" xr:uid="{00000000-0005-0000-0000-000045020000}"/>
    <cellStyle name="20% - Accent4 3 2 6 2 2" xfId="15032" xr:uid="{00000000-0005-0000-0000-000045020000}"/>
    <cellStyle name="20% - Accent4 3 2 6 3" xfId="19243" xr:uid="{00000000-0005-0000-0000-000023010000}"/>
    <cellStyle name="20% - Accent4 3 2 6 4" xfId="10814" xr:uid="{00000000-0005-0000-0000-000044020000}"/>
    <cellStyle name="20% - Accent4 3 2 7" xfId="4537" xr:uid="{00000000-0005-0000-0000-000046020000}"/>
    <cellStyle name="20% - Accent4 3 2 7 2" xfId="12966" xr:uid="{00000000-0005-0000-0000-000046020000}"/>
    <cellStyle name="20% - Accent4 3 2 8" xfId="17177" xr:uid="{00000000-0005-0000-0000-000031220000}"/>
    <cellStyle name="20% - Accent4 3 2 9" xfId="8748" xr:uid="{00000000-0005-0000-0000-000033020000}"/>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00000000-0005-0000-0000-000049020000}"/>
    <cellStyle name="20% - Accent4 3 3 2 3" xfId="19735" xr:uid="{00000000-0005-0000-0000-000025010000}"/>
    <cellStyle name="20% - Accent4 3 3 2 4" xfId="11306" xr:uid="{00000000-0005-0000-0000-000048020000}"/>
    <cellStyle name="20% - Accent4 3 3 3" xfId="4950" xr:uid="{00000000-0005-0000-0000-00004A020000}"/>
    <cellStyle name="20% - Accent4 3 3 3 2" xfId="13379" xr:uid="{00000000-0005-0000-0000-00004A020000}"/>
    <cellStyle name="20% - Accent4 3 3 4" xfId="17590" xr:uid="{00000000-0005-0000-0000-000024010000}"/>
    <cellStyle name="20% - Accent4 3 3 5" xfId="9161" xr:uid="{00000000-0005-0000-0000-000047020000}"/>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00000000-0005-0000-0000-00004D020000}"/>
    <cellStyle name="20% - Accent4 3 4 2 3" xfId="20148" xr:uid="{00000000-0005-0000-0000-000027010000}"/>
    <cellStyle name="20% - Accent4 3 4 2 4" xfId="11719" xr:uid="{00000000-0005-0000-0000-00004C020000}"/>
    <cellStyle name="20% - Accent4 3 4 3" xfId="5363" xr:uid="{00000000-0005-0000-0000-00004E020000}"/>
    <cellStyle name="20% - Accent4 3 4 3 2" xfId="13792" xr:uid="{00000000-0005-0000-0000-00004E020000}"/>
    <cellStyle name="20% - Accent4 3 4 4" xfId="18003" xr:uid="{00000000-0005-0000-0000-000026010000}"/>
    <cellStyle name="20% - Accent4 3 4 5" xfId="9574" xr:uid="{00000000-0005-0000-0000-00004B020000}"/>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00000000-0005-0000-0000-000051020000}"/>
    <cellStyle name="20% - Accent4 3 5 2 3" xfId="20561" xr:uid="{00000000-0005-0000-0000-000029010000}"/>
    <cellStyle name="20% - Accent4 3 5 2 4" xfId="12132" xr:uid="{00000000-0005-0000-0000-000050020000}"/>
    <cellStyle name="20% - Accent4 3 5 3" xfId="5776" xr:uid="{00000000-0005-0000-0000-000052020000}"/>
    <cellStyle name="20% - Accent4 3 5 3 2" xfId="14205" xr:uid="{00000000-0005-0000-0000-000052020000}"/>
    <cellStyle name="20% - Accent4 3 5 4" xfId="18416" xr:uid="{00000000-0005-0000-0000-000028010000}"/>
    <cellStyle name="20% - Accent4 3 5 5" xfId="9987" xr:uid="{00000000-0005-0000-0000-00004F020000}"/>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00000000-0005-0000-0000-000055020000}"/>
    <cellStyle name="20% - Accent4 3 6 2 3" xfId="20974" xr:uid="{00000000-0005-0000-0000-00002B010000}"/>
    <cellStyle name="20% - Accent4 3 6 2 4" xfId="12545" xr:uid="{00000000-0005-0000-0000-000054020000}"/>
    <cellStyle name="20% - Accent4 3 6 3" xfId="6189" xr:uid="{00000000-0005-0000-0000-000056020000}"/>
    <cellStyle name="20% - Accent4 3 6 3 2" xfId="14618" xr:uid="{00000000-0005-0000-0000-000056020000}"/>
    <cellStyle name="20% - Accent4 3 6 4" xfId="18829" xr:uid="{00000000-0005-0000-0000-00002A010000}"/>
    <cellStyle name="20% - Accent4 3 6 5" xfId="10400" xr:uid="{00000000-0005-0000-0000-000053020000}"/>
    <cellStyle name="20% - Accent4 3 7" xfId="2294" xr:uid="{00000000-0005-0000-0000-000057020000}"/>
    <cellStyle name="20% - Accent4 3 7 2" xfId="6602" xr:uid="{00000000-0005-0000-0000-000058020000}"/>
    <cellStyle name="20% - Accent4 3 7 2 2" xfId="15031" xr:uid="{00000000-0005-0000-0000-000058020000}"/>
    <cellStyle name="20% - Accent4 3 7 3" xfId="19242" xr:uid="{00000000-0005-0000-0000-00002C010000}"/>
    <cellStyle name="20% - Accent4 3 7 4" xfId="10813" xr:uid="{00000000-0005-0000-0000-000057020000}"/>
    <cellStyle name="20% - Accent4 3 8" xfId="4536" xr:uid="{00000000-0005-0000-0000-000059020000}"/>
    <cellStyle name="20% - Accent4 3 8 2" xfId="12965" xr:uid="{00000000-0005-0000-0000-000059020000}"/>
    <cellStyle name="20% - Accent4 3 9" xfId="17176" xr:uid="{00000000-0005-0000-0000-0000302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00000000-0005-0000-0000-00005D020000}"/>
    <cellStyle name="20% - Accent4 4 2 2 3" xfId="19737" xr:uid="{00000000-0005-0000-0000-00002F010000}"/>
    <cellStyle name="20% - Accent4 4 2 2 4" xfId="11308" xr:uid="{00000000-0005-0000-0000-00005C020000}"/>
    <cellStyle name="20% - Accent4 4 2 3" xfId="4952" xr:uid="{00000000-0005-0000-0000-00005E020000}"/>
    <cellStyle name="20% - Accent4 4 2 3 2" xfId="13381" xr:uid="{00000000-0005-0000-0000-00005E020000}"/>
    <cellStyle name="20% - Accent4 4 2 4" xfId="17592" xr:uid="{00000000-0005-0000-0000-00002E010000}"/>
    <cellStyle name="20% - Accent4 4 2 5" xfId="9163" xr:uid="{00000000-0005-0000-0000-00005B020000}"/>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00000000-0005-0000-0000-000061020000}"/>
    <cellStyle name="20% - Accent4 4 3 2 3" xfId="20150" xr:uid="{00000000-0005-0000-0000-000031010000}"/>
    <cellStyle name="20% - Accent4 4 3 2 4" xfId="11721" xr:uid="{00000000-0005-0000-0000-000060020000}"/>
    <cellStyle name="20% - Accent4 4 3 3" xfId="5365" xr:uid="{00000000-0005-0000-0000-000062020000}"/>
    <cellStyle name="20% - Accent4 4 3 3 2" xfId="13794" xr:uid="{00000000-0005-0000-0000-000062020000}"/>
    <cellStyle name="20% - Accent4 4 3 4" xfId="18005" xr:uid="{00000000-0005-0000-0000-000030010000}"/>
    <cellStyle name="20% - Accent4 4 3 5" xfId="9576" xr:uid="{00000000-0005-0000-0000-00005F020000}"/>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00000000-0005-0000-0000-000065020000}"/>
    <cellStyle name="20% - Accent4 4 4 2 3" xfId="20563" xr:uid="{00000000-0005-0000-0000-000033010000}"/>
    <cellStyle name="20% - Accent4 4 4 2 4" xfId="12134" xr:uid="{00000000-0005-0000-0000-000064020000}"/>
    <cellStyle name="20% - Accent4 4 4 3" xfId="5778" xr:uid="{00000000-0005-0000-0000-000066020000}"/>
    <cellStyle name="20% - Accent4 4 4 3 2" xfId="14207" xr:uid="{00000000-0005-0000-0000-000066020000}"/>
    <cellStyle name="20% - Accent4 4 4 4" xfId="18418" xr:uid="{00000000-0005-0000-0000-000032010000}"/>
    <cellStyle name="20% - Accent4 4 4 5" xfId="9989" xr:uid="{00000000-0005-0000-0000-000063020000}"/>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00000000-0005-0000-0000-000069020000}"/>
    <cellStyle name="20% - Accent4 4 5 2 3" xfId="20976" xr:uid="{00000000-0005-0000-0000-000035010000}"/>
    <cellStyle name="20% - Accent4 4 5 2 4" xfId="12547" xr:uid="{00000000-0005-0000-0000-000068020000}"/>
    <cellStyle name="20% - Accent4 4 5 3" xfId="6191" xr:uid="{00000000-0005-0000-0000-00006A020000}"/>
    <cellStyle name="20% - Accent4 4 5 3 2" xfId="14620" xr:uid="{00000000-0005-0000-0000-00006A020000}"/>
    <cellStyle name="20% - Accent4 4 5 4" xfId="18831" xr:uid="{00000000-0005-0000-0000-000034010000}"/>
    <cellStyle name="20% - Accent4 4 5 5" xfId="10402" xr:uid="{00000000-0005-0000-0000-000067020000}"/>
    <cellStyle name="20% - Accent4 4 6" xfId="2296" xr:uid="{00000000-0005-0000-0000-00006B020000}"/>
    <cellStyle name="20% - Accent4 4 6 2" xfId="6604" xr:uid="{00000000-0005-0000-0000-00006C020000}"/>
    <cellStyle name="20% - Accent4 4 6 2 2" xfId="15033" xr:uid="{00000000-0005-0000-0000-00006C020000}"/>
    <cellStyle name="20% - Accent4 4 6 3" xfId="19244" xr:uid="{00000000-0005-0000-0000-000036010000}"/>
    <cellStyle name="20% - Accent4 4 6 4" xfId="10815" xr:uid="{00000000-0005-0000-0000-00006B020000}"/>
    <cellStyle name="20% - Accent4 4 7" xfId="4538" xr:uid="{00000000-0005-0000-0000-00006D020000}"/>
    <cellStyle name="20% - Accent4 4 7 2" xfId="12967" xr:uid="{00000000-0005-0000-0000-00006D020000}"/>
    <cellStyle name="20% - Accent4 4 8" xfId="17178" xr:uid="{00000000-0005-0000-0000-000032220000}"/>
    <cellStyle name="20% - Accent4 4 9" xfId="8749" xr:uid="{00000000-0005-0000-0000-00005A020000}"/>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00000000-0005-0000-0000-000070020000}"/>
    <cellStyle name="20% - Accent4 5 2 3" xfId="19730" xr:uid="{00000000-0005-0000-0000-000038010000}"/>
    <cellStyle name="20% - Accent4 5 2 4" xfId="11301" xr:uid="{00000000-0005-0000-0000-00006F020000}"/>
    <cellStyle name="20% - Accent4 5 3" xfId="4945" xr:uid="{00000000-0005-0000-0000-000071020000}"/>
    <cellStyle name="20% - Accent4 5 3 2" xfId="13374" xr:uid="{00000000-0005-0000-0000-000071020000}"/>
    <cellStyle name="20% - Accent4 5 4" xfId="17585" xr:uid="{00000000-0005-0000-0000-000037010000}"/>
    <cellStyle name="20% - Accent4 5 5" xfId="9156" xr:uid="{00000000-0005-0000-0000-00006E020000}"/>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00000000-0005-0000-0000-000074020000}"/>
    <cellStyle name="20% - Accent4 6 2 3" xfId="20143" xr:uid="{00000000-0005-0000-0000-00003A010000}"/>
    <cellStyle name="20% - Accent4 6 2 4" xfId="11714" xr:uid="{00000000-0005-0000-0000-000073020000}"/>
    <cellStyle name="20% - Accent4 6 3" xfId="5358" xr:uid="{00000000-0005-0000-0000-000075020000}"/>
    <cellStyle name="20% - Accent4 6 3 2" xfId="13787" xr:uid="{00000000-0005-0000-0000-000075020000}"/>
    <cellStyle name="20% - Accent4 6 4" xfId="17998" xr:uid="{00000000-0005-0000-0000-000039010000}"/>
    <cellStyle name="20% - Accent4 6 5" xfId="9569" xr:uid="{00000000-0005-0000-0000-000072020000}"/>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00000000-0005-0000-0000-000078020000}"/>
    <cellStyle name="20% - Accent4 7 2 3" xfId="20556" xr:uid="{00000000-0005-0000-0000-00003C010000}"/>
    <cellStyle name="20% - Accent4 7 2 4" xfId="12127" xr:uid="{00000000-0005-0000-0000-000077020000}"/>
    <cellStyle name="20% - Accent4 7 3" xfId="5771" xr:uid="{00000000-0005-0000-0000-000079020000}"/>
    <cellStyle name="20% - Accent4 7 3 2" xfId="14200" xr:uid="{00000000-0005-0000-0000-000079020000}"/>
    <cellStyle name="20% - Accent4 7 4" xfId="18411" xr:uid="{00000000-0005-0000-0000-00003B010000}"/>
    <cellStyle name="20% - Accent4 7 5" xfId="9982" xr:uid="{00000000-0005-0000-0000-000076020000}"/>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00000000-0005-0000-0000-00007C020000}"/>
    <cellStyle name="20% - Accent4 8 2 3" xfId="20969" xr:uid="{00000000-0005-0000-0000-00003E010000}"/>
    <cellStyle name="20% - Accent4 8 2 4" xfId="12540" xr:uid="{00000000-0005-0000-0000-00007B020000}"/>
    <cellStyle name="20% - Accent4 8 3" xfId="6184" xr:uid="{00000000-0005-0000-0000-00007D020000}"/>
    <cellStyle name="20% - Accent4 8 3 2" xfId="14613" xr:uid="{00000000-0005-0000-0000-00007D020000}"/>
    <cellStyle name="20% - Accent4 8 4" xfId="18824" xr:uid="{00000000-0005-0000-0000-00003D010000}"/>
    <cellStyle name="20% - Accent4 8 5" xfId="10395" xr:uid="{00000000-0005-0000-0000-00007A020000}"/>
    <cellStyle name="20% - Accent4 9" xfId="2289" xr:uid="{00000000-0005-0000-0000-00007E020000}"/>
    <cellStyle name="20% - Accent4 9 2" xfId="6597" xr:uid="{00000000-0005-0000-0000-00007F020000}"/>
    <cellStyle name="20% - Accent4 9 2 2" xfId="15026" xr:uid="{00000000-0005-0000-0000-00007F020000}"/>
    <cellStyle name="20% - Accent4 9 3" xfId="19237" xr:uid="{00000000-0005-0000-0000-00003F010000}"/>
    <cellStyle name="20% - Accent4 9 4" xfId="10808" xr:uid="{00000000-0005-0000-0000-00007E020000}"/>
    <cellStyle name="20% - Accent5" xfId="33" builtinId="46" customBuiltin="1"/>
    <cellStyle name="20% - Accent5 10" xfId="4539" xr:uid="{00000000-0005-0000-0000-000081020000}"/>
    <cellStyle name="20% - Accent5 10 2" xfId="12968" xr:uid="{00000000-0005-0000-0000-000081020000}"/>
    <cellStyle name="20% - Accent5 11" xfId="17179" xr:uid="{00000000-0005-0000-0000-000033220000}"/>
    <cellStyle name="20% - Accent5 12" xfId="8750" xr:uid="{00000000-0005-0000-0000-0000D3250000}"/>
    <cellStyle name="20% - Accent5 2" xfId="34" xr:uid="{00000000-0005-0000-0000-000082020000}"/>
    <cellStyle name="20% - Accent5 2 10" xfId="17180" xr:uid="{00000000-0005-0000-0000-000034220000}"/>
    <cellStyle name="20% - Accent5 2 11" xfId="8751" xr:uid="{00000000-0005-0000-0000-000082020000}"/>
    <cellStyle name="20% - Accent5 2 2" xfId="35" xr:uid="{00000000-0005-0000-0000-000083020000}"/>
    <cellStyle name="20% - Accent5 2 2 10" xfId="8752"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00000000-0005-0000-0000-000087020000}"/>
    <cellStyle name="20% - Accent5 2 2 2 2 2 3" xfId="19741" xr:uid="{00000000-0005-0000-0000-000045010000}"/>
    <cellStyle name="20% - Accent5 2 2 2 2 2 4" xfId="11312" xr:uid="{00000000-0005-0000-0000-000086020000}"/>
    <cellStyle name="20% - Accent5 2 2 2 2 3" xfId="4956" xr:uid="{00000000-0005-0000-0000-000088020000}"/>
    <cellStyle name="20% - Accent5 2 2 2 2 3 2" xfId="13385" xr:uid="{00000000-0005-0000-0000-000088020000}"/>
    <cellStyle name="20% - Accent5 2 2 2 2 4" xfId="17596" xr:uid="{00000000-0005-0000-0000-000044010000}"/>
    <cellStyle name="20% - Accent5 2 2 2 2 5" xfId="9167" xr:uid="{00000000-0005-0000-0000-000085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00000000-0005-0000-0000-00008B020000}"/>
    <cellStyle name="20% - Accent5 2 2 2 3 2 3" xfId="20154" xr:uid="{00000000-0005-0000-0000-000047010000}"/>
    <cellStyle name="20% - Accent5 2 2 2 3 2 4" xfId="11725" xr:uid="{00000000-0005-0000-0000-00008A020000}"/>
    <cellStyle name="20% - Accent5 2 2 2 3 3" xfId="5369" xr:uid="{00000000-0005-0000-0000-00008C020000}"/>
    <cellStyle name="20% - Accent5 2 2 2 3 3 2" xfId="13798" xr:uid="{00000000-0005-0000-0000-00008C020000}"/>
    <cellStyle name="20% - Accent5 2 2 2 3 4" xfId="18009" xr:uid="{00000000-0005-0000-0000-000046010000}"/>
    <cellStyle name="20% - Accent5 2 2 2 3 5" xfId="9580" xr:uid="{00000000-0005-0000-0000-000089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00000000-0005-0000-0000-00008F020000}"/>
    <cellStyle name="20% - Accent5 2 2 2 4 2 3" xfId="20567" xr:uid="{00000000-0005-0000-0000-000049010000}"/>
    <cellStyle name="20% - Accent5 2 2 2 4 2 4" xfId="12138" xr:uid="{00000000-0005-0000-0000-00008E020000}"/>
    <cellStyle name="20% - Accent5 2 2 2 4 3" xfId="5782" xr:uid="{00000000-0005-0000-0000-000090020000}"/>
    <cellStyle name="20% - Accent5 2 2 2 4 3 2" xfId="14211" xr:uid="{00000000-0005-0000-0000-000090020000}"/>
    <cellStyle name="20% - Accent5 2 2 2 4 4" xfId="18422" xr:uid="{00000000-0005-0000-0000-000048010000}"/>
    <cellStyle name="20% - Accent5 2 2 2 4 5" xfId="9993" xr:uid="{00000000-0005-0000-0000-00008D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00000000-0005-0000-0000-000093020000}"/>
    <cellStyle name="20% - Accent5 2 2 2 5 2 3" xfId="20980" xr:uid="{00000000-0005-0000-0000-00004B010000}"/>
    <cellStyle name="20% - Accent5 2 2 2 5 2 4" xfId="12551" xr:uid="{00000000-0005-0000-0000-000092020000}"/>
    <cellStyle name="20% - Accent5 2 2 2 5 3" xfId="6195" xr:uid="{00000000-0005-0000-0000-000094020000}"/>
    <cellStyle name="20% - Accent5 2 2 2 5 3 2" xfId="14624" xr:uid="{00000000-0005-0000-0000-000094020000}"/>
    <cellStyle name="20% - Accent5 2 2 2 5 4" xfId="18835" xr:uid="{00000000-0005-0000-0000-00004A010000}"/>
    <cellStyle name="20% - Accent5 2 2 2 5 5" xfId="10406" xr:uid="{00000000-0005-0000-0000-000091020000}"/>
    <cellStyle name="20% - Accent5 2 2 2 6" xfId="2300" xr:uid="{00000000-0005-0000-0000-000095020000}"/>
    <cellStyle name="20% - Accent5 2 2 2 6 2" xfId="6608" xr:uid="{00000000-0005-0000-0000-000096020000}"/>
    <cellStyle name="20% - Accent5 2 2 2 6 2 2" xfId="15037" xr:uid="{00000000-0005-0000-0000-000096020000}"/>
    <cellStyle name="20% - Accent5 2 2 2 6 3" xfId="19248" xr:uid="{00000000-0005-0000-0000-00004C010000}"/>
    <cellStyle name="20% - Accent5 2 2 2 6 4" xfId="10819" xr:uid="{00000000-0005-0000-0000-000095020000}"/>
    <cellStyle name="20% - Accent5 2 2 2 7" xfId="4542" xr:uid="{00000000-0005-0000-0000-000097020000}"/>
    <cellStyle name="20% - Accent5 2 2 2 7 2" xfId="12971" xr:uid="{00000000-0005-0000-0000-000097020000}"/>
    <cellStyle name="20% - Accent5 2 2 2 8" xfId="17182" xr:uid="{00000000-0005-0000-0000-000036220000}"/>
    <cellStyle name="20% - Accent5 2 2 2 9" xfId="8753" xr:uid="{00000000-0005-0000-0000-000084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00000000-0005-0000-0000-00009A020000}"/>
    <cellStyle name="20% - Accent5 2 2 3 2 3" xfId="19740" xr:uid="{00000000-0005-0000-0000-00004E010000}"/>
    <cellStyle name="20% - Accent5 2 2 3 2 4" xfId="11311" xr:uid="{00000000-0005-0000-0000-000099020000}"/>
    <cellStyle name="20% - Accent5 2 2 3 3" xfId="4955" xr:uid="{00000000-0005-0000-0000-00009B020000}"/>
    <cellStyle name="20% - Accent5 2 2 3 3 2" xfId="13384" xr:uid="{00000000-0005-0000-0000-00009B020000}"/>
    <cellStyle name="20% - Accent5 2 2 3 4" xfId="17595" xr:uid="{00000000-0005-0000-0000-00004D010000}"/>
    <cellStyle name="20% - Accent5 2 2 3 5" xfId="9166" xr:uid="{00000000-0005-0000-0000-000098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00000000-0005-0000-0000-00009E020000}"/>
    <cellStyle name="20% - Accent5 2 2 4 2 3" xfId="20153" xr:uid="{00000000-0005-0000-0000-000050010000}"/>
    <cellStyle name="20% - Accent5 2 2 4 2 4" xfId="11724" xr:uid="{00000000-0005-0000-0000-00009D020000}"/>
    <cellStyle name="20% - Accent5 2 2 4 3" xfId="5368" xr:uid="{00000000-0005-0000-0000-00009F020000}"/>
    <cellStyle name="20% - Accent5 2 2 4 3 2" xfId="13797" xr:uid="{00000000-0005-0000-0000-00009F020000}"/>
    <cellStyle name="20% - Accent5 2 2 4 4" xfId="18008" xr:uid="{00000000-0005-0000-0000-00004F010000}"/>
    <cellStyle name="20% - Accent5 2 2 4 5" xfId="9579" xr:uid="{00000000-0005-0000-0000-00009C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00000000-0005-0000-0000-0000A2020000}"/>
    <cellStyle name="20% - Accent5 2 2 5 2 3" xfId="20566" xr:uid="{00000000-0005-0000-0000-000052010000}"/>
    <cellStyle name="20% - Accent5 2 2 5 2 4" xfId="12137" xr:uid="{00000000-0005-0000-0000-0000A1020000}"/>
    <cellStyle name="20% - Accent5 2 2 5 3" xfId="5781" xr:uid="{00000000-0005-0000-0000-0000A3020000}"/>
    <cellStyle name="20% - Accent5 2 2 5 3 2" xfId="14210" xr:uid="{00000000-0005-0000-0000-0000A3020000}"/>
    <cellStyle name="20% - Accent5 2 2 5 4" xfId="18421" xr:uid="{00000000-0005-0000-0000-000051010000}"/>
    <cellStyle name="20% - Accent5 2 2 5 5" xfId="9992" xr:uid="{00000000-0005-0000-0000-0000A0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00000000-0005-0000-0000-0000A6020000}"/>
    <cellStyle name="20% - Accent5 2 2 6 2 3" xfId="20979" xr:uid="{00000000-0005-0000-0000-000054010000}"/>
    <cellStyle name="20% - Accent5 2 2 6 2 4" xfId="12550" xr:uid="{00000000-0005-0000-0000-0000A5020000}"/>
    <cellStyle name="20% - Accent5 2 2 6 3" xfId="6194" xr:uid="{00000000-0005-0000-0000-0000A7020000}"/>
    <cellStyle name="20% - Accent5 2 2 6 3 2" xfId="14623" xr:uid="{00000000-0005-0000-0000-0000A7020000}"/>
    <cellStyle name="20% - Accent5 2 2 6 4" xfId="18834" xr:uid="{00000000-0005-0000-0000-000053010000}"/>
    <cellStyle name="20% - Accent5 2 2 6 5" xfId="10405" xr:uid="{00000000-0005-0000-0000-0000A4020000}"/>
    <cellStyle name="20% - Accent5 2 2 7" xfId="2299" xr:uid="{00000000-0005-0000-0000-0000A8020000}"/>
    <cellStyle name="20% - Accent5 2 2 7 2" xfId="6607" xr:uid="{00000000-0005-0000-0000-0000A9020000}"/>
    <cellStyle name="20% - Accent5 2 2 7 2 2" xfId="15036" xr:uid="{00000000-0005-0000-0000-0000A9020000}"/>
    <cellStyle name="20% - Accent5 2 2 7 3" xfId="19247" xr:uid="{00000000-0005-0000-0000-000055010000}"/>
    <cellStyle name="20% - Accent5 2 2 7 4" xfId="10818" xr:uid="{00000000-0005-0000-0000-0000A8020000}"/>
    <cellStyle name="20% - Accent5 2 2 8" xfId="4541" xr:uid="{00000000-0005-0000-0000-0000AA020000}"/>
    <cellStyle name="20% - Accent5 2 2 8 2" xfId="12970" xr:uid="{00000000-0005-0000-0000-0000AA020000}"/>
    <cellStyle name="20% - Accent5 2 2 9" xfId="17181" xr:uid="{00000000-0005-0000-0000-0000352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00000000-0005-0000-0000-0000AE020000}"/>
    <cellStyle name="20% - Accent5 2 3 2 2 3" xfId="19742" xr:uid="{00000000-0005-0000-0000-000058010000}"/>
    <cellStyle name="20% - Accent5 2 3 2 2 4" xfId="11313" xr:uid="{00000000-0005-0000-0000-0000AD020000}"/>
    <cellStyle name="20% - Accent5 2 3 2 3" xfId="4957" xr:uid="{00000000-0005-0000-0000-0000AF020000}"/>
    <cellStyle name="20% - Accent5 2 3 2 3 2" xfId="13386" xr:uid="{00000000-0005-0000-0000-0000AF020000}"/>
    <cellStyle name="20% - Accent5 2 3 2 4" xfId="17597" xr:uid="{00000000-0005-0000-0000-000057010000}"/>
    <cellStyle name="20% - Accent5 2 3 2 5" xfId="9168" xr:uid="{00000000-0005-0000-0000-0000AC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00000000-0005-0000-0000-0000B2020000}"/>
    <cellStyle name="20% - Accent5 2 3 3 2 3" xfId="20155" xr:uid="{00000000-0005-0000-0000-00005A010000}"/>
    <cellStyle name="20% - Accent5 2 3 3 2 4" xfId="11726" xr:uid="{00000000-0005-0000-0000-0000B1020000}"/>
    <cellStyle name="20% - Accent5 2 3 3 3" xfId="5370" xr:uid="{00000000-0005-0000-0000-0000B3020000}"/>
    <cellStyle name="20% - Accent5 2 3 3 3 2" xfId="13799" xr:uid="{00000000-0005-0000-0000-0000B3020000}"/>
    <cellStyle name="20% - Accent5 2 3 3 4" xfId="18010" xr:uid="{00000000-0005-0000-0000-000059010000}"/>
    <cellStyle name="20% - Accent5 2 3 3 5" xfId="9581" xr:uid="{00000000-0005-0000-0000-0000B0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00000000-0005-0000-0000-0000B6020000}"/>
    <cellStyle name="20% - Accent5 2 3 4 2 3" xfId="20568" xr:uid="{00000000-0005-0000-0000-00005C010000}"/>
    <cellStyle name="20% - Accent5 2 3 4 2 4" xfId="12139" xr:uid="{00000000-0005-0000-0000-0000B5020000}"/>
    <cellStyle name="20% - Accent5 2 3 4 3" xfId="5783" xr:uid="{00000000-0005-0000-0000-0000B7020000}"/>
    <cellStyle name="20% - Accent5 2 3 4 3 2" xfId="14212" xr:uid="{00000000-0005-0000-0000-0000B7020000}"/>
    <cellStyle name="20% - Accent5 2 3 4 4" xfId="18423" xr:uid="{00000000-0005-0000-0000-00005B010000}"/>
    <cellStyle name="20% - Accent5 2 3 4 5" xfId="9994" xr:uid="{00000000-0005-0000-0000-0000B4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00000000-0005-0000-0000-0000BA020000}"/>
    <cellStyle name="20% - Accent5 2 3 5 2 3" xfId="20981" xr:uid="{00000000-0005-0000-0000-00005E010000}"/>
    <cellStyle name="20% - Accent5 2 3 5 2 4" xfId="12552" xr:uid="{00000000-0005-0000-0000-0000B9020000}"/>
    <cellStyle name="20% - Accent5 2 3 5 3" xfId="6196" xr:uid="{00000000-0005-0000-0000-0000BB020000}"/>
    <cellStyle name="20% - Accent5 2 3 5 3 2" xfId="14625" xr:uid="{00000000-0005-0000-0000-0000BB020000}"/>
    <cellStyle name="20% - Accent5 2 3 5 4" xfId="18836" xr:uid="{00000000-0005-0000-0000-00005D010000}"/>
    <cellStyle name="20% - Accent5 2 3 5 5" xfId="10407" xr:uid="{00000000-0005-0000-0000-0000B8020000}"/>
    <cellStyle name="20% - Accent5 2 3 6" xfId="2301" xr:uid="{00000000-0005-0000-0000-0000BC020000}"/>
    <cellStyle name="20% - Accent5 2 3 6 2" xfId="6609" xr:uid="{00000000-0005-0000-0000-0000BD020000}"/>
    <cellStyle name="20% - Accent5 2 3 6 2 2" xfId="15038" xr:uid="{00000000-0005-0000-0000-0000BD020000}"/>
    <cellStyle name="20% - Accent5 2 3 6 3" xfId="19249" xr:uid="{00000000-0005-0000-0000-00005F010000}"/>
    <cellStyle name="20% - Accent5 2 3 6 4" xfId="10820" xr:uid="{00000000-0005-0000-0000-0000BC020000}"/>
    <cellStyle name="20% - Accent5 2 3 7" xfId="4543" xr:uid="{00000000-0005-0000-0000-0000BE020000}"/>
    <cellStyle name="20% - Accent5 2 3 7 2" xfId="12972" xr:uid="{00000000-0005-0000-0000-0000BE020000}"/>
    <cellStyle name="20% - Accent5 2 3 8" xfId="17183" xr:uid="{00000000-0005-0000-0000-000037220000}"/>
    <cellStyle name="20% - Accent5 2 3 9" xfId="8754" xr:uid="{00000000-0005-0000-0000-0000AB020000}"/>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00000000-0005-0000-0000-0000C1020000}"/>
    <cellStyle name="20% - Accent5 2 4 2 3" xfId="19739" xr:uid="{00000000-0005-0000-0000-000061010000}"/>
    <cellStyle name="20% - Accent5 2 4 2 4" xfId="11310" xr:uid="{00000000-0005-0000-0000-0000C0020000}"/>
    <cellStyle name="20% - Accent5 2 4 3" xfId="4954" xr:uid="{00000000-0005-0000-0000-0000C2020000}"/>
    <cellStyle name="20% - Accent5 2 4 3 2" xfId="13383" xr:uid="{00000000-0005-0000-0000-0000C2020000}"/>
    <cellStyle name="20% - Accent5 2 4 4" xfId="17594" xr:uid="{00000000-0005-0000-0000-000060010000}"/>
    <cellStyle name="20% - Accent5 2 4 5" xfId="9165" xr:uid="{00000000-0005-0000-0000-0000BF020000}"/>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00000000-0005-0000-0000-0000C5020000}"/>
    <cellStyle name="20% - Accent5 2 5 2 3" xfId="20152" xr:uid="{00000000-0005-0000-0000-000063010000}"/>
    <cellStyle name="20% - Accent5 2 5 2 4" xfId="11723" xr:uid="{00000000-0005-0000-0000-0000C4020000}"/>
    <cellStyle name="20% - Accent5 2 5 3" xfId="5367" xr:uid="{00000000-0005-0000-0000-0000C6020000}"/>
    <cellStyle name="20% - Accent5 2 5 3 2" xfId="13796" xr:uid="{00000000-0005-0000-0000-0000C6020000}"/>
    <cellStyle name="20% - Accent5 2 5 4" xfId="18007" xr:uid="{00000000-0005-0000-0000-000062010000}"/>
    <cellStyle name="20% - Accent5 2 5 5" xfId="9578" xr:uid="{00000000-0005-0000-0000-0000C3020000}"/>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00000000-0005-0000-0000-0000C9020000}"/>
    <cellStyle name="20% - Accent5 2 6 2 3" xfId="20565" xr:uid="{00000000-0005-0000-0000-000065010000}"/>
    <cellStyle name="20% - Accent5 2 6 2 4" xfId="12136" xr:uid="{00000000-0005-0000-0000-0000C8020000}"/>
    <cellStyle name="20% - Accent5 2 6 3" xfId="5780" xr:uid="{00000000-0005-0000-0000-0000CA020000}"/>
    <cellStyle name="20% - Accent5 2 6 3 2" xfId="14209" xr:uid="{00000000-0005-0000-0000-0000CA020000}"/>
    <cellStyle name="20% - Accent5 2 6 4" xfId="18420" xr:uid="{00000000-0005-0000-0000-000064010000}"/>
    <cellStyle name="20% - Accent5 2 6 5" xfId="9991" xr:uid="{00000000-0005-0000-0000-0000C7020000}"/>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00000000-0005-0000-0000-0000CD020000}"/>
    <cellStyle name="20% - Accent5 2 7 2 3" xfId="20978" xr:uid="{00000000-0005-0000-0000-000067010000}"/>
    <cellStyle name="20% - Accent5 2 7 2 4" xfId="12549" xr:uid="{00000000-0005-0000-0000-0000CC020000}"/>
    <cellStyle name="20% - Accent5 2 7 3" xfId="6193" xr:uid="{00000000-0005-0000-0000-0000CE020000}"/>
    <cellStyle name="20% - Accent5 2 7 3 2" xfId="14622" xr:uid="{00000000-0005-0000-0000-0000CE020000}"/>
    <cellStyle name="20% - Accent5 2 7 4" xfId="18833" xr:uid="{00000000-0005-0000-0000-000066010000}"/>
    <cellStyle name="20% - Accent5 2 7 5" xfId="10404" xr:uid="{00000000-0005-0000-0000-0000CB020000}"/>
    <cellStyle name="20% - Accent5 2 8" xfId="2298" xr:uid="{00000000-0005-0000-0000-0000CF020000}"/>
    <cellStyle name="20% - Accent5 2 8 2" xfId="6606" xr:uid="{00000000-0005-0000-0000-0000D0020000}"/>
    <cellStyle name="20% - Accent5 2 8 2 2" xfId="15035" xr:uid="{00000000-0005-0000-0000-0000D0020000}"/>
    <cellStyle name="20% - Accent5 2 8 3" xfId="19246" xr:uid="{00000000-0005-0000-0000-000068010000}"/>
    <cellStyle name="20% - Accent5 2 8 4" xfId="10817" xr:uid="{00000000-0005-0000-0000-0000CF020000}"/>
    <cellStyle name="20% - Accent5 2 9" xfId="4540" xr:uid="{00000000-0005-0000-0000-0000D1020000}"/>
    <cellStyle name="20% - Accent5 2 9 2" xfId="12969" xr:uid="{00000000-0005-0000-0000-0000D1020000}"/>
    <cellStyle name="20% - Accent5 3" xfId="38" xr:uid="{00000000-0005-0000-0000-0000D2020000}"/>
    <cellStyle name="20% - Accent5 3 10" xfId="8755"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00000000-0005-0000-0000-0000D6020000}"/>
    <cellStyle name="20% - Accent5 3 2 2 2 3" xfId="19744" xr:uid="{00000000-0005-0000-0000-00006C010000}"/>
    <cellStyle name="20% - Accent5 3 2 2 2 4" xfId="11315" xr:uid="{00000000-0005-0000-0000-0000D5020000}"/>
    <cellStyle name="20% - Accent5 3 2 2 3" xfId="4959" xr:uid="{00000000-0005-0000-0000-0000D7020000}"/>
    <cellStyle name="20% - Accent5 3 2 2 3 2" xfId="13388" xr:uid="{00000000-0005-0000-0000-0000D7020000}"/>
    <cellStyle name="20% - Accent5 3 2 2 4" xfId="17599" xr:uid="{00000000-0005-0000-0000-00006B010000}"/>
    <cellStyle name="20% - Accent5 3 2 2 5" xfId="9170" xr:uid="{00000000-0005-0000-0000-0000D4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00000000-0005-0000-0000-0000DA020000}"/>
    <cellStyle name="20% - Accent5 3 2 3 2 3" xfId="20157" xr:uid="{00000000-0005-0000-0000-00006E010000}"/>
    <cellStyle name="20% - Accent5 3 2 3 2 4" xfId="11728" xr:uid="{00000000-0005-0000-0000-0000D9020000}"/>
    <cellStyle name="20% - Accent5 3 2 3 3" xfId="5372" xr:uid="{00000000-0005-0000-0000-0000DB020000}"/>
    <cellStyle name="20% - Accent5 3 2 3 3 2" xfId="13801" xr:uid="{00000000-0005-0000-0000-0000DB020000}"/>
    <cellStyle name="20% - Accent5 3 2 3 4" xfId="18012" xr:uid="{00000000-0005-0000-0000-00006D010000}"/>
    <cellStyle name="20% - Accent5 3 2 3 5" xfId="9583" xr:uid="{00000000-0005-0000-0000-0000D8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00000000-0005-0000-0000-0000DE020000}"/>
    <cellStyle name="20% - Accent5 3 2 4 2 3" xfId="20570" xr:uid="{00000000-0005-0000-0000-000070010000}"/>
    <cellStyle name="20% - Accent5 3 2 4 2 4" xfId="12141" xr:uid="{00000000-0005-0000-0000-0000DD020000}"/>
    <cellStyle name="20% - Accent5 3 2 4 3" xfId="5785" xr:uid="{00000000-0005-0000-0000-0000DF020000}"/>
    <cellStyle name="20% - Accent5 3 2 4 3 2" xfId="14214" xr:uid="{00000000-0005-0000-0000-0000DF020000}"/>
    <cellStyle name="20% - Accent5 3 2 4 4" xfId="18425" xr:uid="{00000000-0005-0000-0000-00006F010000}"/>
    <cellStyle name="20% - Accent5 3 2 4 5" xfId="9996" xr:uid="{00000000-0005-0000-0000-0000DC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00000000-0005-0000-0000-0000E2020000}"/>
    <cellStyle name="20% - Accent5 3 2 5 2 3" xfId="20983" xr:uid="{00000000-0005-0000-0000-000072010000}"/>
    <cellStyle name="20% - Accent5 3 2 5 2 4" xfId="12554" xr:uid="{00000000-0005-0000-0000-0000E1020000}"/>
    <cellStyle name="20% - Accent5 3 2 5 3" xfId="6198" xr:uid="{00000000-0005-0000-0000-0000E3020000}"/>
    <cellStyle name="20% - Accent5 3 2 5 3 2" xfId="14627" xr:uid="{00000000-0005-0000-0000-0000E3020000}"/>
    <cellStyle name="20% - Accent5 3 2 5 4" xfId="18838" xr:uid="{00000000-0005-0000-0000-000071010000}"/>
    <cellStyle name="20% - Accent5 3 2 5 5" xfId="10409" xr:uid="{00000000-0005-0000-0000-0000E0020000}"/>
    <cellStyle name="20% - Accent5 3 2 6" xfId="2303" xr:uid="{00000000-0005-0000-0000-0000E4020000}"/>
    <cellStyle name="20% - Accent5 3 2 6 2" xfId="6611" xr:uid="{00000000-0005-0000-0000-0000E5020000}"/>
    <cellStyle name="20% - Accent5 3 2 6 2 2" xfId="15040" xr:uid="{00000000-0005-0000-0000-0000E5020000}"/>
    <cellStyle name="20% - Accent5 3 2 6 3" xfId="19251" xr:uid="{00000000-0005-0000-0000-000073010000}"/>
    <cellStyle name="20% - Accent5 3 2 6 4" xfId="10822" xr:uid="{00000000-0005-0000-0000-0000E4020000}"/>
    <cellStyle name="20% - Accent5 3 2 7" xfId="4545" xr:uid="{00000000-0005-0000-0000-0000E6020000}"/>
    <cellStyle name="20% - Accent5 3 2 7 2" xfId="12974" xr:uid="{00000000-0005-0000-0000-0000E6020000}"/>
    <cellStyle name="20% - Accent5 3 2 8" xfId="17185" xr:uid="{00000000-0005-0000-0000-000039220000}"/>
    <cellStyle name="20% - Accent5 3 2 9" xfId="8756" xr:uid="{00000000-0005-0000-0000-0000D3020000}"/>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00000000-0005-0000-0000-0000E9020000}"/>
    <cellStyle name="20% - Accent5 3 3 2 3" xfId="19743" xr:uid="{00000000-0005-0000-0000-000075010000}"/>
    <cellStyle name="20% - Accent5 3 3 2 4" xfId="11314" xr:uid="{00000000-0005-0000-0000-0000E8020000}"/>
    <cellStyle name="20% - Accent5 3 3 3" xfId="4958" xr:uid="{00000000-0005-0000-0000-0000EA020000}"/>
    <cellStyle name="20% - Accent5 3 3 3 2" xfId="13387" xr:uid="{00000000-0005-0000-0000-0000EA020000}"/>
    <cellStyle name="20% - Accent5 3 3 4" xfId="17598" xr:uid="{00000000-0005-0000-0000-000074010000}"/>
    <cellStyle name="20% - Accent5 3 3 5" xfId="9169" xr:uid="{00000000-0005-0000-0000-0000E7020000}"/>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00000000-0005-0000-0000-0000ED020000}"/>
    <cellStyle name="20% - Accent5 3 4 2 3" xfId="20156" xr:uid="{00000000-0005-0000-0000-000077010000}"/>
    <cellStyle name="20% - Accent5 3 4 2 4" xfId="11727" xr:uid="{00000000-0005-0000-0000-0000EC020000}"/>
    <cellStyle name="20% - Accent5 3 4 3" xfId="5371" xr:uid="{00000000-0005-0000-0000-0000EE020000}"/>
    <cellStyle name="20% - Accent5 3 4 3 2" xfId="13800" xr:uid="{00000000-0005-0000-0000-0000EE020000}"/>
    <cellStyle name="20% - Accent5 3 4 4" xfId="18011" xr:uid="{00000000-0005-0000-0000-000076010000}"/>
    <cellStyle name="20% - Accent5 3 4 5" xfId="9582" xr:uid="{00000000-0005-0000-0000-0000EB020000}"/>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00000000-0005-0000-0000-0000F1020000}"/>
    <cellStyle name="20% - Accent5 3 5 2 3" xfId="20569" xr:uid="{00000000-0005-0000-0000-000079010000}"/>
    <cellStyle name="20% - Accent5 3 5 2 4" xfId="12140" xr:uid="{00000000-0005-0000-0000-0000F0020000}"/>
    <cellStyle name="20% - Accent5 3 5 3" xfId="5784" xr:uid="{00000000-0005-0000-0000-0000F2020000}"/>
    <cellStyle name="20% - Accent5 3 5 3 2" xfId="14213" xr:uid="{00000000-0005-0000-0000-0000F2020000}"/>
    <cellStyle name="20% - Accent5 3 5 4" xfId="18424" xr:uid="{00000000-0005-0000-0000-000078010000}"/>
    <cellStyle name="20% - Accent5 3 5 5" xfId="9995" xr:uid="{00000000-0005-0000-0000-0000EF020000}"/>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00000000-0005-0000-0000-0000F5020000}"/>
    <cellStyle name="20% - Accent5 3 6 2 3" xfId="20982" xr:uid="{00000000-0005-0000-0000-00007B010000}"/>
    <cellStyle name="20% - Accent5 3 6 2 4" xfId="12553" xr:uid="{00000000-0005-0000-0000-0000F4020000}"/>
    <cellStyle name="20% - Accent5 3 6 3" xfId="6197" xr:uid="{00000000-0005-0000-0000-0000F6020000}"/>
    <cellStyle name="20% - Accent5 3 6 3 2" xfId="14626" xr:uid="{00000000-0005-0000-0000-0000F6020000}"/>
    <cellStyle name="20% - Accent5 3 6 4" xfId="18837" xr:uid="{00000000-0005-0000-0000-00007A010000}"/>
    <cellStyle name="20% - Accent5 3 6 5" xfId="10408" xr:uid="{00000000-0005-0000-0000-0000F3020000}"/>
    <cellStyle name="20% - Accent5 3 7" xfId="2302" xr:uid="{00000000-0005-0000-0000-0000F7020000}"/>
    <cellStyle name="20% - Accent5 3 7 2" xfId="6610" xr:uid="{00000000-0005-0000-0000-0000F8020000}"/>
    <cellStyle name="20% - Accent5 3 7 2 2" xfId="15039" xr:uid="{00000000-0005-0000-0000-0000F8020000}"/>
    <cellStyle name="20% - Accent5 3 7 3" xfId="19250" xr:uid="{00000000-0005-0000-0000-00007C010000}"/>
    <cellStyle name="20% - Accent5 3 7 4" xfId="10821" xr:uid="{00000000-0005-0000-0000-0000F7020000}"/>
    <cellStyle name="20% - Accent5 3 8" xfId="4544" xr:uid="{00000000-0005-0000-0000-0000F9020000}"/>
    <cellStyle name="20% - Accent5 3 8 2" xfId="12973" xr:uid="{00000000-0005-0000-0000-0000F9020000}"/>
    <cellStyle name="20% - Accent5 3 9" xfId="17184" xr:uid="{00000000-0005-0000-0000-0000382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00000000-0005-0000-0000-0000FD020000}"/>
    <cellStyle name="20% - Accent5 4 2 2 3" xfId="19745" xr:uid="{00000000-0005-0000-0000-00007F010000}"/>
    <cellStyle name="20% - Accent5 4 2 2 4" xfId="11316" xr:uid="{00000000-0005-0000-0000-0000FC020000}"/>
    <cellStyle name="20% - Accent5 4 2 3" xfId="4960" xr:uid="{00000000-0005-0000-0000-0000FE020000}"/>
    <cellStyle name="20% - Accent5 4 2 3 2" xfId="13389" xr:uid="{00000000-0005-0000-0000-0000FE020000}"/>
    <cellStyle name="20% - Accent5 4 2 4" xfId="17600" xr:uid="{00000000-0005-0000-0000-00007E010000}"/>
    <cellStyle name="20% - Accent5 4 2 5" xfId="9171" xr:uid="{00000000-0005-0000-0000-0000FB020000}"/>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00000000-0005-0000-0000-000001030000}"/>
    <cellStyle name="20% - Accent5 4 3 2 3" xfId="20158" xr:uid="{00000000-0005-0000-0000-000081010000}"/>
    <cellStyle name="20% - Accent5 4 3 2 4" xfId="11729" xr:uid="{00000000-0005-0000-0000-000000030000}"/>
    <cellStyle name="20% - Accent5 4 3 3" xfId="5373" xr:uid="{00000000-0005-0000-0000-000002030000}"/>
    <cellStyle name="20% - Accent5 4 3 3 2" xfId="13802" xr:uid="{00000000-0005-0000-0000-000002030000}"/>
    <cellStyle name="20% - Accent5 4 3 4" xfId="18013" xr:uid="{00000000-0005-0000-0000-000080010000}"/>
    <cellStyle name="20% - Accent5 4 3 5" xfId="9584" xr:uid="{00000000-0005-0000-0000-0000FF020000}"/>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00000000-0005-0000-0000-000005030000}"/>
    <cellStyle name="20% - Accent5 4 4 2 3" xfId="20571" xr:uid="{00000000-0005-0000-0000-000083010000}"/>
    <cellStyle name="20% - Accent5 4 4 2 4" xfId="12142" xr:uid="{00000000-0005-0000-0000-000004030000}"/>
    <cellStyle name="20% - Accent5 4 4 3" xfId="5786" xr:uid="{00000000-0005-0000-0000-000006030000}"/>
    <cellStyle name="20% - Accent5 4 4 3 2" xfId="14215" xr:uid="{00000000-0005-0000-0000-000006030000}"/>
    <cellStyle name="20% - Accent5 4 4 4" xfId="18426" xr:uid="{00000000-0005-0000-0000-000082010000}"/>
    <cellStyle name="20% - Accent5 4 4 5" xfId="9997" xr:uid="{00000000-0005-0000-0000-000003030000}"/>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00000000-0005-0000-0000-000009030000}"/>
    <cellStyle name="20% - Accent5 4 5 2 3" xfId="20984" xr:uid="{00000000-0005-0000-0000-000085010000}"/>
    <cellStyle name="20% - Accent5 4 5 2 4" xfId="12555" xr:uid="{00000000-0005-0000-0000-000008030000}"/>
    <cellStyle name="20% - Accent5 4 5 3" xfId="6199" xr:uid="{00000000-0005-0000-0000-00000A030000}"/>
    <cellStyle name="20% - Accent5 4 5 3 2" xfId="14628" xr:uid="{00000000-0005-0000-0000-00000A030000}"/>
    <cellStyle name="20% - Accent5 4 5 4" xfId="18839" xr:uid="{00000000-0005-0000-0000-000084010000}"/>
    <cellStyle name="20% - Accent5 4 5 5" xfId="10410" xr:uid="{00000000-0005-0000-0000-000007030000}"/>
    <cellStyle name="20% - Accent5 4 6" xfId="2304" xr:uid="{00000000-0005-0000-0000-00000B030000}"/>
    <cellStyle name="20% - Accent5 4 6 2" xfId="6612" xr:uid="{00000000-0005-0000-0000-00000C030000}"/>
    <cellStyle name="20% - Accent5 4 6 2 2" xfId="15041" xr:uid="{00000000-0005-0000-0000-00000C030000}"/>
    <cellStyle name="20% - Accent5 4 6 3" xfId="19252" xr:uid="{00000000-0005-0000-0000-000086010000}"/>
    <cellStyle name="20% - Accent5 4 6 4" xfId="10823" xr:uid="{00000000-0005-0000-0000-00000B030000}"/>
    <cellStyle name="20% - Accent5 4 7" xfId="4546" xr:uid="{00000000-0005-0000-0000-00000D030000}"/>
    <cellStyle name="20% - Accent5 4 7 2" xfId="12975" xr:uid="{00000000-0005-0000-0000-00000D030000}"/>
    <cellStyle name="20% - Accent5 4 8" xfId="17186" xr:uid="{00000000-0005-0000-0000-00003A220000}"/>
    <cellStyle name="20% - Accent5 4 9" xfId="8757" xr:uid="{00000000-0005-0000-0000-0000FA020000}"/>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00000000-0005-0000-0000-000010030000}"/>
    <cellStyle name="20% - Accent5 5 2 3" xfId="19738" xr:uid="{00000000-0005-0000-0000-000088010000}"/>
    <cellStyle name="20% - Accent5 5 2 4" xfId="11309" xr:uid="{00000000-0005-0000-0000-00000F030000}"/>
    <cellStyle name="20% - Accent5 5 3" xfId="4953" xr:uid="{00000000-0005-0000-0000-000011030000}"/>
    <cellStyle name="20% - Accent5 5 3 2" xfId="13382" xr:uid="{00000000-0005-0000-0000-000011030000}"/>
    <cellStyle name="20% - Accent5 5 4" xfId="17593" xr:uid="{00000000-0005-0000-0000-000087010000}"/>
    <cellStyle name="20% - Accent5 5 5" xfId="9164" xr:uid="{00000000-0005-0000-0000-00000E030000}"/>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00000000-0005-0000-0000-000014030000}"/>
    <cellStyle name="20% - Accent5 6 2 3" xfId="20151" xr:uid="{00000000-0005-0000-0000-00008A010000}"/>
    <cellStyle name="20% - Accent5 6 2 4" xfId="11722" xr:uid="{00000000-0005-0000-0000-000013030000}"/>
    <cellStyle name="20% - Accent5 6 3" xfId="5366" xr:uid="{00000000-0005-0000-0000-000015030000}"/>
    <cellStyle name="20% - Accent5 6 3 2" xfId="13795" xr:uid="{00000000-0005-0000-0000-000015030000}"/>
    <cellStyle name="20% - Accent5 6 4" xfId="18006" xr:uid="{00000000-0005-0000-0000-000089010000}"/>
    <cellStyle name="20% - Accent5 6 5" xfId="9577" xr:uid="{00000000-0005-0000-0000-000012030000}"/>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00000000-0005-0000-0000-000018030000}"/>
    <cellStyle name="20% - Accent5 7 2 3" xfId="20564" xr:uid="{00000000-0005-0000-0000-00008C010000}"/>
    <cellStyle name="20% - Accent5 7 2 4" xfId="12135" xr:uid="{00000000-0005-0000-0000-000017030000}"/>
    <cellStyle name="20% - Accent5 7 3" xfId="5779" xr:uid="{00000000-0005-0000-0000-000019030000}"/>
    <cellStyle name="20% - Accent5 7 3 2" xfId="14208" xr:uid="{00000000-0005-0000-0000-000019030000}"/>
    <cellStyle name="20% - Accent5 7 4" xfId="18419" xr:uid="{00000000-0005-0000-0000-00008B010000}"/>
    <cellStyle name="20% - Accent5 7 5" xfId="9990" xr:uid="{00000000-0005-0000-0000-000016030000}"/>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00000000-0005-0000-0000-00001C030000}"/>
    <cellStyle name="20% - Accent5 8 2 3" xfId="20977" xr:uid="{00000000-0005-0000-0000-00008E010000}"/>
    <cellStyle name="20% - Accent5 8 2 4" xfId="12548" xr:uid="{00000000-0005-0000-0000-00001B030000}"/>
    <cellStyle name="20% - Accent5 8 3" xfId="6192" xr:uid="{00000000-0005-0000-0000-00001D030000}"/>
    <cellStyle name="20% - Accent5 8 3 2" xfId="14621" xr:uid="{00000000-0005-0000-0000-00001D030000}"/>
    <cellStyle name="20% - Accent5 8 4" xfId="18832" xr:uid="{00000000-0005-0000-0000-00008D010000}"/>
    <cellStyle name="20% - Accent5 8 5" xfId="10403" xr:uid="{00000000-0005-0000-0000-00001A030000}"/>
    <cellStyle name="20% - Accent5 9" xfId="2297" xr:uid="{00000000-0005-0000-0000-00001E030000}"/>
    <cellStyle name="20% - Accent5 9 2" xfId="6605" xr:uid="{00000000-0005-0000-0000-00001F030000}"/>
    <cellStyle name="20% - Accent5 9 2 2" xfId="15034" xr:uid="{00000000-0005-0000-0000-00001F030000}"/>
    <cellStyle name="20% - Accent5 9 3" xfId="19245" xr:uid="{00000000-0005-0000-0000-00008F010000}"/>
    <cellStyle name="20% - Accent5 9 4" xfId="10816" xr:uid="{00000000-0005-0000-0000-00001E030000}"/>
    <cellStyle name="20% - Accent6" xfId="41" builtinId="50" customBuiltin="1"/>
    <cellStyle name="20% - Accent6 10" xfId="4547" xr:uid="{00000000-0005-0000-0000-000021030000}"/>
    <cellStyle name="20% - Accent6 10 2" xfId="12976" xr:uid="{00000000-0005-0000-0000-000021030000}"/>
    <cellStyle name="20% - Accent6 11" xfId="17187" xr:uid="{00000000-0005-0000-0000-00003B220000}"/>
    <cellStyle name="20% - Accent6 12" xfId="8758" xr:uid="{00000000-0005-0000-0000-0000C3260000}"/>
    <cellStyle name="20% - Accent6 2" xfId="42" xr:uid="{00000000-0005-0000-0000-000022030000}"/>
    <cellStyle name="20% - Accent6 2 10" xfId="17188" xr:uid="{00000000-0005-0000-0000-00003C220000}"/>
    <cellStyle name="20% - Accent6 2 11" xfId="8759" xr:uid="{00000000-0005-0000-0000-000022030000}"/>
    <cellStyle name="20% - Accent6 2 2" xfId="43" xr:uid="{00000000-0005-0000-0000-000023030000}"/>
    <cellStyle name="20% - Accent6 2 2 10" xfId="8760"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00000000-0005-0000-0000-000027030000}"/>
    <cellStyle name="20% - Accent6 2 2 2 2 2 3" xfId="19749" xr:uid="{00000000-0005-0000-0000-000095010000}"/>
    <cellStyle name="20% - Accent6 2 2 2 2 2 4" xfId="11320" xr:uid="{00000000-0005-0000-0000-000026030000}"/>
    <cellStyle name="20% - Accent6 2 2 2 2 3" xfId="4964" xr:uid="{00000000-0005-0000-0000-000028030000}"/>
    <cellStyle name="20% - Accent6 2 2 2 2 3 2" xfId="13393" xr:uid="{00000000-0005-0000-0000-000028030000}"/>
    <cellStyle name="20% - Accent6 2 2 2 2 4" xfId="17604" xr:uid="{00000000-0005-0000-0000-000094010000}"/>
    <cellStyle name="20% - Accent6 2 2 2 2 5" xfId="9175" xr:uid="{00000000-0005-0000-0000-000025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00000000-0005-0000-0000-00002B030000}"/>
    <cellStyle name="20% - Accent6 2 2 2 3 2 3" xfId="20162" xr:uid="{00000000-0005-0000-0000-000097010000}"/>
    <cellStyle name="20% - Accent6 2 2 2 3 2 4" xfId="11733" xr:uid="{00000000-0005-0000-0000-00002A030000}"/>
    <cellStyle name="20% - Accent6 2 2 2 3 3" xfId="5377" xr:uid="{00000000-0005-0000-0000-00002C030000}"/>
    <cellStyle name="20% - Accent6 2 2 2 3 3 2" xfId="13806" xr:uid="{00000000-0005-0000-0000-00002C030000}"/>
    <cellStyle name="20% - Accent6 2 2 2 3 4" xfId="18017" xr:uid="{00000000-0005-0000-0000-000096010000}"/>
    <cellStyle name="20% - Accent6 2 2 2 3 5" xfId="9588" xr:uid="{00000000-0005-0000-0000-000029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00000000-0005-0000-0000-00002F030000}"/>
    <cellStyle name="20% - Accent6 2 2 2 4 2 3" xfId="20575" xr:uid="{00000000-0005-0000-0000-000099010000}"/>
    <cellStyle name="20% - Accent6 2 2 2 4 2 4" xfId="12146" xr:uid="{00000000-0005-0000-0000-00002E030000}"/>
    <cellStyle name="20% - Accent6 2 2 2 4 3" xfId="5790" xr:uid="{00000000-0005-0000-0000-000030030000}"/>
    <cellStyle name="20% - Accent6 2 2 2 4 3 2" xfId="14219" xr:uid="{00000000-0005-0000-0000-000030030000}"/>
    <cellStyle name="20% - Accent6 2 2 2 4 4" xfId="18430" xr:uid="{00000000-0005-0000-0000-000098010000}"/>
    <cellStyle name="20% - Accent6 2 2 2 4 5" xfId="10001" xr:uid="{00000000-0005-0000-0000-00002D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00000000-0005-0000-0000-000033030000}"/>
    <cellStyle name="20% - Accent6 2 2 2 5 2 3" xfId="20988" xr:uid="{00000000-0005-0000-0000-00009B010000}"/>
    <cellStyle name="20% - Accent6 2 2 2 5 2 4" xfId="12559" xr:uid="{00000000-0005-0000-0000-000032030000}"/>
    <cellStyle name="20% - Accent6 2 2 2 5 3" xfId="6203" xr:uid="{00000000-0005-0000-0000-000034030000}"/>
    <cellStyle name="20% - Accent6 2 2 2 5 3 2" xfId="14632" xr:uid="{00000000-0005-0000-0000-000034030000}"/>
    <cellStyle name="20% - Accent6 2 2 2 5 4" xfId="18843" xr:uid="{00000000-0005-0000-0000-00009A010000}"/>
    <cellStyle name="20% - Accent6 2 2 2 5 5" xfId="10414" xr:uid="{00000000-0005-0000-0000-000031030000}"/>
    <cellStyle name="20% - Accent6 2 2 2 6" xfId="2308" xr:uid="{00000000-0005-0000-0000-000035030000}"/>
    <cellStyle name="20% - Accent6 2 2 2 6 2" xfId="6616" xr:uid="{00000000-0005-0000-0000-000036030000}"/>
    <cellStyle name="20% - Accent6 2 2 2 6 2 2" xfId="15045" xr:uid="{00000000-0005-0000-0000-000036030000}"/>
    <cellStyle name="20% - Accent6 2 2 2 6 3" xfId="19256" xr:uid="{00000000-0005-0000-0000-00009C010000}"/>
    <cellStyle name="20% - Accent6 2 2 2 6 4" xfId="10827" xr:uid="{00000000-0005-0000-0000-000035030000}"/>
    <cellStyle name="20% - Accent6 2 2 2 7" xfId="4550" xr:uid="{00000000-0005-0000-0000-000037030000}"/>
    <cellStyle name="20% - Accent6 2 2 2 7 2" xfId="12979" xr:uid="{00000000-0005-0000-0000-000037030000}"/>
    <cellStyle name="20% - Accent6 2 2 2 8" xfId="17190" xr:uid="{00000000-0005-0000-0000-00003E220000}"/>
    <cellStyle name="20% - Accent6 2 2 2 9" xfId="8761" xr:uid="{00000000-0005-0000-0000-000024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00000000-0005-0000-0000-00003A030000}"/>
    <cellStyle name="20% - Accent6 2 2 3 2 3" xfId="19748" xr:uid="{00000000-0005-0000-0000-00009E010000}"/>
    <cellStyle name="20% - Accent6 2 2 3 2 4" xfId="11319" xr:uid="{00000000-0005-0000-0000-000039030000}"/>
    <cellStyle name="20% - Accent6 2 2 3 3" xfId="4963" xr:uid="{00000000-0005-0000-0000-00003B030000}"/>
    <cellStyle name="20% - Accent6 2 2 3 3 2" xfId="13392" xr:uid="{00000000-0005-0000-0000-00003B030000}"/>
    <cellStyle name="20% - Accent6 2 2 3 4" xfId="17603" xr:uid="{00000000-0005-0000-0000-00009D010000}"/>
    <cellStyle name="20% - Accent6 2 2 3 5" xfId="9174" xr:uid="{00000000-0005-0000-0000-000038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00000000-0005-0000-0000-00003E030000}"/>
    <cellStyle name="20% - Accent6 2 2 4 2 3" xfId="20161" xr:uid="{00000000-0005-0000-0000-0000A0010000}"/>
    <cellStyle name="20% - Accent6 2 2 4 2 4" xfId="11732" xr:uid="{00000000-0005-0000-0000-00003D030000}"/>
    <cellStyle name="20% - Accent6 2 2 4 3" xfId="5376" xr:uid="{00000000-0005-0000-0000-00003F030000}"/>
    <cellStyle name="20% - Accent6 2 2 4 3 2" xfId="13805" xr:uid="{00000000-0005-0000-0000-00003F030000}"/>
    <cellStyle name="20% - Accent6 2 2 4 4" xfId="18016" xr:uid="{00000000-0005-0000-0000-00009F010000}"/>
    <cellStyle name="20% - Accent6 2 2 4 5" xfId="9587" xr:uid="{00000000-0005-0000-0000-00003C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00000000-0005-0000-0000-000042030000}"/>
    <cellStyle name="20% - Accent6 2 2 5 2 3" xfId="20574" xr:uid="{00000000-0005-0000-0000-0000A2010000}"/>
    <cellStyle name="20% - Accent6 2 2 5 2 4" xfId="12145" xr:uid="{00000000-0005-0000-0000-000041030000}"/>
    <cellStyle name="20% - Accent6 2 2 5 3" xfId="5789" xr:uid="{00000000-0005-0000-0000-000043030000}"/>
    <cellStyle name="20% - Accent6 2 2 5 3 2" xfId="14218" xr:uid="{00000000-0005-0000-0000-000043030000}"/>
    <cellStyle name="20% - Accent6 2 2 5 4" xfId="18429" xr:uid="{00000000-0005-0000-0000-0000A1010000}"/>
    <cellStyle name="20% - Accent6 2 2 5 5" xfId="10000" xr:uid="{00000000-0005-0000-0000-000040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00000000-0005-0000-0000-000046030000}"/>
    <cellStyle name="20% - Accent6 2 2 6 2 3" xfId="20987" xr:uid="{00000000-0005-0000-0000-0000A4010000}"/>
    <cellStyle name="20% - Accent6 2 2 6 2 4" xfId="12558" xr:uid="{00000000-0005-0000-0000-000045030000}"/>
    <cellStyle name="20% - Accent6 2 2 6 3" xfId="6202" xr:uid="{00000000-0005-0000-0000-000047030000}"/>
    <cellStyle name="20% - Accent6 2 2 6 3 2" xfId="14631" xr:uid="{00000000-0005-0000-0000-000047030000}"/>
    <cellStyle name="20% - Accent6 2 2 6 4" xfId="18842" xr:uid="{00000000-0005-0000-0000-0000A3010000}"/>
    <cellStyle name="20% - Accent6 2 2 6 5" xfId="10413" xr:uid="{00000000-0005-0000-0000-000044030000}"/>
    <cellStyle name="20% - Accent6 2 2 7" xfId="2307" xr:uid="{00000000-0005-0000-0000-000048030000}"/>
    <cellStyle name="20% - Accent6 2 2 7 2" xfId="6615" xr:uid="{00000000-0005-0000-0000-000049030000}"/>
    <cellStyle name="20% - Accent6 2 2 7 2 2" xfId="15044" xr:uid="{00000000-0005-0000-0000-000049030000}"/>
    <cellStyle name="20% - Accent6 2 2 7 3" xfId="19255" xr:uid="{00000000-0005-0000-0000-0000A5010000}"/>
    <cellStyle name="20% - Accent6 2 2 7 4" xfId="10826" xr:uid="{00000000-0005-0000-0000-000048030000}"/>
    <cellStyle name="20% - Accent6 2 2 8" xfId="4549" xr:uid="{00000000-0005-0000-0000-00004A030000}"/>
    <cellStyle name="20% - Accent6 2 2 8 2" xfId="12978" xr:uid="{00000000-0005-0000-0000-00004A030000}"/>
    <cellStyle name="20% - Accent6 2 2 9" xfId="17189" xr:uid="{00000000-0005-0000-0000-00003D22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00000000-0005-0000-0000-00004E030000}"/>
    <cellStyle name="20% - Accent6 2 3 2 2 3" xfId="19750" xr:uid="{00000000-0005-0000-0000-0000A8010000}"/>
    <cellStyle name="20% - Accent6 2 3 2 2 4" xfId="11321" xr:uid="{00000000-0005-0000-0000-00004D030000}"/>
    <cellStyle name="20% - Accent6 2 3 2 3" xfId="4965" xr:uid="{00000000-0005-0000-0000-00004F030000}"/>
    <cellStyle name="20% - Accent6 2 3 2 3 2" xfId="13394" xr:uid="{00000000-0005-0000-0000-00004F030000}"/>
    <cellStyle name="20% - Accent6 2 3 2 4" xfId="17605" xr:uid="{00000000-0005-0000-0000-0000A7010000}"/>
    <cellStyle name="20% - Accent6 2 3 2 5" xfId="9176" xr:uid="{00000000-0005-0000-0000-00004C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00000000-0005-0000-0000-000052030000}"/>
    <cellStyle name="20% - Accent6 2 3 3 2 3" xfId="20163" xr:uid="{00000000-0005-0000-0000-0000AA010000}"/>
    <cellStyle name="20% - Accent6 2 3 3 2 4" xfId="11734" xr:uid="{00000000-0005-0000-0000-000051030000}"/>
    <cellStyle name="20% - Accent6 2 3 3 3" xfId="5378" xr:uid="{00000000-0005-0000-0000-000053030000}"/>
    <cellStyle name="20% - Accent6 2 3 3 3 2" xfId="13807" xr:uid="{00000000-0005-0000-0000-000053030000}"/>
    <cellStyle name="20% - Accent6 2 3 3 4" xfId="18018" xr:uid="{00000000-0005-0000-0000-0000A9010000}"/>
    <cellStyle name="20% - Accent6 2 3 3 5" xfId="9589" xr:uid="{00000000-0005-0000-0000-000050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00000000-0005-0000-0000-000056030000}"/>
    <cellStyle name="20% - Accent6 2 3 4 2 3" xfId="20576" xr:uid="{00000000-0005-0000-0000-0000AC010000}"/>
    <cellStyle name="20% - Accent6 2 3 4 2 4" xfId="12147" xr:uid="{00000000-0005-0000-0000-000055030000}"/>
    <cellStyle name="20% - Accent6 2 3 4 3" xfId="5791" xr:uid="{00000000-0005-0000-0000-000057030000}"/>
    <cellStyle name="20% - Accent6 2 3 4 3 2" xfId="14220" xr:uid="{00000000-0005-0000-0000-000057030000}"/>
    <cellStyle name="20% - Accent6 2 3 4 4" xfId="18431" xr:uid="{00000000-0005-0000-0000-0000AB010000}"/>
    <cellStyle name="20% - Accent6 2 3 4 5" xfId="10002" xr:uid="{00000000-0005-0000-0000-000054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00000000-0005-0000-0000-00005A030000}"/>
    <cellStyle name="20% - Accent6 2 3 5 2 3" xfId="20989" xr:uid="{00000000-0005-0000-0000-0000AE010000}"/>
    <cellStyle name="20% - Accent6 2 3 5 2 4" xfId="12560" xr:uid="{00000000-0005-0000-0000-000059030000}"/>
    <cellStyle name="20% - Accent6 2 3 5 3" xfId="6204" xr:uid="{00000000-0005-0000-0000-00005B030000}"/>
    <cellStyle name="20% - Accent6 2 3 5 3 2" xfId="14633" xr:uid="{00000000-0005-0000-0000-00005B030000}"/>
    <cellStyle name="20% - Accent6 2 3 5 4" xfId="18844" xr:uid="{00000000-0005-0000-0000-0000AD010000}"/>
    <cellStyle name="20% - Accent6 2 3 5 5" xfId="10415" xr:uid="{00000000-0005-0000-0000-000058030000}"/>
    <cellStyle name="20% - Accent6 2 3 6" xfId="2309" xr:uid="{00000000-0005-0000-0000-00005C030000}"/>
    <cellStyle name="20% - Accent6 2 3 6 2" xfId="6617" xr:uid="{00000000-0005-0000-0000-00005D030000}"/>
    <cellStyle name="20% - Accent6 2 3 6 2 2" xfId="15046" xr:uid="{00000000-0005-0000-0000-00005D030000}"/>
    <cellStyle name="20% - Accent6 2 3 6 3" xfId="19257" xr:uid="{00000000-0005-0000-0000-0000AF010000}"/>
    <cellStyle name="20% - Accent6 2 3 6 4" xfId="10828" xr:uid="{00000000-0005-0000-0000-00005C030000}"/>
    <cellStyle name="20% - Accent6 2 3 7" xfId="4551" xr:uid="{00000000-0005-0000-0000-00005E030000}"/>
    <cellStyle name="20% - Accent6 2 3 7 2" xfId="12980" xr:uid="{00000000-0005-0000-0000-00005E030000}"/>
    <cellStyle name="20% - Accent6 2 3 8" xfId="17191" xr:uid="{00000000-0005-0000-0000-00003F220000}"/>
    <cellStyle name="20% - Accent6 2 3 9" xfId="8762" xr:uid="{00000000-0005-0000-0000-00004B030000}"/>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00000000-0005-0000-0000-000061030000}"/>
    <cellStyle name="20% - Accent6 2 4 2 3" xfId="19747" xr:uid="{00000000-0005-0000-0000-0000B1010000}"/>
    <cellStyle name="20% - Accent6 2 4 2 4" xfId="11318" xr:uid="{00000000-0005-0000-0000-000060030000}"/>
    <cellStyle name="20% - Accent6 2 4 3" xfId="4962" xr:uid="{00000000-0005-0000-0000-000062030000}"/>
    <cellStyle name="20% - Accent6 2 4 3 2" xfId="13391" xr:uid="{00000000-0005-0000-0000-000062030000}"/>
    <cellStyle name="20% - Accent6 2 4 4" xfId="17602" xr:uid="{00000000-0005-0000-0000-0000B0010000}"/>
    <cellStyle name="20% - Accent6 2 4 5" xfId="9173" xr:uid="{00000000-0005-0000-0000-00005F030000}"/>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00000000-0005-0000-0000-000065030000}"/>
    <cellStyle name="20% - Accent6 2 5 2 3" xfId="20160" xr:uid="{00000000-0005-0000-0000-0000B3010000}"/>
    <cellStyle name="20% - Accent6 2 5 2 4" xfId="11731" xr:uid="{00000000-0005-0000-0000-000064030000}"/>
    <cellStyle name="20% - Accent6 2 5 3" xfId="5375" xr:uid="{00000000-0005-0000-0000-000066030000}"/>
    <cellStyle name="20% - Accent6 2 5 3 2" xfId="13804" xr:uid="{00000000-0005-0000-0000-000066030000}"/>
    <cellStyle name="20% - Accent6 2 5 4" xfId="18015" xr:uid="{00000000-0005-0000-0000-0000B2010000}"/>
    <cellStyle name="20% - Accent6 2 5 5" xfId="9586" xr:uid="{00000000-0005-0000-0000-000063030000}"/>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00000000-0005-0000-0000-000069030000}"/>
    <cellStyle name="20% - Accent6 2 6 2 3" xfId="20573" xr:uid="{00000000-0005-0000-0000-0000B5010000}"/>
    <cellStyle name="20% - Accent6 2 6 2 4" xfId="12144" xr:uid="{00000000-0005-0000-0000-000068030000}"/>
    <cellStyle name="20% - Accent6 2 6 3" xfId="5788" xr:uid="{00000000-0005-0000-0000-00006A030000}"/>
    <cellStyle name="20% - Accent6 2 6 3 2" xfId="14217" xr:uid="{00000000-0005-0000-0000-00006A030000}"/>
    <cellStyle name="20% - Accent6 2 6 4" xfId="18428" xr:uid="{00000000-0005-0000-0000-0000B4010000}"/>
    <cellStyle name="20% - Accent6 2 6 5" xfId="9999" xr:uid="{00000000-0005-0000-0000-000067030000}"/>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00000000-0005-0000-0000-00006D030000}"/>
    <cellStyle name="20% - Accent6 2 7 2 3" xfId="20986" xr:uid="{00000000-0005-0000-0000-0000B7010000}"/>
    <cellStyle name="20% - Accent6 2 7 2 4" xfId="12557" xr:uid="{00000000-0005-0000-0000-00006C030000}"/>
    <cellStyle name="20% - Accent6 2 7 3" xfId="6201" xr:uid="{00000000-0005-0000-0000-00006E030000}"/>
    <cellStyle name="20% - Accent6 2 7 3 2" xfId="14630" xr:uid="{00000000-0005-0000-0000-00006E030000}"/>
    <cellStyle name="20% - Accent6 2 7 4" xfId="18841" xr:uid="{00000000-0005-0000-0000-0000B6010000}"/>
    <cellStyle name="20% - Accent6 2 7 5" xfId="10412" xr:uid="{00000000-0005-0000-0000-00006B030000}"/>
    <cellStyle name="20% - Accent6 2 8" xfId="2306" xr:uid="{00000000-0005-0000-0000-00006F030000}"/>
    <cellStyle name="20% - Accent6 2 8 2" xfId="6614" xr:uid="{00000000-0005-0000-0000-000070030000}"/>
    <cellStyle name="20% - Accent6 2 8 2 2" xfId="15043" xr:uid="{00000000-0005-0000-0000-000070030000}"/>
    <cellStyle name="20% - Accent6 2 8 3" xfId="19254" xr:uid="{00000000-0005-0000-0000-0000B8010000}"/>
    <cellStyle name="20% - Accent6 2 8 4" xfId="10825" xr:uid="{00000000-0005-0000-0000-00006F030000}"/>
    <cellStyle name="20% - Accent6 2 9" xfId="4548" xr:uid="{00000000-0005-0000-0000-000071030000}"/>
    <cellStyle name="20% - Accent6 2 9 2" xfId="12977" xr:uid="{00000000-0005-0000-0000-000071030000}"/>
    <cellStyle name="20% - Accent6 3" xfId="46" xr:uid="{00000000-0005-0000-0000-000072030000}"/>
    <cellStyle name="20% - Accent6 3 10" xfId="8763"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00000000-0005-0000-0000-000076030000}"/>
    <cellStyle name="20% - Accent6 3 2 2 2 3" xfId="19752" xr:uid="{00000000-0005-0000-0000-0000BC010000}"/>
    <cellStyle name="20% - Accent6 3 2 2 2 4" xfId="11323" xr:uid="{00000000-0005-0000-0000-000075030000}"/>
    <cellStyle name="20% - Accent6 3 2 2 3" xfId="4967" xr:uid="{00000000-0005-0000-0000-000077030000}"/>
    <cellStyle name="20% - Accent6 3 2 2 3 2" xfId="13396" xr:uid="{00000000-0005-0000-0000-000077030000}"/>
    <cellStyle name="20% - Accent6 3 2 2 4" xfId="17607" xr:uid="{00000000-0005-0000-0000-0000BB010000}"/>
    <cellStyle name="20% - Accent6 3 2 2 5" xfId="9178" xr:uid="{00000000-0005-0000-0000-000074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00000000-0005-0000-0000-00007A030000}"/>
    <cellStyle name="20% - Accent6 3 2 3 2 3" xfId="20165" xr:uid="{00000000-0005-0000-0000-0000BE010000}"/>
    <cellStyle name="20% - Accent6 3 2 3 2 4" xfId="11736" xr:uid="{00000000-0005-0000-0000-000079030000}"/>
    <cellStyle name="20% - Accent6 3 2 3 3" xfId="5380" xr:uid="{00000000-0005-0000-0000-00007B030000}"/>
    <cellStyle name="20% - Accent6 3 2 3 3 2" xfId="13809" xr:uid="{00000000-0005-0000-0000-00007B030000}"/>
    <cellStyle name="20% - Accent6 3 2 3 4" xfId="18020" xr:uid="{00000000-0005-0000-0000-0000BD010000}"/>
    <cellStyle name="20% - Accent6 3 2 3 5" xfId="9591" xr:uid="{00000000-0005-0000-0000-000078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00000000-0005-0000-0000-00007E030000}"/>
    <cellStyle name="20% - Accent6 3 2 4 2 3" xfId="20578" xr:uid="{00000000-0005-0000-0000-0000C0010000}"/>
    <cellStyle name="20% - Accent6 3 2 4 2 4" xfId="12149" xr:uid="{00000000-0005-0000-0000-00007D030000}"/>
    <cellStyle name="20% - Accent6 3 2 4 3" xfId="5793" xr:uid="{00000000-0005-0000-0000-00007F030000}"/>
    <cellStyle name="20% - Accent6 3 2 4 3 2" xfId="14222" xr:uid="{00000000-0005-0000-0000-00007F030000}"/>
    <cellStyle name="20% - Accent6 3 2 4 4" xfId="18433" xr:uid="{00000000-0005-0000-0000-0000BF010000}"/>
    <cellStyle name="20% - Accent6 3 2 4 5" xfId="10004" xr:uid="{00000000-0005-0000-0000-00007C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00000000-0005-0000-0000-000082030000}"/>
    <cellStyle name="20% - Accent6 3 2 5 2 3" xfId="20991" xr:uid="{00000000-0005-0000-0000-0000C2010000}"/>
    <cellStyle name="20% - Accent6 3 2 5 2 4" xfId="12562" xr:uid="{00000000-0005-0000-0000-000081030000}"/>
    <cellStyle name="20% - Accent6 3 2 5 3" xfId="6206" xr:uid="{00000000-0005-0000-0000-000083030000}"/>
    <cellStyle name="20% - Accent6 3 2 5 3 2" xfId="14635" xr:uid="{00000000-0005-0000-0000-000083030000}"/>
    <cellStyle name="20% - Accent6 3 2 5 4" xfId="18846" xr:uid="{00000000-0005-0000-0000-0000C1010000}"/>
    <cellStyle name="20% - Accent6 3 2 5 5" xfId="10417" xr:uid="{00000000-0005-0000-0000-000080030000}"/>
    <cellStyle name="20% - Accent6 3 2 6" xfId="2311" xr:uid="{00000000-0005-0000-0000-000084030000}"/>
    <cellStyle name="20% - Accent6 3 2 6 2" xfId="6619" xr:uid="{00000000-0005-0000-0000-000085030000}"/>
    <cellStyle name="20% - Accent6 3 2 6 2 2" xfId="15048" xr:uid="{00000000-0005-0000-0000-000085030000}"/>
    <cellStyle name="20% - Accent6 3 2 6 3" xfId="19259" xr:uid="{00000000-0005-0000-0000-0000C3010000}"/>
    <cellStyle name="20% - Accent6 3 2 6 4" xfId="10830" xr:uid="{00000000-0005-0000-0000-000084030000}"/>
    <cellStyle name="20% - Accent6 3 2 7" xfId="4553" xr:uid="{00000000-0005-0000-0000-000086030000}"/>
    <cellStyle name="20% - Accent6 3 2 7 2" xfId="12982" xr:uid="{00000000-0005-0000-0000-000086030000}"/>
    <cellStyle name="20% - Accent6 3 2 8" xfId="17193" xr:uid="{00000000-0005-0000-0000-000041220000}"/>
    <cellStyle name="20% - Accent6 3 2 9" xfId="8764" xr:uid="{00000000-0005-0000-0000-000073030000}"/>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00000000-0005-0000-0000-000089030000}"/>
    <cellStyle name="20% - Accent6 3 3 2 3" xfId="19751" xr:uid="{00000000-0005-0000-0000-0000C5010000}"/>
    <cellStyle name="20% - Accent6 3 3 2 4" xfId="11322" xr:uid="{00000000-0005-0000-0000-000088030000}"/>
    <cellStyle name="20% - Accent6 3 3 3" xfId="4966" xr:uid="{00000000-0005-0000-0000-00008A030000}"/>
    <cellStyle name="20% - Accent6 3 3 3 2" xfId="13395" xr:uid="{00000000-0005-0000-0000-00008A030000}"/>
    <cellStyle name="20% - Accent6 3 3 4" xfId="17606" xr:uid="{00000000-0005-0000-0000-0000C4010000}"/>
    <cellStyle name="20% - Accent6 3 3 5" xfId="9177" xr:uid="{00000000-0005-0000-0000-000087030000}"/>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00000000-0005-0000-0000-00008D030000}"/>
    <cellStyle name="20% - Accent6 3 4 2 3" xfId="20164" xr:uid="{00000000-0005-0000-0000-0000C7010000}"/>
    <cellStyle name="20% - Accent6 3 4 2 4" xfId="11735" xr:uid="{00000000-0005-0000-0000-00008C030000}"/>
    <cellStyle name="20% - Accent6 3 4 3" xfId="5379" xr:uid="{00000000-0005-0000-0000-00008E030000}"/>
    <cellStyle name="20% - Accent6 3 4 3 2" xfId="13808" xr:uid="{00000000-0005-0000-0000-00008E030000}"/>
    <cellStyle name="20% - Accent6 3 4 4" xfId="18019" xr:uid="{00000000-0005-0000-0000-0000C6010000}"/>
    <cellStyle name="20% - Accent6 3 4 5" xfId="9590" xr:uid="{00000000-0005-0000-0000-00008B030000}"/>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00000000-0005-0000-0000-000091030000}"/>
    <cellStyle name="20% - Accent6 3 5 2 3" xfId="20577" xr:uid="{00000000-0005-0000-0000-0000C9010000}"/>
    <cellStyle name="20% - Accent6 3 5 2 4" xfId="12148" xr:uid="{00000000-0005-0000-0000-000090030000}"/>
    <cellStyle name="20% - Accent6 3 5 3" xfId="5792" xr:uid="{00000000-0005-0000-0000-000092030000}"/>
    <cellStyle name="20% - Accent6 3 5 3 2" xfId="14221" xr:uid="{00000000-0005-0000-0000-000092030000}"/>
    <cellStyle name="20% - Accent6 3 5 4" xfId="18432" xr:uid="{00000000-0005-0000-0000-0000C8010000}"/>
    <cellStyle name="20% - Accent6 3 5 5" xfId="10003" xr:uid="{00000000-0005-0000-0000-00008F030000}"/>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00000000-0005-0000-0000-000095030000}"/>
    <cellStyle name="20% - Accent6 3 6 2 3" xfId="20990" xr:uid="{00000000-0005-0000-0000-0000CB010000}"/>
    <cellStyle name="20% - Accent6 3 6 2 4" xfId="12561" xr:uid="{00000000-0005-0000-0000-000094030000}"/>
    <cellStyle name="20% - Accent6 3 6 3" xfId="6205" xr:uid="{00000000-0005-0000-0000-000096030000}"/>
    <cellStyle name="20% - Accent6 3 6 3 2" xfId="14634" xr:uid="{00000000-0005-0000-0000-000096030000}"/>
    <cellStyle name="20% - Accent6 3 6 4" xfId="18845" xr:uid="{00000000-0005-0000-0000-0000CA010000}"/>
    <cellStyle name="20% - Accent6 3 6 5" xfId="10416" xr:uid="{00000000-0005-0000-0000-000093030000}"/>
    <cellStyle name="20% - Accent6 3 7" xfId="2310" xr:uid="{00000000-0005-0000-0000-000097030000}"/>
    <cellStyle name="20% - Accent6 3 7 2" xfId="6618" xr:uid="{00000000-0005-0000-0000-000098030000}"/>
    <cellStyle name="20% - Accent6 3 7 2 2" xfId="15047" xr:uid="{00000000-0005-0000-0000-000098030000}"/>
    <cellStyle name="20% - Accent6 3 7 3" xfId="19258" xr:uid="{00000000-0005-0000-0000-0000CC010000}"/>
    <cellStyle name="20% - Accent6 3 7 4" xfId="10829" xr:uid="{00000000-0005-0000-0000-000097030000}"/>
    <cellStyle name="20% - Accent6 3 8" xfId="4552" xr:uid="{00000000-0005-0000-0000-000099030000}"/>
    <cellStyle name="20% - Accent6 3 8 2" xfId="12981" xr:uid="{00000000-0005-0000-0000-000099030000}"/>
    <cellStyle name="20% - Accent6 3 9" xfId="17192" xr:uid="{00000000-0005-0000-0000-00004022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00000000-0005-0000-0000-00009D030000}"/>
    <cellStyle name="20% - Accent6 4 2 2 3" xfId="19753" xr:uid="{00000000-0005-0000-0000-0000CF010000}"/>
    <cellStyle name="20% - Accent6 4 2 2 4" xfId="11324" xr:uid="{00000000-0005-0000-0000-00009C030000}"/>
    <cellStyle name="20% - Accent6 4 2 3" xfId="4968" xr:uid="{00000000-0005-0000-0000-00009E030000}"/>
    <cellStyle name="20% - Accent6 4 2 3 2" xfId="13397" xr:uid="{00000000-0005-0000-0000-00009E030000}"/>
    <cellStyle name="20% - Accent6 4 2 4" xfId="17608" xr:uid="{00000000-0005-0000-0000-0000CE010000}"/>
    <cellStyle name="20% - Accent6 4 2 5" xfId="9179" xr:uid="{00000000-0005-0000-0000-00009B030000}"/>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00000000-0005-0000-0000-0000A1030000}"/>
    <cellStyle name="20% - Accent6 4 3 2 3" xfId="20166" xr:uid="{00000000-0005-0000-0000-0000D1010000}"/>
    <cellStyle name="20% - Accent6 4 3 2 4" xfId="11737" xr:uid="{00000000-0005-0000-0000-0000A0030000}"/>
    <cellStyle name="20% - Accent6 4 3 3" xfId="5381" xr:uid="{00000000-0005-0000-0000-0000A2030000}"/>
    <cellStyle name="20% - Accent6 4 3 3 2" xfId="13810" xr:uid="{00000000-0005-0000-0000-0000A2030000}"/>
    <cellStyle name="20% - Accent6 4 3 4" xfId="18021" xr:uid="{00000000-0005-0000-0000-0000D0010000}"/>
    <cellStyle name="20% - Accent6 4 3 5" xfId="9592" xr:uid="{00000000-0005-0000-0000-00009F030000}"/>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00000000-0005-0000-0000-0000A5030000}"/>
    <cellStyle name="20% - Accent6 4 4 2 3" xfId="20579" xr:uid="{00000000-0005-0000-0000-0000D3010000}"/>
    <cellStyle name="20% - Accent6 4 4 2 4" xfId="12150" xr:uid="{00000000-0005-0000-0000-0000A4030000}"/>
    <cellStyle name="20% - Accent6 4 4 3" xfId="5794" xr:uid="{00000000-0005-0000-0000-0000A6030000}"/>
    <cellStyle name="20% - Accent6 4 4 3 2" xfId="14223" xr:uid="{00000000-0005-0000-0000-0000A6030000}"/>
    <cellStyle name="20% - Accent6 4 4 4" xfId="18434" xr:uid="{00000000-0005-0000-0000-0000D2010000}"/>
    <cellStyle name="20% - Accent6 4 4 5" xfId="10005" xr:uid="{00000000-0005-0000-0000-0000A3030000}"/>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00000000-0005-0000-0000-0000A9030000}"/>
    <cellStyle name="20% - Accent6 4 5 2 3" xfId="20992" xr:uid="{00000000-0005-0000-0000-0000D5010000}"/>
    <cellStyle name="20% - Accent6 4 5 2 4" xfId="12563" xr:uid="{00000000-0005-0000-0000-0000A8030000}"/>
    <cellStyle name="20% - Accent6 4 5 3" xfId="6207" xr:uid="{00000000-0005-0000-0000-0000AA030000}"/>
    <cellStyle name="20% - Accent6 4 5 3 2" xfId="14636" xr:uid="{00000000-0005-0000-0000-0000AA030000}"/>
    <cellStyle name="20% - Accent6 4 5 4" xfId="18847" xr:uid="{00000000-0005-0000-0000-0000D4010000}"/>
    <cellStyle name="20% - Accent6 4 5 5" xfId="10418" xr:uid="{00000000-0005-0000-0000-0000A7030000}"/>
    <cellStyle name="20% - Accent6 4 6" xfId="2312" xr:uid="{00000000-0005-0000-0000-0000AB030000}"/>
    <cellStyle name="20% - Accent6 4 6 2" xfId="6620" xr:uid="{00000000-0005-0000-0000-0000AC030000}"/>
    <cellStyle name="20% - Accent6 4 6 2 2" xfId="15049" xr:uid="{00000000-0005-0000-0000-0000AC030000}"/>
    <cellStyle name="20% - Accent6 4 6 3" xfId="19260" xr:uid="{00000000-0005-0000-0000-0000D6010000}"/>
    <cellStyle name="20% - Accent6 4 6 4" xfId="10831" xr:uid="{00000000-0005-0000-0000-0000AB030000}"/>
    <cellStyle name="20% - Accent6 4 7" xfId="4554" xr:uid="{00000000-0005-0000-0000-0000AD030000}"/>
    <cellStyle name="20% - Accent6 4 7 2" xfId="12983" xr:uid="{00000000-0005-0000-0000-0000AD030000}"/>
    <cellStyle name="20% - Accent6 4 8" xfId="17194" xr:uid="{00000000-0005-0000-0000-000042220000}"/>
    <cellStyle name="20% - Accent6 4 9" xfId="8765" xr:uid="{00000000-0005-0000-0000-00009A030000}"/>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00000000-0005-0000-0000-0000B0030000}"/>
    <cellStyle name="20% - Accent6 5 2 3" xfId="19746" xr:uid="{00000000-0005-0000-0000-0000D8010000}"/>
    <cellStyle name="20% - Accent6 5 2 4" xfId="11317" xr:uid="{00000000-0005-0000-0000-0000AF030000}"/>
    <cellStyle name="20% - Accent6 5 3" xfId="4961" xr:uid="{00000000-0005-0000-0000-0000B1030000}"/>
    <cellStyle name="20% - Accent6 5 3 2" xfId="13390" xr:uid="{00000000-0005-0000-0000-0000B1030000}"/>
    <cellStyle name="20% - Accent6 5 4" xfId="17601" xr:uid="{00000000-0005-0000-0000-0000D7010000}"/>
    <cellStyle name="20% - Accent6 5 5" xfId="9172" xr:uid="{00000000-0005-0000-0000-0000AE030000}"/>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00000000-0005-0000-0000-0000B4030000}"/>
    <cellStyle name="20% - Accent6 6 2 3" xfId="20159" xr:uid="{00000000-0005-0000-0000-0000DA010000}"/>
    <cellStyle name="20% - Accent6 6 2 4" xfId="11730" xr:uid="{00000000-0005-0000-0000-0000B3030000}"/>
    <cellStyle name="20% - Accent6 6 3" xfId="5374" xr:uid="{00000000-0005-0000-0000-0000B5030000}"/>
    <cellStyle name="20% - Accent6 6 3 2" xfId="13803" xr:uid="{00000000-0005-0000-0000-0000B5030000}"/>
    <cellStyle name="20% - Accent6 6 4" xfId="18014" xr:uid="{00000000-0005-0000-0000-0000D9010000}"/>
    <cellStyle name="20% - Accent6 6 5" xfId="9585" xr:uid="{00000000-0005-0000-0000-0000B2030000}"/>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00000000-0005-0000-0000-0000B8030000}"/>
    <cellStyle name="20% - Accent6 7 2 3" xfId="20572" xr:uid="{00000000-0005-0000-0000-0000DC010000}"/>
    <cellStyle name="20% - Accent6 7 2 4" xfId="12143" xr:uid="{00000000-0005-0000-0000-0000B7030000}"/>
    <cellStyle name="20% - Accent6 7 3" xfId="5787" xr:uid="{00000000-0005-0000-0000-0000B9030000}"/>
    <cellStyle name="20% - Accent6 7 3 2" xfId="14216" xr:uid="{00000000-0005-0000-0000-0000B9030000}"/>
    <cellStyle name="20% - Accent6 7 4" xfId="18427" xr:uid="{00000000-0005-0000-0000-0000DB010000}"/>
    <cellStyle name="20% - Accent6 7 5" xfId="9998" xr:uid="{00000000-0005-0000-0000-0000B6030000}"/>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00000000-0005-0000-0000-0000BC030000}"/>
    <cellStyle name="20% - Accent6 8 2 3" xfId="20985" xr:uid="{00000000-0005-0000-0000-0000DE010000}"/>
    <cellStyle name="20% - Accent6 8 2 4" xfId="12556" xr:uid="{00000000-0005-0000-0000-0000BB030000}"/>
    <cellStyle name="20% - Accent6 8 3" xfId="6200" xr:uid="{00000000-0005-0000-0000-0000BD030000}"/>
    <cellStyle name="20% - Accent6 8 3 2" xfId="14629" xr:uid="{00000000-0005-0000-0000-0000BD030000}"/>
    <cellStyle name="20% - Accent6 8 4" xfId="18840" xr:uid="{00000000-0005-0000-0000-0000DD010000}"/>
    <cellStyle name="20% - Accent6 8 5" xfId="10411" xr:uid="{00000000-0005-0000-0000-0000BA030000}"/>
    <cellStyle name="20% - Accent6 9" xfId="2305" xr:uid="{00000000-0005-0000-0000-0000BE030000}"/>
    <cellStyle name="20% - Accent6 9 2" xfId="6613" xr:uid="{00000000-0005-0000-0000-0000BF030000}"/>
    <cellStyle name="20% - Accent6 9 2 2" xfId="15042" xr:uid="{00000000-0005-0000-0000-0000BF030000}"/>
    <cellStyle name="20% - Accent6 9 3" xfId="19253" xr:uid="{00000000-0005-0000-0000-0000DF010000}"/>
    <cellStyle name="20% - Accent6 9 4" xfId="10824" xr:uid="{00000000-0005-0000-0000-0000BE030000}"/>
    <cellStyle name="40% - Accent1" xfId="49" builtinId="31" customBuiltin="1"/>
    <cellStyle name="40% - Accent1 10" xfId="4555" xr:uid="{00000000-0005-0000-0000-0000C1030000}"/>
    <cellStyle name="40% - Accent1 10 2" xfId="12984" xr:uid="{00000000-0005-0000-0000-0000C1030000}"/>
    <cellStyle name="40% - Accent1 11" xfId="17195" xr:uid="{00000000-0005-0000-0000-000043220000}"/>
    <cellStyle name="40% - Accent1 12" xfId="8766" xr:uid="{00000000-0005-0000-0000-0000B3270000}"/>
    <cellStyle name="40% - Accent1 2" xfId="50" xr:uid="{00000000-0005-0000-0000-0000C2030000}"/>
    <cellStyle name="40% - Accent1 2 10" xfId="17196" xr:uid="{00000000-0005-0000-0000-000044220000}"/>
    <cellStyle name="40% - Accent1 2 11" xfId="8767" xr:uid="{00000000-0005-0000-0000-0000C2030000}"/>
    <cellStyle name="40% - Accent1 2 2" xfId="51" xr:uid="{00000000-0005-0000-0000-0000C3030000}"/>
    <cellStyle name="40% - Accent1 2 2 10" xfId="8768"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00000000-0005-0000-0000-0000C7030000}"/>
    <cellStyle name="40% - Accent1 2 2 2 2 2 3" xfId="19757" xr:uid="{00000000-0005-0000-0000-0000E5010000}"/>
    <cellStyle name="40% - Accent1 2 2 2 2 2 4" xfId="11328" xr:uid="{00000000-0005-0000-0000-0000C6030000}"/>
    <cellStyle name="40% - Accent1 2 2 2 2 3" xfId="4972" xr:uid="{00000000-0005-0000-0000-0000C8030000}"/>
    <cellStyle name="40% - Accent1 2 2 2 2 3 2" xfId="13401" xr:uid="{00000000-0005-0000-0000-0000C8030000}"/>
    <cellStyle name="40% - Accent1 2 2 2 2 4" xfId="17612" xr:uid="{00000000-0005-0000-0000-0000E4010000}"/>
    <cellStyle name="40% - Accent1 2 2 2 2 5" xfId="9183" xr:uid="{00000000-0005-0000-0000-0000C5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00000000-0005-0000-0000-0000CB030000}"/>
    <cellStyle name="40% - Accent1 2 2 2 3 2 3" xfId="20170" xr:uid="{00000000-0005-0000-0000-0000E7010000}"/>
    <cellStyle name="40% - Accent1 2 2 2 3 2 4" xfId="11741" xr:uid="{00000000-0005-0000-0000-0000CA030000}"/>
    <cellStyle name="40% - Accent1 2 2 2 3 3" xfId="5385" xr:uid="{00000000-0005-0000-0000-0000CC030000}"/>
    <cellStyle name="40% - Accent1 2 2 2 3 3 2" xfId="13814" xr:uid="{00000000-0005-0000-0000-0000CC030000}"/>
    <cellStyle name="40% - Accent1 2 2 2 3 4" xfId="18025" xr:uid="{00000000-0005-0000-0000-0000E6010000}"/>
    <cellStyle name="40% - Accent1 2 2 2 3 5" xfId="9596" xr:uid="{00000000-0005-0000-0000-0000C9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00000000-0005-0000-0000-0000CF030000}"/>
    <cellStyle name="40% - Accent1 2 2 2 4 2 3" xfId="20583" xr:uid="{00000000-0005-0000-0000-0000E9010000}"/>
    <cellStyle name="40% - Accent1 2 2 2 4 2 4" xfId="12154" xr:uid="{00000000-0005-0000-0000-0000CE030000}"/>
    <cellStyle name="40% - Accent1 2 2 2 4 3" xfId="5798" xr:uid="{00000000-0005-0000-0000-0000D0030000}"/>
    <cellStyle name="40% - Accent1 2 2 2 4 3 2" xfId="14227" xr:uid="{00000000-0005-0000-0000-0000D0030000}"/>
    <cellStyle name="40% - Accent1 2 2 2 4 4" xfId="18438" xr:uid="{00000000-0005-0000-0000-0000E8010000}"/>
    <cellStyle name="40% - Accent1 2 2 2 4 5" xfId="10009" xr:uid="{00000000-0005-0000-0000-0000CD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00000000-0005-0000-0000-0000D3030000}"/>
    <cellStyle name="40% - Accent1 2 2 2 5 2 3" xfId="20996" xr:uid="{00000000-0005-0000-0000-0000EB010000}"/>
    <cellStyle name="40% - Accent1 2 2 2 5 2 4" xfId="12567" xr:uid="{00000000-0005-0000-0000-0000D2030000}"/>
    <cellStyle name="40% - Accent1 2 2 2 5 3" xfId="6211" xr:uid="{00000000-0005-0000-0000-0000D4030000}"/>
    <cellStyle name="40% - Accent1 2 2 2 5 3 2" xfId="14640" xr:uid="{00000000-0005-0000-0000-0000D4030000}"/>
    <cellStyle name="40% - Accent1 2 2 2 5 4" xfId="18851" xr:uid="{00000000-0005-0000-0000-0000EA010000}"/>
    <cellStyle name="40% - Accent1 2 2 2 5 5" xfId="10422" xr:uid="{00000000-0005-0000-0000-0000D1030000}"/>
    <cellStyle name="40% - Accent1 2 2 2 6" xfId="2316" xr:uid="{00000000-0005-0000-0000-0000D5030000}"/>
    <cellStyle name="40% - Accent1 2 2 2 6 2" xfId="6624" xr:uid="{00000000-0005-0000-0000-0000D6030000}"/>
    <cellStyle name="40% - Accent1 2 2 2 6 2 2" xfId="15053" xr:uid="{00000000-0005-0000-0000-0000D6030000}"/>
    <cellStyle name="40% - Accent1 2 2 2 6 3" xfId="19264" xr:uid="{00000000-0005-0000-0000-0000EC010000}"/>
    <cellStyle name="40% - Accent1 2 2 2 6 4" xfId="10835" xr:uid="{00000000-0005-0000-0000-0000D5030000}"/>
    <cellStyle name="40% - Accent1 2 2 2 7" xfId="4558" xr:uid="{00000000-0005-0000-0000-0000D7030000}"/>
    <cellStyle name="40% - Accent1 2 2 2 7 2" xfId="12987" xr:uid="{00000000-0005-0000-0000-0000D7030000}"/>
    <cellStyle name="40% - Accent1 2 2 2 8" xfId="17198" xr:uid="{00000000-0005-0000-0000-000046220000}"/>
    <cellStyle name="40% - Accent1 2 2 2 9" xfId="8769" xr:uid="{00000000-0005-0000-0000-0000C4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00000000-0005-0000-0000-0000DA030000}"/>
    <cellStyle name="40% - Accent1 2 2 3 2 3" xfId="19756" xr:uid="{00000000-0005-0000-0000-0000EE010000}"/>
    <cellStyle name="40% - Accent1 2 2 3 2 4" xfId="11327" xr:uid="{00000000-0005-0000-0000-0000D9030000}"/>
    <cellStyle name="40% - Accent1 2 2 3 3" xfId="4971" xr:uid="{00000000-0005-0000-0000-0000DB030000}"/>
    <cellStyle name="40% - Accent1 2 2 3 3 2" xfId="13400" xr:uid="{00000000-0005-0000-0000-0000DB030000}"/>
    <cellStyle name="40% - Accent1 2 2 3 4" xfId="17611" xr:uid="{00000000-0005-0000-0000-0000ED010000}"/>
    <cellStyle name="40% - Accent1 2 2 3 5" xfId="9182" xr:uid="{00000000-0005-0000-0000-0000D8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00000000-0005-0000-0000-0000DE030000}"/>
    <cellStyle name="40% - Accent1 2 2 4 2 3" xfId="20169" xr:uid="{00000000-0005-0000-0000-0000F0010000}"/>
    <cellStyle name="40% - Accent1 2 2 4 2 4" xfId="11740" xr:uid="{00000000-0005-0000-0000-0000DD030000}"/>
    <cellStyle name="40% - Accent1 2 2 4 3" xfId="5384" xr:uid="{00000000-0005-0000-0000-0000DF030000}"/>
    <cellStyle name="40% - Accent1 2 2 4 3 2" xfId="13813" xr:uid="{00000000-0005-0000-0000-0000DF030000}"/>
    <cellStyle name="40% - Accent1 2 2 4 4" xfId="18024" xr:uid="{00000000-0005-0000-0000-0000EF010000}"/>
    <cellStyle name="40% - Accent1 2 2 4 5" xfId="9595" xr:uid="{00000000-0005-0000-0000-0000DC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00000000-0005-0000-0000-0000E2030000}"/>
    <cellStyle name="40% - Accent1 2 2 5 2 3" xfId="20582" xr:uid="{00000000-0005-0000-0000-0000F2010000}"/>
    <cellStyle name="40% - Accent1 2 2 5 2 4" xfId="12153" xr:uid="{00000000-0005-0000-0000-0000E1030000}"/>
    <cellStyle name="40% - Accent1 2 2 5 3" xfId="5797" xr:uid="{00000000-0005-0000-0000-0000E3030000}"/>
    <cellStyle name="40% - Accent1 2 2 5 3 2" xfId="14226" xr:uid="{00000000-0005-0000-0000-0000E3030000}"/>
    <cellStyle name="40% - Accent1 2 2 5 4" xfId="18437" xr:uid="{00000000-0005-0000-0000-0000F1010000}"/>
    <cellStyle name="40% - Accent1 2 2 5 5" xfId="10008" xr:uid="{00000000-0005-0000-0000-0000E0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00000000-0005-0000-0000-0000E6030000}"/>
    <cellStyle name="40% - Accent1 2 2 6 2 3" xfId="20995" xr:uid="{00000000-0005-0000-0000-0000F4010000}"/>
    <cellStyle name="40% - Accent1 2 2 6 2 4" xfId="12566" xr:uid="{00000000-0005-0000-0000-0000E5030000}"/>
    <cellStyle name="40% - Accent1 2 2 6 3" xfId="6210" xr:uid="{00000000-0005-0000-0000-0000E7030000}"/>
    <cellStyle name="40% - Accent1 2 2 6 3 2" xfId="14639" xr:uid="{00000000-0005-0000-0000-0000E7030000}"/>
    <cellStyle name="40% - Accent1 2 2 6 4" xfId="18850" xr:uid="{00000000-0005-0000-0000-0000F3010000}"/>
    <cellStyle name="40% - Accent1 2 2 6 5" xfId="10421" xr:uid="{00000000-0005-0000-0000-0000E4030000}"/>
    <cellStyle name="40% - Accent1 2 2 7" xfId="2315" xr:uid="{00000000-0005-0000-0000-0000E8030000}"/>
    <cellStyle name="40% - Accent1 2 2 7 2" xfId="6623" xr:uid="{00000000-0005-0000-0000-0000E9030000}"/>
    <cellStyle name="40% - Accent1 2 2 7 2 2" xfId="15052" xr:uid="{00000000-0005-0000-0000-0000E9030000}"/>
    <cellStyle name="40% - Accent1 2 2 7 3" xfId="19263" xr:uid="{00000000-0005-0000-0000-0000F5010000}"/>
    <cellStyle name="40% - Accent1 2 2 7 4" xfId="10834" xr:uid="{00000000-0005-0000-0000-0000E8030000}"/>
    <cellStyle name="40% - Accent1 2 2 8" xfId="4557" xr:uid="{00000000-0005-0000-0000-0000EA030000}"/>
    <cellStyle name="40% - Accent1 2 2 8 2" xfId="12986" xr:uid="{00000000-0005-0000-0000-0000EA030000}"/>
    <cellStyle name="40% - Accent1 2 2 9" xfId="17197" xr:uid="{00000000-0005-0000-0000-00004522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00000000-0005-0000-0000-0000EE030000}"/>
    <cellStyle name="40% - Accent1 2 3 2 2 3" xfId="19758" xr:uid="{00000000-0005-0000-0000-0000F8010000}"/>
    <cellStyle name="40% - Accent1 2 3 2 2 4" xfId="11329" xr:uid="{00000000-0005-0000-0000-0000ED030000}"/>
    <cellStyle name="40% - Accent1 2 3 2 3" xfId="4973" xr:uid="{00000000-0005-0000-0000-0000EF030000}"/>
    <cellStyle name="40% - Accent1 2 3 2 3 2" xfId="13402" xr:uid="{00000000-0005-0000-0000-0000EF030000}"/>
    <cellStyle name="40% - Accent1 2 3 2 4" xfId="17613" xr:uid="{00000000-0005-0000-0000-0000F7010000}"/>
    <cellStyle name="40% - Accent1 2 3 2 5" xfId="9184" xr:uid="{00000000-0005-0000-0000-0000EC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00000000-0005-0000-0000-0000F2030000}"/>
    <cellStyle name="40% - Accent1 2 3 3 2 3" xfId="20171" xr:uid="{00000000-0005-0000-0000-0000FA010000}"/>
    <cellStyle name="40% - Accent1 2 3 3 2 4" xfId="11742" xr:uid="{00000000-0005-0000-0000-0000F1030000}"/>
    <cellStyle name="40% - Accent1 2 3 3 3" xfId="5386" xr:uid="{00000000-0005-0000-0000-0000F3030000}"/>
    <cellStyle name="40% - Accent1 2 3 3 3 2" xfId="13815" xr:uid="{00000000-0005-0000-0000-0000F3030000}"/>
    <cellStyle name="40% - Accent1 2 3 3 4" xfId="18026" xr:uid="{00000000-0005-0000-0000-0000F9010000}"/>
    <cellStyle name="40% - Accent1 2 3 3 5" xfId="9597" xr:uid="{00000000-0005-0000-0000-0000F0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00000000-0005-0000-0000-0000F6030000}"/>
    <cellStyle name="40% - Accent1 2 3 4 2 3" xfId="20584" xr:uid="{00000000-0005-0000-0000-0000FC010000}"/>
    <cellStyle name="40% - Accent1 2 3 4 2 4" xfId="12155" xr:uid="{00000000-0005-0000-0000-0000F5030000}"/>
    <cellStyle name="40% - Accent1 2 3 4 3" xfId="5799" xr:uid="{00000000-0005-0000-0000-0000F7030000}"/>
    <cellStyle name="40% - Accent1 2 3 4 3 2" xfId="14228" xr:uid="{00000000-0005-0000-0000-0000F7030000}"/>
    <cellStyle name="40% - Accent1 2 3 4 4" xfId="18439" xr:uid="{00000000-0005-0000-0000-0000FB010000}"/>
    <cellStyle name="40% - Accent1 2 3 4 5" xfId="10010" xr:uid="{00000000-0005-0000-0000-0000F4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00000000-0005-0000-0000-0000FA030000}"/>
    <cellStyle name="40% - Accent1 2 3 5 2 3" xfId="20997" xr:uid="{00000000-0005-0000-0000-0000FE010000}"/>
    <cellStyle name="40% - Accent1 2 3 5 2 4" xfId="12568" xr:uid="{00000000-0005-0000-0000-0000F9030000}"/>
    <cellStyle name="40% - Accent1 2 3 5 3" xfId="6212" xr:uid="{00000000-0005-0000-0000-0000FB030000}"/>
    <cellStyle name="40% - Accent1 2 3 5 3 2" xfId="14641" xr:uid="{00000000-0005-0000-0000-0000FB030000}"/>
    <cellStyle name="40% - Accent1 2 3 5 4" xfId="18852" xr:uid="{00000000-0005-0000-0000-0000FD010000}"/>
    <cellStyle name="40% - Accent1 2 3 5 5" xfId="10423" xr:uid="{00000000-0005-0000-0000-0000F8030000}"/>
    <cellStyle name="40% - Accent1 2 3 6" xfId="2317" xr:uid="{00000000-0005-0000-0000-0000FC030000}"/>
    <cellStyle name="40% - Accent1 2 3 6 2" xfId="6625" xr:uid="{00000000-0005-0000-0000-0000FD030000}"/>
    <cellStyle name="40% - Accent1 2 3 6 2 2" xfId="15054" xr:uid="{00000000-0005-0000-0000-0000FD030000}"/>
    <cellStyle name="40% - Accent1 2 3 6 3" xfId="19265" xr:uid="{00000000-0005-0000-0000-0000FF010000}"/>
    <cellStyle name="40% - Accent1 2 3 6 4" xfId="10836" xr:uid="{00000000-0005-0000-0000-0000FC030000}"/>
    <cellStyle name="40% - Accent1 2 3 7" xfId="4559" xr:uid="{00000000-0005-0000-0000-0000FE030000}"/>
    <cellStyle name="40% - Accent1 2 3 7 2" xfId="12988" xr:uid="{00000000-0005-0000-0000-0000FE030000}"/>
    <cellStyle name="40% - Accent1 2 3 8" xfId="17199" xr:uid="{00000000-0005-0000-0000-000047220000}"/>
    <cellStyle name="40% - Accent1 2 3 9" xfId="8770" xr:uid="{00000000-0005-0000-0000-0000EB030000}"/>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00000000-0005-0000-0000-000001040000}"/>
    <cellStyle name="40% - Accent1 2 4 2 3" xfId="19755" xr:uid="{00000000-0005-0000-0000-000001020000}"/>
    <cellStyle name="40% - Accent1 2 4 2 4" xfId="11326" xr:uid="{00000000-0005-0000-0000-000000040000}"/>
    <cellStyle name="40% - Accent1 2 4 3" xfId="4970" xr:uid="{00000000-0005-0000-0000-000002040000}"/>
    <cellStyle name="40% - Accent1 2 4 3 2" xfId="13399" xr:uid="{00000000-0005-0000-0000-000002040000}"/>
    <cellStyle name="40% - Accent1 2 4 4" xfId="17610" xr:uid="{00000000-0005-0000-0000-000000020000}"/>
    <cellStyle name="40% - Accent1 2 4 5" xfId="9181" xr:uid="{00000000-0005-0000-0000-0000FF030000}"/>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00000000-0005-0000-0000-000005040000}"/>
    <cellStyle name="40% - Accent1 2 5 2 3" xfId="20168" xr:uid="{00000000-0005-0000-0000-000003020000}"/>
    <cellStyle name="40% - Accent1 2 5 2 4" xfId="11739" xr:uid="{00000000-0005-0000-0000-000004040000}"/>
    <cellStyle name="40% - Accent1 2 5 3" xfId="5383" xr:uid="{00000000-0005-0000-0000-000006040000}"/>
    <cellStyle name="40% - Accent1 2 5 3 2" xfId="13812" xr:uid="{00000000-0005-0000-0000-000006040000}"/>
    <cellStyle name="40% - Accent1 2 5 4" xfId="18023" xr:uid="{00000000-0005-0000-0000-000002020000}"/>
    <cellStyle name="40% - Accent1 2 5 5" xfId="9594" xr:uid="{00000000-0005-0000-0000-000003040000}"/>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00000000-0005-0000-0000-000009040000}"/>
    <cellStyle name="40% - Accent1 2 6 2 3" xfId="20581" xr:uid="{00000000-0005-0000-0000-000005020000}"/>
    <cellStyle name="40% - Accent1 2 6 2 4" xfId="12152" xr:uid="{00000000-0005-0000-0000-000008040000}"/>
    <cellStyle name="40% - Accent1 2 6 3" xfId="5796" xr:uid="{00000000-0005-0000-0000-00000A040000}"/>
    <cellStyle name="40% - Accent1 2 6 3 2" xfId="14225" xr:uid="{00000000-0005-0000-0000-00000A040000}"/>
    <cellStyle name="40% - Accent1 2 6 4" xfId="18436" xr:uid="{00000000-0005-0000-0000-000004020000}"/>
    <cellStyle name="40% - Accent1 2 6 5" xfId="10007" xr:uid="{00000000-0005-0000-0000-000007040000}"/>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00000000-0005-0000-0000-00000D040000}"/>
    <cellStyle name="40% - Accent1 2 7 2 3" xfId="20994" xr:uid="{00000000-0005-0000-0000-000007020000}"/>
    <cellStyle name="40% - Accent1 2 7 2 4" xfId="12565" xr:uid="{00000000-0005-0000-0000-00000C040000}"/>
    <cellStyle name="40% - Accent1 2 7 3" xfId="6209" xr:uid="{00000000-0005-0000-0000-00000E040000}"/>
    <cellStyle name="40% - Accent1 2 7 3 2" xfId="14638" xr:uid="{00000000-0005-0000-0000-00000E040000}"/>
    <cellStyle name="40% - Accent1 2 7 4" xfId="18849" xr:uid="{00000000-0005-0000-0000-000006020000}"/>
    <cellStyle name="40% - Accent1 2 7 5" xfId="10420" xr:uid="{00000000-0005-0000-0000-00000B040000}"/>
    <cellStyle name="40% - Accent1 2 8" xfId="2314" xr:uid="{00000000-0005-0000-0000-00000F040000}"/>
    <cellStyle name="40% - Accent1 2 8 2" xfId="6622" xr:uid="{00000000-0005-0000-0000-000010040000}"/>
    <cellStyle name="40% - Accent1 2 8 2 2" xfId="15051" xr:uid="{00000000-0005-0000-0000-000010040000}"/>
    <cellStyle name="40% - Accent1 2 8 3" xfId="19262" xr:uid="{00000000-0005-0000-0000-000008020000}"/>
    <cellStyle name="40% - Accent1 2 8 4" xfId="10833" xr:uid="{00000000-0005-0000-0000-00000F040000}"/>
    <cellStyle name="40% - Accent1 2 9" xfId="4556" xr:uid="{00000000-0005-0000-0000-000011040000}"/>
    <cellStyle name="40% - Accent1 2 9 2" xfId="12985" xr:uid="{00000000-0005-0000-0000-000011040000}"/>
    <cellStyle name="40% - Accent1 3" xfId="54" xr:uid="{00000000-0005-0000-0000-000012040000}"/>
    <cellStyle name="40% - Accent1 3 10" xfId="8771"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00000000-0005-0000-0000-000016040000}"/>
    <cellStyle name="40% - Accent1 3 2 2 2 3" xfId="19760" xr:uid="{00000000-0005-0000-0000-00000C020000}"/>
    <cellStyle name="40% - Accent1 3 2 2 2 4" xfId="11331" xr:uid="{00000000-0005-0000-0000-000015040000}"/>
    <cellStyle name="40% - Accent1 3 2 2 3" xfId="4975" xr:uid="{00000000-0005-0000-0000-000017040000}"/>
    <cellStyle name="40% - Accent1 3 2 2 3 2" xfId="13404" xr:uid="{00000000-0005-0000-0000-000017040000}"/>
    <cellStyle name="40% - Accent1 3 2 2 4" xfId="17615" xr:uid="{00000000-0005-0000-0000-00000B020000}"/>
    <cellStyle name="40% - Accent1 3 2 2 5" xfId="9186" xr:uid="{00000000-0005-0000-0000-000014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00000000-0005-0000-0000-00001A040000}"/>
    <cellStyle name="40% - Accent1 3 2 3 2 3" xfId="20173" xr:uid="{00000000-0005-0000-0000-00000E020000}"/>
    <cellStyle name="40% - Accent1 3 2 3 2 4" xfId="11744" xr:uid="{00000000-0005-0000-0000-000019040000}"/>
    <cellStyle name="40% - Accent1 3 2 3 3" xfId="5388" xr:uid="{00000000-0005-0000-0000-00001B040000}"/>
    <cellStyle name="40% - Accent1 3 2 3 3 2" xfId="13817" xr:uid="{00000000-0005-0000-0000-00001B040000}"/>
    <cellStyle name="40% - Accent1 3 2 3 4" xfId="18028" xr:uid="{00000000-0005-0000-0000-00000D020000}"/>
    <cellStyle name="40% - Accent1 3 2 3 5" xfId="9599" xr:uid="{00000000-0005-0000-0000-000018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00000000-0005-0000-0000-00001E040000}"/>
    <cellStyle name="40% - Accent1 3 2 4 2 3" xfId="20586" xr:uid="{00000000-0005-0000-0000-000010020000}"/>
    <cellStyle name="40% - Accent1 3 2 4 2 4" xfId="12157" xr:uid="{00000000-0005-0000-0000-00001D040000}"/>
    <cellStyle name="40% - Accent1 3 2 4 3" xfId="5801" xr:uid="{00000000-0005-0000-0000-00001F040000}"/>
    <cellStyle name="40% - Accent1 3 2 4 3 2" xfId="14230" xr:uid="{00000000-0005-0000-0000-00001F040000}"/>
    <cellStyle name="40% - Accent1 3 2 4 4" xfId="18441" xr:uid="{00000000-0005-0000-0000-00000F020000}"/>
    <cellStyle name="40% - Accent1 3 2 4 5" xfId="10012" xr:uid="{00000000-0005-0000-0000-00001C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00000000-0005-0000-0000-000022040000}"/>
    <cellStyle name="40% - Accent1 3 2 5 2 3" xfId="20999" xr:uid="{00000000-0005-0000-0000-000012020000}"/>
    <cellStyle name="40% - Accent1 3 2 5 2 4" xfId="12570" xr:uid="{00000000-0005-0000-0000-000021040000}"/>
    <cellStyle name="40% - Accent1 3 2 5 3" xfId="6214" xr:uid="{00000000-0005-0000-0000-000023040000}"/>
    <cellStyle name="40% - Accent1 3 2 5 3 2" xfId="14643" xr:uid="{00000000-0005-0000-0000-000023040000}"/>
    <cellStyle name="40% - Accent1 3 2 5 4" xfId="18854" xr:uid="{00000000-0005-0000-0000-000011020000}"/>
    <cellStyle name="40% - Accent1 3 2 5 5" xfId="10425" xr:uid="{00000000-0005-0000-0000-000020040000}"/>
    <cellStyle name="40% - Accent1 3 2 6" xfId="2319" xr:uid="{00000000-0005-0000-0000-000024040000}"/>
    <cellStyle name="40% - Accent1 3 2 6 2" xfId="6627" xr:uid="{00000000-0005-0000-0000-000025040000}"/>
    <cellStyle name="40% - Accent1 3 2 6 2 2" xfId="15056" xr:uid="{00000000-0005-0000-0000-000025040000}"/>
    <cellStyle name="40% - Accent1 3 2 6 3" xfId="19267" xr:uid="{00000000-0005-0000-0000-000013020000}"/>
    <cellStyle name="40% - Accent1 3 2 6 4" xfId="10838" xr:uid="{00000000-0005-0000-0000-000024040000}"/>
    <cellStyle name="40% - Accent1 3 2 7" xfId="4561" xr:uid="{00000000-0005-0000-0000-000026040000}"/>
    <cellStyle name="40% - Accent1 3 2 7 2" xfId="12990" xr:uid="{00000000-0005-0000-0000-000026040000}"/>
    <cellStyle name="40% - Accent1 3 2 8" xfId="17201" xr:uid="{00000000-0005-0000-0000-000049220000}"/>
    <cellStyle name="40% - Accent1 3 2 9" xfId="8772" xr:uid="{00000000-0005-0000-0000-000013040000}"/>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00000000-0005-0000-0000-000029040000}"/>
    <cellStyle name="40% - Accent1 3 3 2 3" xfId="19759" xr:uid="{00000000-0005-0000-0000-000015020000}"/>
    <cellStyle name="40% - Accent1 3 3 2 4" xfId="11330" xr:uid="{00000000-0005-0000-0000-000028040000}"/>
    <cellStyle name="40% - Accent1 3 3 3" xfId="4974" xr:uid="{00000000-0005-0000-0000-00002A040000}"/>
    <cellStyle name="40% - Accent1 3 3 3 2" xfId="13403" xr:uid="{00000000-0005-0000-0000-00002A040000}"/>
    <cellStyle name="40% - Accent1 3 3 4" xfId="17614" xr:uid="{00000000-0005-0000-0000-000014020000}"/>
    <cellStyle name="40% - Accent1 3 3 5" xfId="9185" xr:uid="{00000000-0005-0000-0000-000027040000}"/>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00000000-0005-0000-0000-00002D040000}"/>
    <cellStyle name="40% - Accent1 3 4 2 3" xfId="20172" xr:uid="{00000000-0005-0000-0000-000017020000}"/>
    <cellStyle name="40% - Accent1 3 4 2 4" xfId="11743" xr:uid="{00000000-0005-0000-0000-00002C040000}"/>
    <cellStyle name="40% - Accent1 3 4 3" xfId="5387" xr:uid="{00000000-0005-0000-0000-00002E040000}"/>
    <cellStyle name="40% - Accent1 3 4 3 2" xfId="13816" xr:uid="{00000000-0005-0000-0000-00002E040000}"/>
    <cellStyle name="40% - Accent1 3 4 4" xfId="18027" xr:uid="{00000000-0005-0000-0000-000016020000}"/>
    <cellStyle name="40% - Accent1 3 4 5" xfId="9598" xr:uid="{00000000-0005-0000-0000-00002B040000}"/>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00000000-0005-0000-0000-000031040000}"/>
    <cellStyle name="40% - Accent1 3 5 2 3" xfId="20585" xr:uid="{00000000-0005-0000-0000-000019020000}"/>
    <cellStyle name="40% - Accent1 3 5 2 4" xfId="12156" xr:uid="{00000000-0005-0000-0000-000030040000}"/>
    <cellStyle name="40% - Accent1 3 5 3" xfId="5800" xr:uid="{00000000-0005-0000-0000-000032040000}"/>
    <cellStyle name="40% - Accent1 3 5 3 2" xfId="14229" xr:uid="{00000000-0005-0000-0000-000032040000}"/>
    <cellStyle name="40% - Accent1 3 5 4" xfId="18440" xr:uid="{00000000-0005-0000-0000-000018020000}"/>
    <cellStyle name="40% - Accent1 3 5 5" xfId="10011" xr:uid="{00000000-0005-0000-0000-00002F040000}"/>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00000000-0005-0000-0000-000035040000}"/>
    <cellStyle name="40% - Accent1 3 6 2 3" xfId="20998" xr:uid="{00000000-0005-0000-0000-00001B020000}"/>
    <cellStyle name="40% - Accent1 3 6 2 4" xfId="12569" xr:uid="{00000000-0005-0000-0000-000034040000}"/>
    <cellStyle name="40% - Accent1 3 6 3" xfId="6213" xr:uid="{00000000-0005-0000-0000-000036040000}"/>
    <cellStyle name="40% - Accent1 3 6 3 2" xfId="14642" xr:uid="{00000000-0005-0000-0000-000036040000}"/>
    <cellStyle name="40% - Accent1 3 6 4" xfId="18853" xr:uid="{00000000-0005-0000-0000-00001A020000}"/>
    <cellStyle name="40% - Accent1 3 6 5" xfId="10424" xr:uid="{00000000-0005-0000-0000-000033040000}"/>
    <cellStyle name="40% - Accent1 3 7" xfId="2318" xr:uid="{00000000-0005-0000-0000-000037040000}"/>
    <cellStyle name="40% - Accent1 3 7 2" xfId="6626" xr:uid="{00000000-0005-0000-0000-000038040000}"/>
    <cellStyle name="40% - Accent1 3 7 2 2" xfId="15055" xr:uid="{00000000-0005-0000-0000-000038040000}"/>
    <cellStyle name="40% - Accent1 3 7 3" xfId="19266" xr:uid="{00000000-0005-0000-0000-00001C020000}"/>
    <cellStyle name="40% - Accent1 3 7 4" xfId="10837" xr:uid="{00000000-0005-0000-0000-000037040000}"/>
    <cellStyle name="40% - Accent1 3 8" xfId="4560" xr:uid="{00000000-0005-0000-0000-000039040000}"/>
    <cellStyle name="40% - Accent1 3 8 2" xfId="12989" xr:uid="{00000000-0005-0000-0000-000039040000}"/>
    <cellStyle name="40% - Accent1 3 9" xfId="17200" xr:uid="{00000000-0005-0000-0000-00004822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00000000-0005-0000-0000-00003D040000}"/>
    <cellStyle name="40% - Accent1 4 2 2 3" xfId="19761" xr:uid="{00000000-0005-0000-0000-00001F020000}"/>
    <cellStyle name="40% - Accent1 4 2 2 4" xfId="11332" xr:uid="{00000000-0005-0000-0000-00003C040000}"/>
    <cellStyle name="40% - Accent1 4 2 3" xfId="4976" xr:uid="{00000000-0005-0000-0000-00003E040000}"/>
    <cellStyle name="40% - Accent1 4 2 3 2" xfId="13405" xr:uid="{00000000-0005-0000-0000-00003E040000}"/>
    <cellStyle name="40% - Accent1 4 2 4" xfId="17616" xr:uid="{00000000-0005-0000-0000-00001E020000}"/>
    <cellStyle name="40% - Accent1 4 2 5" xfId="9187" xr:uid="{00000000-0005-0000-0000-00003B040000}"/>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00000000-0005-0000-0000-000041040000}"/>
    <cellStyle name="40% - Accent1 4 3 2 3" xfId="20174" xr:uid="{00000000-0005-0000-0000-000021020000}"/>
    <cellStyle name="40% - Accent1 4 3 2 4" xfId="11745" xr:uid="{00000000-0005-0000-0000-000040040000}"/>
    <cellStyle name="40% - Accent1 4 3 3" xfId="5389" xr:uid="{00000000-0005-0000-0000-000042040000}"/>
    <cellStyle name="40% - Accent1 4 3 3 2" xfId="13818" xr:uid="{00000000-0005-0000-0000-000042040000}"/>
    <cellStyle name="40% - Accent1 4 3 4" xfId="18029" xr:uid="{00000000-0005-0000-0000-000020020000}"/>
    <cellStyle name="40% - Accent1 4 3 5" xfId="9600" xr:uid="{00000000-0005-0000-0000-00003F040000}"/>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00000000-0005-0000-0000-000045040000}"/>
    <cellStyle name="40% - Accent1 4 4 2 3" xfId="20587" xr:uid="{00000000-0005-0000-0000-000023020000}"/>
    <cellStyle name="40% - Accent1 4 4 2 4" xfId="12158" xr:uid="{00000000-0005-0000-0000-000044040000}"/>
    <cellStyle name="40% - Accent1 4 4 3" xfId="5802" xr:uid="{00000000-0005-0000-0000-000046040000}"/>
    <cellStyle name="40% - Accent1 4 4 3 2" xfId="14231" xr:uid="{00000000-0005-0000-0000-000046040000}"/>
    <cellStyle name="40% - Accent1 4 4 4" xfId="18442" xr:uid="{00000000-0005-0000-0000-000022020000}"/>
    <cellStyle name="40% - Accent1 4 4 5" xfId="10013" xr:uid="{00000000-0005-0000-0000-000043040000}"/>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00000000-0005-0000-0000-000049040000}"/>
    <cellStyle name="40% - Accent1 4 5 2 3" xfId="21000" xr:uid="{00000000-0005-0000-0000-000025020000}"/>
    <cellStyle name="40% - Accent1 4 5 2 4" xfId="12571" xr:uid="{00000000-0005-0000-0000-000048040000}"/>
    <cellStyle name="40% - Accent1 4 5 3" xfId="6215" xr:uid="{00000000-0005-0000-0000-00004A040000}"/>
    <cellStyle name="40% - Accent1 4 5 3 2" xfId="14644" xr:uid="{00000000-0005-0000-0000-00004A040000}"/>
    <cellStyle name="40% - Accent1 4 5 4" xfId="18855" xr:uid="{00000000-0005-0000-0000-000024020000}"/>
    <cellStyle name="40% - Accent1 4 5 5" xfId="10426" xr:uid="{00000000-0005-0000-0000-000047040000}"/>
    <cellStyle name="40% - Accent1 4 6" xfId="2320" xr:uid="{00000000-0005-0000-0000-00004B040000}"/>
    <cellStyle name="40% - Accent1 4 6 2" xfId="6628" xr:uid="{00000000-0005-0000-0000-00004C040000}"/>
    <cellStyle name="40% - Accent1 4 6 2 2" xfId="15057" xr:uid="{00000000-0005-0000-0000-00004C040000}"/>
    <cellStyle name="40% - Accent1 4 6 3" xfId="19268" xr:uid="{00000000-0005-0000-0000-000026020000}"/>
    <cellStyle name="40% - Accent1 4 6 4" xfId="10839" xr:uid="{00000000-0005-0000-0000-00004B040000}"/>
    <cellStyle name="40% - Accent1 4 7" xfId="4562" xr:uid="{00000000-0005-0000-0000-00004D040000}"/>
    <cellStyle name="40% - Accent1 4 7 2" xfId="12991" xr:uid="{00000000-0005-0000-0000-00004D040000}"/>
    <cellStyle name="40% - Accent1 4 8" xfId="17202" xr:uid="{00000000-0005-0000-0000-00004A220000}"/>
    <cellStyle name="40% - Accent1 4 9" xfId="8773" xr:uid="{00000000-0005-0000-0000-00003A040000}"/>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00000000-0005-0000-0000-000050040000}"/>
    <cellStyle name="40% - Accent1 5 2 3" xfId="19754" xr:uid="{00000000-0005-0000-0000-000028020000}"/>
    <cellStyle name="40% - Accent1 5 2 4" xfId="11325" xr:uid="{00000000-0005-0000-0000-00004F040000}"/>
    <cellStyle name="40% - Accent1 5 3" xfId="4969" xr:uid="{00000000-0005-0000-0000-000051040000}"/>
    <cellStyle name="40% - Accent1 5 3 2" xfId="13398" xr:uid="{00000000-0005-0000-0000-000051040000}"/>
    <cellStyle name="40% - Accent1 5 4" xfId="17609" xr:uid="{00000000-0005-0000-0000-000027020000}"/>
    <cellStyle name="40% - Accent1 5 5" xfId="9180" xr:uid="{00000000-0005-0000-0000-00004E040000}"/>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00000000-0005-0000-0000-000054040000}"/>
    <cellStyle name="40% - Accent1 6 2 3" xfId="20167" xr:uid="{00000000-0005-0000-0000-00002A020000}"/>
    <cellStyle name="40% - Accent1 6 2 4" xfId="11738" xr:uid="{00000000-0005-0000-0000-000053040000}"/>
    <cellStyle name="40% - Accent1 6 3" xfId="5382" xr:uid="{00000000-0005-0000-0000-000055040000}"/>
    <cellStyle name="40% - Accent1 6 3 2" xfId="13811" xr:uid="{00000000-0005-0000-0000-000055040000}"/>
    <cellStyle name="40% - Accent1 6 4" xfId="18022" xr:uid="{00000000-0005-0000-0000-000029020000}"/>
    <cellStyle name="40% - Accent1 6 5" xfId="9593" xr:uid="{00000000-0005-0000-0000-000052040000}"/>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00000000-0005-0000-0000-000058040000}"/>
    <cellStyle name="40% - Accent1 7 2 3" xfId="20580" xr:uid="{00000000-0005-0000-0000-00002C020000}"/>
    <cellStyle name="40% - Accent1 7 2 4" xfId="12151" xr:uid="{00000000-0005-0000-0000-000057040000}"/>
    <cellStyle name="40% - Accent1 7 3" xfId="5795" xr:uid="{00000000-0005-0000-0000-000059040000}"/>
    <cellStyle name="40% - Accent1 7 3 2" xfId="14224" xr:uid="{00000000-0005-0000-0000-000059040000}"/>
    <cellStyle name="40% - Accent1 7 4" xfId="18435" xr:uid="{00000000-0005-0000-0000-00002B020000}"/>
    <cellStyle name="40% - Accent1 7 5" xfId="10006" xr:uid="{00000000-0005-0000-0000-000056040000}"/>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00000000-0005-0000-0000-00005C040000}"/>
    <cellStyle name="40% - Accent1 8 2 3" xfId="20993" xr:uid="{00000000-0005-0000-0000-00002E020000}"/>
    <cellStyle name="40% - Accent1 8 2 4" xfId="12564" xr:uid="{00000000-0005-0000-0000-00005B040000}"/>
    <cellStyle name="40% - Accent1 8 3" xfId="6208" xr:uid="{00000000-0005-0000-0000-00005D040000}"/>
    <cellStyle name="40% - Accent1 8 3 2" xfId="14637" xr:uid="{00000000-0005-0000-0000-00005D040000}"/>
    <cellStyle name="40% - Accent1 8 4" xfId="18848" xr:uid="{00000000-0005-0000-0000-00002D020000}"/>
    <cellStyle name="40% - Accent1 8 5" xfId="10419" xr:uid="{00000000-0005-0000-0000-00005A040000}"/>
    <cellStyle name="40% - Accent1 9" xfId="2313" xr:uid="{00000000-0005-0000-0000-00005E040000}"/>
    <cellStyle name="40% - Accent1 9 2" xfId="6621" xr:uid="{00000000-0005-0000-0000-00005F040000}"/>
    <cellStyle name="40% - Accent1 9 2 2" xfId="15050" xr:uid="{00000000-0005-0000-0000-00005F040000}"/>
    <cellStyle name="40% - Accent1 9 3" xfId="19261" xr:uid="{00000000-0005-0000-0000-00002F020000}"/>
    <cellStyle name="40% - Accent1 9 4" xfId="10832" xr:uid="{00000000-0005-0000-0000-00005E040000}"/>
    <cellStyle name="40% - Accent2" xfId="57" builtinId="35" customBuiltin="1"/>
    <cellStyle name="40% - Accent2 10" xfId="4563" xr:uid="{00000000-0005-0000-0000-000061040000}"/>
    <cellStyle name="40% - Accent2 10 2" xfId="12992" xr:uid="{00000000-0005-0000-0000-000061040000}"/>
    <cellStyle name="40% - Accent2 11" xfId="17203" xr:uid="{00000000-0005-0000-0000-00004B220000}"/>
    <cellStyle name="40% - Accent2 12" xfId="8774" xr:uid="{00000000-0005-0000-0000-0000A3280000}"/>
    <cellStyle name="40% - Accent2 2" xfId="58" xr:uid="{00000000-0005-0000-0000-000062040000}"/>
    <cellStyle name="40% - Accent2 2 10" xfId="17204" xr:uid="{00000000-0005-0000-0000-00004C220000}"/>
    <cellStyle name="40% - Accent2 2 11" xfId="8775" xr:uid="{00000000-0005-0000-0000-000062040000}"/>
    <cellStyle name="40% - Accent2 2 2" xfId="59" xr:uid="{00000000-0005-0000-0000-000063040000}"/>
    <cellStyle name="40% - Accent2 2 2 10" xfId="8776"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00000000-0005-0000-0000-000067040000}"/>
    <cellStyle name="40% - Accent2 2 2 2 2 2 3" xfId="19765" xr:uid="{00000000-0005-0000-0000-000035020000}"/>
    <cellStyle name="40% - Accent2 2 2 2 2 2 4" xfId="11336" xr:uid="{00000000-0005-0000-0000-000066040000}"/>
    <cellStyle name="40% - Accent2 2 2 2 2 3" xfId="4980" xr:uid="{00000000-0005-0000-0000-000068040000}"/>
    <cellStyle name="40% - Accent2 2 2 2 2 3 2" xfId="13409" xr:uid="{00000000-0005-0000-0000-000068040000}"/>
    <cellStyle name="40% - Accent2 2 2 2 2 4" xfId="17620" xr:uid="{00000000-0005-0000-0000-000034020000}"/>
    <cellStyle name="40% - Accent2 2 2 2 2 5" xfId="9191" xr:uid="{00000000-0005-0000-0000-000065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00000000-0005-0000-0000-00006B040000}"/>
    <cellStyle name="40% - Accent2 2 2 2 3 2 3" xfId="20178" xr:uid="{00000000-0005-0000-0000-000037020000}"/>
    <cellStyle name="40% - Accent2 2 2 2 3 2 4" xfId="11749" xr:uid="{00000000-0005-0000-0000-00006A040000}"/>
    <cellStyle name="40% - Accent2 2 2 2 3 3" xfId="5393" xr:uid="{00000000-0005-0000-0000-00006C040000}"/>
    <cellStyle name="40% - Accent2 2 2 2 3 3 2" xfId="13822" xr:uid="{00000000-0005-0000-0000-00006C040000}"/>
    <cellStyle name="40% - Accent2 2 2 2 3 4" xfId="18033" xr:uid="{00000000-0005-0000-0000-000036020000}"/>
    <cellStyle name="40% - Accent2 2 2 2 3 5" xfId="9604" xr:uid="{00000000-0005-0000-0000-000069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00000000-0005-0000-0000-00006F040000}"/>
    <cellStyle name="40% - Accent2 2 2 2 4 2 3" xfId="20591" xr:uid="{00000000-0005-0000-0000-000039020000}"/>
    <cellStyle name="40% - Accent2 2 2 2 4 2 4" xfId="12162" xr:uid="{00000000-0005-0000-0000-00006E040000}"/>
    <cellStyle name="40% - Accent2 2 2 2 4 3" xfId="5806" xr:uid="{00000000-0005-0000-0000-000070040000}"/>
    <cellStyle name="40% - Accent2 2 2 2 4 3 2" xfId="14235" xr:uid="{00000000-0005-0000-0000-000070040000}"/>
    <cellStyle name="40% - Accent2 2 2 2 4 4" xfId="18446" xr:uid="{00000000-0005-0000-0000-000038020000}"/>
    <cellStyle name="40% - Accent2 2 2 2 4 5" xfId="10017" xr:uid="{00000000-0005-0000-0000-00006D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00000000-0005-0000-0000-000073040000}"/>
    <cellStyle name="40% - Accent2 2 2 2 5 2 3" xfId="21004" xr:uid="{00000000-0005-0000-0000-00003B020000}"/>
    <cellStyle name="40% - Accent2 2 2 2 5 2 4" xfId="12575" xr:uid="{00000000-0005-0000-0000-000072040000}"/>
    <cellStyle name="40% - Accent2 2 2 2 5 3" xfId="6219" xr:uid="{00000000-0005-0000-0000-000074040000}"/>
    <cellStyle name="40% - Accent2 2 2 2 5 3 2" xfId="14648" xr:uid="{00000000-0005-0000-0000-000074040000}"/>
    <cellStyle name="40% - Accent2 2 2 2 5 4" xfId="18859" xr:uid="{00000000-0005-0000-0000-00003A020000}"/>
    <cellStyle name="40% - Accent2 2 2 2 5 5" xfId="10430" xr:uid="{00000000-0005-0000-0000-000071040000}"/>
    <cellStyle name="40% - Accent2 2 2 2 6" xfId="2324" xr:uid="{00000000-0005-0000-0000-000075040000}"/>
    <cellStyle name="40% - Accent2 2 2 2 6 2" xfId="6632" xr:uid="{00000000-0005-0000-0000-000076040000}"/>
    <cellStyle name="40% - Accent2 2 2 2 6 2 2" xfId="15061" xr:uid="{00000000-0005-0000-0000-000076040000}"/>
    <cellStyle name="40% - Accent2 2 2 2 6 3" xfId="19272" xr:uid="{00000000-0005-0000-0000-00003C020000}"/>
    <cellStyle name="40% - Accent2 2 2 2 6 4" xfId="10843" xr:uid="{00000000-0005-0000-0000-000075040000}"/>
    <cellStyle name="40% - Accent2 2 2 2 7" xfId="4566" xr:uid="{00000000-0005-0000-0000-000077040000}"/>
    <cellStyle name="40% - Accent2 2 2 2 7 2" xfId="12995" xr:uid="{00000000-0005-0000-0000-000077040000}"/>
    <cellStyle name="40% - Accent2 2 2 2 8" xfId="17206" xr:uid="{00000000-0005-0000-0000-00004E220000}"/>
    <cellStyle name="40% - Accent2 2 2 2 9" xfId="8777" xr:uid="{00000000-0005-0000-0000-000064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00000000-0005-0000-0000-00007A040000}"/>
    <cellStyle name="40% - Accent2 2 2 3 2 3" xfId="19764" xr:uid="{00000000-0005-0000-0000-00003E020000}"/>
    <cellStyle name="40% - Accent2 2 2 3 2 4" xfId="11335" xr:uid="{00000000-0005-0000-0000-000079040000}"/>
    <cellStyle name="40% - Accent2 2 2 3 3" xfId="4979" xr:uid="{00000000-0005-0000-0000-00007B040000}"/>
    <cellStyle name="40% - Accent2 2 2 3 3 2" xfId="13408" xr:uid="{00000000-0005-0000-0000-00007B040000}"/>
    <cellStyle name="40% - Accent2 2 2 3 4" xfId="17619" xr:uid="{00000000-0005-0000-0000-00003D020000}"/>
    <cellStyle name="40% - Accent2 2 2 3 5" xfId="9190" xr:uid="{00000000-0005-0000-0000-000078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00000000-0005-0000-0000-00007E040000}"/>
    <cellStyle name="40% - Accent2 2 2 4 2 3" xfId="20177" xr:uid="{00000000-0005-0000-0000-000040020000}"/>
    <cellStyle name="40% - Accent2 2 2 4 2 4" xfId="11748" xr:uid="{00000000-0005-0000-0000-00007D040000}"/>
    <cellStyle name="40% - Accent2 2 2 4 3" xfId="5392" xr:uid="{00000000-0005-0000-0000-00007F040000}"/>
    <cellStyle name="40% - Accent2 2 2 4 3 2" xfId="13821" xr:uid="{00000000-0005-0000-0000-00007F040000}"/>
    <cellStyle name="40% - Accent2 2 2 4 4" xfId="18032" xr:uid="{00000000-0005-0000-0000-00003F020000}"/>
    <cellStyle name="40% - Accent2 2 2 4 5" xfId="9603" xr:uid="{00000000-0005-0000-0000-00007C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00000000-0005-0000-0000-000082040000}"/>
    <cellStyle name="40% - Accent2 2 2 5 2 3" xfId="20590" xr:uid="{00000000-0005-0000-0000-000042020000}"/>
    <cellStyle name="40% - Accent2 2 2 5 2 4" xfId="12161" xr:uid="{00000000-0005-0000-0000-000081040000}"/>
    <cellStyle name="40% - Accent2 2 2 5 3" xfId="5805" xr:uid="{00000000-0005-0000-0000-000083040000}"/>
    <cellStyle name="40% - Accent2 2 2 5 3 2" xfId="14234" xr:uid="{00000000-0005-0000-0000-000083040000}"/>
    <cellStyle name="40% - Accent2 2 2 5 4" xfId="18445" xr:uid="{00000000-0005-0000-0000-000041020000}"/>
    <cellStyle name="40% - Accent2 2 2 5 5" xfId="10016" xr:uid="{00000000-0005-0000-0000-000080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00000000-0005-0000-0000-000086040000}"/>
    <cellStyle name="40% - Accent2 2 2 6 2 3" xfId="21003" xr:uid="{00000000-0005-0000-0000-000044020000}"/>
    <cellStyle name="40% - Accent2 2 2 6 2 4" xfId="12574" xr:uid="{00000000-0005-0000-0000-000085040000}"/>
    <cellStyle name="40% - Accent2 2 2 6 3" xfId="6218" xr:uid="{00000000-0005-0000-0000-000087040000}"/>
    <cellStyle name="40% - Accent2 2 2 6 3 2" xfId="14647" xr:uid="{00000000-0005-0000-0000-000087040000}"/>
    <cellStyle name="40% - Accent2 2 2 6 4" xfId="18858" xr:uid="{00000000-0005-0000-0000-000043020000}"/>
    <cellStyle name="40% - Accent2 2 2 6 5" xfId="10429" xr:uid="{00000000-0005-0000-0000-000084040000}"/>
    <cellStyle name="40% - Accent2 2 2 7" xfId="2323" xr:uid="{00000000-0005-0000-0000-000088040000}"/>
    <cellStyle name="40% - Accent2 2 2 7 2" xfId="6631" xr:uid="{00000000-0005-0000-0000-000089040000}"/>
    <cellStyle name="40% - Accent2 2 2 7 2 2" xfId="15060" xr:uid="{00000000-0005-0000-0000-000089040000}"/>
    <cellStyle name="40% - Accent2 2 2 7 3" xfId="19271" xr:uid="{00000000-0005-0000-0000-000045020000}"/>
    <cellStyle name="40% - Accent2 2 2 7 4" xfId="10842" xr:uid="{00000000-0005-0000-0000-000088040000}"/>
    <cellStyle name="40% - Accent2 2 2 8" xfId="4565" xr:uid="{00000000-0005-0000-0000-00008A040000}"/>
    <cellStyle name="40% - Accent2 2 2 8 2" xfId="12994" xr:uid="{00000000-0005-0000-0000-00008A040000}"/>
    <cellStyle name="40% - Accent2 2 2 9" xfId="17205" xr:uid="{00000000-0005-0000-0000-00004D22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00000000-0005-0000-0000-00008E040000}"/>
    <cellStyle name="40% - Accent2 2 3 2 2 3" xfId="19766" xr:uid="{00000000-0005-0000-0000-000048020000}"/>
    <cellStyle name="40% - Accent2 2 3 2 2 4" xfId="11337" xr:uid="{00000000-0005-0000-0000-00008D040000}"/>
    <cellStyle name="40% - Accent2 2 3 2 3" xfId="4981" xr:uid="{00000000-0005-0000-0000-00008F040000}"/>
    <cellStyle name="40% - Accent2 2 3 2 3 2" xfId="13410" xr:uid="{00000000-0005-0000-0000-00008F040000}"/>
    <cellStyle name="40% - Accent2 2 3 2 4" xfId="17621" xr:uid="{00000000-0005-0000-0000-000047020000}"/>
    <cellStyle name="40% - Accent2 2 3 2 5" xfId="9192" xr:uid="{00000000-0005-0000-0000-00008C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00000000-0005-0000-0000-000092040000}"/>
    <cellStyle name="40% - Accent2 2 3 3 2 3" xfId="20179" xr:uid="{00000000-0005-0000-0000-00004A020000}"/>
    <cellStyle name="40% - Accent2 2 3 3 2 4" xfId="11750" xr:uid="{00000000-0005-0000-0000-000091040000}"/>
    <cellStyle name="40% - Accent2 2 3 3 3" xfId="5394" xr:uid="{00000000-0005-0000-0000-000093040000}"/>
    <cellStyle name="40% - Accent2 2 3 3 3 2" xfId="13823" xr:uid="{00000000-0005-0000-0000-000093040000}"/>
    <cellStyle name="40% - Accent2 2 3 3 4" xfId="18034" xr:uid="{00000000-0005-0000-0000-000049020000}"/>
    <cellStyle name="40% - Accent2 2 3 3 5" xfId="9605" xr:uid="{00000000-0005-0000-0000-000090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00000000-0005-0000-0000-000096040000}"/>
    <cellStyle name="40% - Accent2 2 3 4 2 3" xfId="20592" xr:uid="{00000000-0005-0000-0000-00004C020000}"/>
    <cellStyle name="40% - Accent2 2 3 4 2 4" xfId="12163" xr:uid="{00000000-0005-0000-0000-000095040000}"/>
    <cellStyle name="40% - Accent2 2 3 4 3" xfId="5807" xr:uid="{00000000-0005-0000-0000-000097040000}"/>
    <cellStyle name="40% - Accent2 2 3 4 3 2" xfId="14236" xr:uid="{00000000-0005-0000-0000-000097040000}"/>
    <cellStyle name="40% - Accent2 2 3 4 4" xfId="18447" xr:uid="{00000000-0005-0000-0000-00004B020000}"/>
    <cellStyle name="40% - Accent2 2 3 4 5" xfId="10018" xr:uid="{00000000-0005-0000-0000-000094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00000000-0005-0000-0000-00009A040000}"/>
    <cellStyle name="40% - Accent2 2 3 5 2 3" xfId="21005" xr:uid="{00000000-0005-0000-0000-00004E020000}"/>
    <cellStyle name="40% - Accent2 2 3 5 2 4" xfId="12576" xr:uid="{00000000-0005-0000-0000-000099040000}"/>
    <cellStyle name="40% - Accent2 2 3 5 3" xfId="6220" xr:uid="{00000000-0005-0000-0000-00009B040000}"/>
    <cellStyle name="40% - Accent2 2 3 5 3 2" xfId="14649" xr:uid="{00000000-0005-0000-0000-00009B040000}"/>
    <cellStyle name="40% - Accent2 2 3 5 4" xfId="18860" xr:uid="{00000000-0005-0000-0000-00004D020000}"/>
    <cellStyle name="40% - Accent2 2 3 5 5" xfId="10431" xr:uid="{00000000-0005-0000-0000-000098040000}"/>
    <cellStyle name="40% - Accent2 2 3 6" xfId="2325" xr:uid="{00000000-0005-0000-0000-00009C040000}"/>
    <cellStyle name="40% - Accent2 2 3 6 2" xfId="6633" xr:uid="{00000000-0005-0000-0000-00009D040000}"/>
    <cellStyle name="40% - Accent2 2 3 6 2 2" xfId="15062" xr:uid="{00000000-0005-0000-0000-00009D040000}"/>
    <cellStyle name="40% - Accent2 2 3 6 3" xfId="19273" xr:uid="{00000000-0005-0000-0000-00004F020000}"/>
    <cellStyle name="40% - Accent2 2 3 6 4" xfId="10844" xr:uid="{00000000-0005-0000-0000-00009C040000}"/>
    <cellStyle name="40% - Accent2 2 3 7" xfId="4567" xr:uid="{00000000-0005-0000-0000-00009E040000}"/>
    <cellStyle name="40% - Accent2 2 3 7 2" xfId="12996" xr:uid="{00000000-0005-0000-0000-00009E040000}"/>
    <cellStyle name="40% - Accent2 2 3 8" xfId="17207" xr:uid="{00000000-0005-0000-0000-00004F220000}"/>
    <cellStyle name="40% - Accent2 2 3 9" xfId="8778" xr:uid="{00000000-0005-0000-0000-00008B040000}"/>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00000000-0005-0000-0000-0000A1040000}"/>
    <cellStyle name="40% - Accent2 2 4 2 3" xfId="19763" xr:uid="{00000000-0005-0000-0000-000051020000}"/>
    <cellStyle name="40% - Accent2 2 4 2 4" xfId="11334" xr:uid="{00000000-0005-0000-0000-0000A0040000}"/>
    <cellStyle name="40% - Accent2 2 4 3" xfId="4978" xr:uid="{00000000-0005-0000-0000-0000A2040000}"/>
    <cellStyle name="40% - Accent2 2 4 3 2" xfId="13407" xr:uid="{00000000-0005-0000-0000-0000A2040000}"/>
    <cellStyle name="40% - Accent2 2 4 4" xfId="17618" xr:uid="{00000000-0005-0000-0000-000050020000}"/>
    <cellStyle name="40% - Accent2 2 4 5" xfId="9189" xr:uid="{00000000-0005-0000-0000-00009F040000}"/>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00000000-0005-0000-0000-0000A5040000}"/>
    <cellStyle name="40% - Accent2 2 5 2 3" xfId="20176" xr:uid="{00000000-0005-0000-0000-000053020000}"/>
    <cellStyle name="40% - Accent2 2 5 2 4" xfId="11747" xr:uid="{00000000-0005-0000-0000-0000A4040000}"/>
    <cellStyle name="40% - Accent2 2 5 3" xfId="5391" xr:uid="{00000000-0005-0000-0000-0000A6040000}"/>
    <cellStyle name="40% - Accent2 2 5 3 2" xfId="13820" xr:uid="{00000000-0005-0000-0000-0000A6040000}"/>
    <cellStyle name="40% - Accent2 2 5 4" xfId="18031" xr:uid="{00000000-0005-0000-0000-000052020000}"/>
    <cellStyle name="40% - Accent2 2 5 5" xfId="9602" xr:uid="{00000000-0005-0000-0000-0000A3040000}"/>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00000000-0005-0000-0000-0000A9040000}"/>
    <cellStyle name="40% - Accent2 2 6 2 3" xfId="20589" xr:uid="{00000000-0005-0000-0000-000055020000}"/>
    <cellStyle name="40% - Accent2 2 6 2 4" xfId="12160" xr:uid="{00000000-0005-0000-0000-0000A8040000}"/>
    <cellStyle name="40% - Accent2 2 6 3" xfId="5804" xr:uid="{00000000-0005-0000-0000-0000AA040000}"/>
    <cellStyle name="40% - Accent2 2 6 3 2" xfId="14233" xr:uid="{00000000-0005-0000-0000-0000AA040000}"/>
    <cellStyle name="40% - Accent2 2 6 4" xfId="18444" xr:uid="{00000000-0005-0000-0000-000054020000}"/>
    <cellStyle name="40% - Accent2 2 6 5" xfId="10015" xr:uid="{00000000-0005-0000-0000-0000A7040000}"/>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00000000-0005-0000-0000-0000AD040000}"/>
    <cellStyle name="40% - Accent2 2 7 2 3" xfId="21002" xr:uid="{00000000-0005-0000-0000-000057020000}"/>
    <cellStyle name="40% - Accent2 2 7 2 4" xfId="12573" xr:uid="{00000000-0005-0000-0000-0000AC040000}"/>
    <cellStyle name="40% - Accent2 2 7 3" xfId="6217" xr:uid="{00000000-0005-0000-0000-0000AE040000}"/>
    <cellStyle name="40% - Accent2 2 7 3 2" xfId="14646" xr:uid="{00000000-0005-0000-0000-0000AE040000}"/>
    <cellStyle name="40% - Accent2 2 7 4" xfId="18857" xr:uid="{00000000-0005-0000-0000-000056020000}"/>
    <cellStyle name="40% - Accent2 2 7 5" xfId="10428" xr:uid="{00000000-0005-0000-0000-0000AB040000}"/>
    <cellStyle name="40% - Accent2 2 8" xfId="2322" xr:uid="{00000000-0005-0000-0000-0000AF040000}"/>
    <cellStyle name="40% - Accent2 2 8 2" xfId="6630" xr:uid="{00000000-0005-0000-0000-0000B0040000}"/>
    <cellStyle name="40% - Accent2 2 8 2 2" xfId="15059" xr:uid="{00000000-0005-0000-0000-0000B0040000}"/>
    <cellStyle name="40% - Accent2 2 8 3" xfId="19270" xr:uid="{00000000-0005-0000-0000-000058020000}"/>
    <cellStyle name="40% - Accent2 2 8 4" xfId="10841" xr:uid="{00000000-0005-0000-0000-0000AF040000}"/>
    <cellStyle name="40% - Accent2 2 9" xfId="4564" xr:uid="{00000000-0005-0000-0000-0000B1040000}"/>
    <cellStyle name="40% - Accent2 2 9 2" xfId="12993" xr:uid="{00000000-0005-0000-0000-0000B1040000}"/>
    <cellStyle name="40% - Accent2 3" xfId="62" xr:uid="{00000000-0005-0000-0000-0000B2040000}"/>
    <cellStyle name="40% - Accent2 3 10" xfId="8779"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00000000-0005-0000-0000-0000B6040000}"/>
    <cellStyle name="40% - Accent2 3 2 2 2 3" xfId="19768" xr:uid="{00000000-0005-0000-0000-00005C020000}"/>
    <cellStyle name="40% - Accent2 3 2 2 2 4" xfId="11339" xr:uid="{00000000-0005-0000-0000-0000B5040000}"/>
    <cellStyle name="40% - Accent2 3 2 2 3" xfId="4983" xr:uid="{00000000-0005-0000-0000-0000B7040000}"/>
    <cellStyle name="40% - Accent2 3 2 2 3 2" xfId="13412" xr:uid="{00000000-0005-0000-0000-0000B7040000}"/>
    <cellStyle name="40% - Accent2 3 2 2 4" xfId="17623" xr:uid="{00000000-0005-0000-0000-00005B020000}"/>
    <cellStyle name="40% - Accent2 3 2 2 5" xfId="9194" xr:uid="{00000000-0005-0000-0000-0000B4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00000000-0005-0000-0000-0000BA040000}"/>
    <cellStyle name="40% - Accent2 3 2 3 2 3" xfId="20181" xr:uid="{00000000-0005-0000-0000-00005E020000}"/>
    <cellStyle name="40% - Accent2 3 2 3 2 4" xfId="11752" xr:uid="{00000000-0005-0000-0000-0000B9040000}"/>
    <cellStyle name="40% - Accent2 3 2 3 3" xfId="5396" xr:uid="{00000000-0005-0000-0000-0000BB040000}"/>
    <cellStyle name="40% - Accent2 3 2 3 3 2" xfId="13825" xr:uid="{00000000-0005-0000-0000-0000BB040000}"/>
    <cellStyle name="40% - Accent2 3 2 3 4" xfId="18036" xr:uid="{00000000-0005-0000-0000-00005D020000}"/>
    <cellStyle name="40% - Accent2 3 2 3 5" xfId="9607" xr:uid="{00000000-0005-0000-0000-0000B8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00000000-0005-0000-0000-0000BE040000}"/>
    <cellStyle name="40% - Accent2 3 2 4 2 3" xfId="20594" xr:uid="{00000000-0005-0000-0000-000060020000}"/>
    <cellStyle name="40% - Accent2 3 2 4 2 4" xfId="12165" xr:uid="{00000000-0005-0000-0000-0000BD040000}"/>
    <cellStyle name="40% - Accent2 3 2 4 3" xfId="5809" xr:uid="{00000000-0005-0000-0000-0000BF040000}"/>
    <cellStyle name="40% - Accent2 3 2 4 3 2" xfId="14238" xr:uid="{00000000-0005-0000-0000-0000BF040000}"/>
    <cellStyle name="40% - Accent2 3 2 4 4" xfId="18449" xr:uid="{00000000-0005-0000-0000-00005F020000}"/>
    <cellStyle name="40% - Accent2 3 2 4 5" xfId="10020" xr:uid="{00000000-0005-0000-0000-0000BC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00000000-0005-0000-0000-0000C2040000}"/>
    <cellStyle name="40% - Accent2 3 2 5 2 3" xfId="21007" xr:uid="{00000000-0005-0000-0000-000062020000}"/>
    <cellStyle name="40% - Accent2 3 2 5 2 4" xfId="12578" xr:uid="{00000000-0005-0000-0000-0000C1040000}"/>
    <cellStyle name="40% - Accent2 3 2 5 3" xfId="6222" xr:uid="{00000000-0005-0000-0000-0000C3040000}"/>
    <cellStyle name="40% - Accent2 3 2 5 3 2" xfId="14651" xr:uid="{00000000-0005-0000-0000-0000C3040000}"/>
    <cellStyle name="40% - Accent2 3 2 5 4" xfId="18862" xr:uid="{00000000-0005-0000-0000-000061020000}"/>
    <cellStyle name="40% - Accent2 3 2 5 5" xfId="10433" xr:uid="{00000000-0005-0000-0000-0000C0040000}"/>
    <cellStyle name="40% - Accent2 3 2 6" xfId="2327" xr:uid="{00000000-0005-0000-0000-0000C4040000}"/>
    <cellStyle name="40% - Accent2 3 2 6 2" xfId="6635" xr:uid="{00000000-0005-0000-0000-0000C5040000}"/>
    <cellStyle name="40% - Accent2 3 2 6 2 2" xfId="15064" xr:uid="{00000000-0005-0000-0000-0000C5040000}"/>
    <cellStyle name="40% - Accent2 3 2 6 3" xfId="19275" xr:uid="{00000000-0005-0000-0000-000063020000}"/>
    <cellStyle name="40% - Accent2 3 2 6 4" xfId="10846" xr:uid="{00000000-0005-0000-0000-0000C4040000}"/>
    <cellStyle name="40% - Accent2 3 2 7" xfId="4569" xr:uid="{00000000-0005-0000-0000-0000C6040000}"/>
    <cellStyle name="40% - Accent2 3 2 7 2" xfId="12998" xr:uid="{00000000-0005-0000-0000-0000C6040000}"/>
    <cellStyle name="40% - Accent2 3 2 8" xfId="17209" xr:uid="{00000000-0005-0000-0000-000051220000}"/>
    <cellStyle name="40% - Accent2 3 2 9" xfId="8780" xr:uid="{00000000-0005-0000-0000-0000B3040000}"/>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00000000-0005-0000-0000-0000C9040000}"/>
    <cellStyle name="40% - Accent2 3 3 2 3" xfId="19767" xr:uid="{00000000-0005-0000-0000-000065020000}"/>
    <cellStyle name="40% - Accent2 3 3 2 4" xfId="11338" xr:uid="{00000000-0005-0000-0000-0000C8040000}"/>
    <cellStyle name="40% - Accent2 3 3 3" xfId="4982" xr:uid="{00000000-0005-0000-0000-0000CA040000}"/>
    <cellStyle name="40% - Accent2 3 3 3 2" xfId="13411" xr:uid="{00000000-0005-0000-0000-0000CA040000}"/>
    <cellStyle name="40% - Accent2 3 3 4" xfId="17622" xr:uid="{00000000-0005-0000-0000-000064020000}"/>
    <cellStyle name="40% - Accent2 3 3 5" xfId="9193" xr:uid="{00000000-0005-0000-0000-0000C7040000}"/>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00000000-0005-0000-0000-0000CD040000}"/>
    <cellStyle name="40% - Accent2 3 4 2 3" xfId="20180" xr:uid="{00000000-0005-0000-0000-000067020000}"/>
    <cellStyle name="40% - Accent2 3 4 2 4" xfId="11751" xr:uid="{00000000-0005-0000-0000-0000CC040000}"/>
    <cellStyle name="40% - Accent2 3 4 3" xfId="5395" xr:uid="{00000000-0005-0000-0000-0000CE040000}"/>
    <cellStyle name="40% - Accent2 3 4 3 2" xfId="13824" xr:uid="{00000000-0005-0000-0000-0000CE040000}"/>
    <cellStyle name="40% - Accent2 3 4 4" xfId="18035" xr:uid="{00000000-0005-0000-0000-000066020000}"/>
    <cellStyle name="40% - Accent2 3 4 5" xfId="9606" xr:uid="{00000000-0005-0000-0000-0000CB040000}"/>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00000000-0005-0000-0000-0000D1040000}"/>
    <cellStyle name="40% - Accent2 3 5 2 3" xfId="20593" xr:uid="{00000000-0005-0000-0000-000069020000}"/>
    <cellStyle name="40% - Accent2 3 5 2 4" xfId="12164" xr:uid="{00000000-0005-0000-0000-0000D0040000}"/>
    <cellStyle name="40% - Accent2 3 5 3" xfId="5808" xr:uid="{00000000-0005-0000-0000-0000D2040000}"/>
    <cellStyle name="40% - Accent2 3 5 3 2" xfId="14237" xr:uid="{00000000-0005-0000-0000-0000D2040000}"/>
    <cellStyle name="40% - Accent2 3 5 4" xfId="18448" xr:uid="{00000000-0005-0000-0000-000068020000}"/>
    <cellStyle name="40% - Accent2 3 5 5" xfId="10019" xr:uid="{00000000-0005-0000-0000-0000CF040000}"/>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00000000-0005-0000-0000-0000D5040000}"/>
    <cellStyle name="40% - Accent2 3 6 2 3" xfId="21006" xr:uid="{00000000-0005-0000-0000-00006B020000}"/>
    <cellStyle name="40% - Accent2 3 6 2 4" xfId="12577" xr:uid="{00000000-0005-0000-0000-0000D4040000}"/>
    <cellStyle name="40% - Accent2 3 6 3" xfId="6221" xr:uid="{00000000-0005-0000-0000-0000D6040000}"/>
    <cellStyle name="40% - Accent2 3 6 3 2" xfId="14650" xr:uid="{00000000-0005-0000-0000-0000D6040000}"/>
    <cellStyle name="40% - Accent2 3 6 4" xfId="18861" xr:uid="{00000000-0005-0000-0000-00006A020000}"/>
    <cellStyle name="40% - Accent2 3 6 5" xfId="10432" xr:uid="{00000000-0005-0000-0000-0000D3040000}"/>
    <cellStyle name="40% - Accent2 3 7" xfId="2326" xr:uid="{00000000-0005-0000-0000-0000D7040000}"/>
    <cellStyle name="40% - Accent2 3 7 2" xfId="6634" xr:uid="{00000000-0005-0000-0000-0000D8040000}"/>
    <cellStyle name="40% - Accent2 3 7 2 2" xfId="15063" xr:uid="{00000000-0005-0000-0000-0000D8040000}"/>
    <cellStyle name="40% - Accent2 3 7 3" xfId="19274" xr:uid="{00000000-0005-0000-0000-00006C020000}"/>
    <cellStyle name="40% - Accent2 3 7 4" xfId="10845" xr:uid="{00000000-0005-0000-0000-0000D7040000}"/>
    <cellStyle name="40% - Accent2 3 8" xfId="4568" xr:uid="{00000000-0005-0000-0000-0000D9040000}"/>
    <cellStyle name="40% - Accent2 3 8 2" xfId="12997" xr:uid="{00000000-0005-0000-0000-0000D9040000}"/>
    <cellStyle name="40% - Accent2 3 9" xfId="17208" xr:uid="{00000000-0005-0000-0000-00005022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00000000-0005-0000-0000-0000DD040000}"/>
    <cellStyle name="40% - Accent2 4 2 2 3" xfId="19769" xr:uid="{00000000-0005-0000-0000-00006F020000}"/>
    <cellStyle name="40% - Accent2 4 2 2 4" xfId="11340" xr:uid="{00000000-0005-0000-0000-0000DC040000}"/>
    <cellStyle name="40% - Accent2 4 2 3" xfId="4984" xr:uid="{00000000-0005-0000-0000-0000DE040000}"/>
    <cellStyle name="40% - Accent2 4 2 3 2" xfId="13413" xr:uid="{00000000-0005-0000-0000-0000DE040000}"/>
    <cellStyle name="40% - Accent2 4 2 4" xfId="17624" xr:uid="{00000000-0005-0000-0000-00006E020000}"/>
    <cellStyle name="40% - Accent2 4 2 5" xfId="9195" xr:uid="{00000000-0005-0000-0000-0000DB040000}"/>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00000000-0005-0000-0000-0000E1040000}"/>
    <cellStyle name="40% - Accent2 4 3 2 3" xfId="20182" xr:uid="{00000000-0005-0000-0000-000071020000}"/>
    <cellStyle name="40% - Accent2 4 3 2 4" xfId="11753" xr:uid="{00000000-0005-0000-0000-0000E0040000}"/>
    <cellStyle name="40% - Accent2 4 3 3" xfId="5397" xr:uid="{00000000-0005-0000-0000-0000E2040000}"/>
    <cellStyle name="40% - Accent2 4 3 3 2" xfId="13826" xr:uid="{00000000-0005-0000-0000-0000E2040000}"/>
    <cellStyle name="40% - Accent2 4 3 4" xfId="18037" xr:uid="{00000000-0005-0000-0000-000070020000}"/>
    <cellStyle name="40% - Accent2 4 3 5" xfId="9608" xr:uid="{00000000-0005-0000-0000-0000DF040000}"/>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00000000-0005-0000-0000-0000E5040000}"/>
    <cellStyle name="40% - Accent2 4 4 2 3" xfId="20595" xr:uid="{00000000-0005-0000-0000-000073020000}"/>
    <cellStyle name="40% - Accent2 4 4 2 4" xfId="12166" xr:uid="{00000000-0005-0000-0000-0000E4040000}"/>
    <cellStyle name="40% - Accent2 4 4 3" xfId="5810" xr:uid="{00000000-0005-0000-0000-0000E6040000}"/>
    <cellStyle name="40% - Accent2 4 4 3 2" xfId="14239" xr:uid="{00000000-0005-0000-0000-0000E6040000}"/>
    <cellStyle name="40% - Accent2 4 4 4" xfId="18450" xr:uid="{00000000-0005-0000-0000-000072020000}"/>
    <cellStyle name="40% - Accent2 4 4 5" xfId="10021" xr:uid="{00000000-0005-0000-0000-0000E3040000}"/>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00000000-0005-0000-0000-0000E9040000}"/>
    <cellStyle name="40% - Accent2 4 5 2 3" xfId="21008" xr:uid="{00000000-0005-0000-0000-000075020000}"/>
    <cellStyle name="40% - Accent2 4 5 2 4" xfId="12579" xr:uid="{00000000-0005-0000-0000-0000E8040000}"/>
    <cellStyle name="40% - Accent2 4 5 3" xfId="6223" xr:uid="{00000000-0005-0000-0000-0000EA040000}"/>
    <cellStyle name="40% - Accent2 4 5 3 2" xfId="14652" xr:uid="{00000000-0005-0000-0000-0000EA040000}"/>
    <cellStyle name="40% - Accent2 4 5 4" xfId="18863" xr:uid="{00000000-0005-0000-0000-000074020000}"/>
    <cellStyle name="40% - Accent2 4 5 5" xfId="10434" xr:uid="{00000000-0005-0000-0000-0000E7040000}"/>
    <cellStyle name="40% - Accent2 4 6" xfId="2328" xr:uid="{00000000-0005-0000-0000-0000EB040000}"/>
    <cellStyle name="40% - Accent2 4 6 2" xfId="6636" xr:uid="{00000000-0005-0000-0000-0000EC040000}"/>
    <cellStyle name="40% - Accent2 4 6 2 2" xfId="15065" xr:uid="{00000000-0005-0000-0000-0000EC040000}"/>
    <cellStyle name="40% - Accent2 4 6 3" xfId="19276" xr:uid="{00000000-0005-0000-0000-000076020000}"/>
    <cellStyle name="40% - Accent2 4 6 4" xfId="10847" xr:uid="{00000000-0005-0000-0000-0000EB040000}"/>
    <cellStyle name="40% - Accent2 4 7" xfId="4570" xr:uid="{00000000-0005-0000-0000-0000ED040000}"/>
    <cellStyle name="40% - Accent2 4 7 2" xfId="12999" xr:uid="{00000000-0005-0000-0000-0000ED040000}"/>
    <cellStyle name="40% - Accent2 4 8" xfId="17210" xr:uid="{00000000-0005-0000-0000-000052220000}"/>
    <cellStyle name="40% - Accent2 4 9" xfId="8781" xr:uid="{00000000-0005-0000-0000-0000DA040000}"/>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00000000-0005-0000-0000-0000F0040000}"/>
    <cellStyle name="40% - Accent2 5 2 3" xfId="19762" xr:uid="{00000000-0005-0000-0000-000078020000}"/>
    <cellStyle name="40% - Accent2 5 2 4" xfId="11333" xr:uid="{00000000-0005-0000-0000-0000EF040000}"/>
    <cellStyle name="40% - Accent2 5 3" xfId="4977" xr:uid="{00000000-0005-0000-0000-0000F1040000}"/>
    <cellStyle name="40% - Accent2 5 3 2" xfId="13406" xr:uid="{00000000-0005-0000-0000-0000F1040000}"/>
    <cellStyle name="40% - Accent2 5 4" xfId="17617" xr:uid="{00000000-0005-0000-0000-000077020000}"/>
    <cellStyle name="40% - Accent2 5 5" xfId="9188" xr:uid="{00000000-0005-0000-0000-0000EE040000}"/>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00000000-0005-0000-0000-0000F4040000}"/>
    <cellStyle name="40% - Accent2 6 2 3" xfId="20175" xr:uid="{00000000-0005-0000-0000-00007A020000}"/>
    <cellStyle name="40% - Accent2 6 2 4" xfId="11746" xr:uid="{00000000-0005-0000-0000-0000F3040000}"/>
    <cellStyle name="40% - Accent2 6 3" xfId="5390" xr:uid="{00000000-0005-0000-0000-0000F5040000}"/>
    <cellStyle name="40% - Accent2 6 3 2" xfId="13819" xr:uid="{00000000-0005-0000-0000-0000F5040000}"/>
    <cellStyle name="40% - Accent2 6 4" xfId="18030" xr:uid="{00000000-0005-0000-0000-000079020000}"/>
    <cellStyle name="40% - Accent2 6 5" xfId="9601" xr:uid="{00000000-0005-0000-0000-0000F2040000}"/>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00000000-0005-0000-0000-0000F8040000}"/>
    <cellStyle name="40% - Accent2 7 2 3" xfId="20588" xr:uid="{00000000-0005-0000-0000-00007C020000}"/>
    <cellStyle name="40% - Accent2 7 2 4" xfId="12159" xr:uid="{00000000-0005-0000-0000-0000F7040000}"/>
    <cellStyle name="40% - Accent2 7 3" xfId="5803" xr:uid="{00000000-0005-0000-0000-0000F9040000}"/>
    <cellStyle name="40% - Accent2 7 3 2" xfId="14232" xr:uid="{00000000-0005-0000-0000-0000F9040000}"/>
    <cellStyle name="40% - Accent2 7 4" xfId="18443" xr:uid="{00000000-0005-0000-0000-00007B020000}"/>
    <cellStyle name="40% - Accent2 7 5" xfId="10014" xr:uid="{00000000-0005-0000-0000-0000F6040000}"/>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00000000-0005-0000-0000-0000FC040000}"/>
    <cellStyle name="40% - Accent2 8 2 3" xfId="21001" xr:uid="{00000000-0005-0000-0000-00007E020000}"/>
    <cellStyle name="40% - Accent2 8 2 4" xfId="12572" xr:uid="{00000000-0005-0000-0000-0000FB040000}"/>
    <cellStyle name="40% - Accent2 8 3" xfId="6216" xr:uid="{00000000-0005-0000-0000-0000FD040000}"/>
    <cellStyle name="40% - Accent2 8 3 2" xfId="14645" xr:uid="{00000000-0005-0000-0000-0000FD040000}"/>
    <cellStyle name="40% - Accent2 8 4" xfId="18856" xr:uid="{00000000-0005-0000-0000-00007D020000}"/>
    <cellStyle name="40% - Accent2 8 5" xfId="10427" xr:uid="{00000000-0005-0000-0000-0000FA040000}"/>
    <cellStyle name="40% - Accent2 9" xfId="2321" xr:uid="{00000000-0005-0000-0000-0000FE040000}"/>
    <cellStyle name="40% - Accent2 9 2" xfId="6629" xr:uid="{00000000-0005-0000-0000-0000FF040000}"/>
    <cellStyle name="40% - Accent2 9 2 2" xfId="15058" xr:uid="{00000000-0005-0000-0000-0000FF040000}"/>
    <cellStyle name="40% - Accent2 9 3" xfId="19269" xr:uid="{00000000-0005-0000-0000-00007F020000}"/>
    <cellStyle name="40% - Accent2 9 4" xfId="10840" xr:uid="{00000000-0005-0000-0000-0000FE040000}"/>
    <cellStyle name="40% - Accent3" xfId="65" builtinId="39" customBuiltin="1"/>
    <cellStyle name="40% - Accent3 10" xfId="4571" xr:uid="{00000000-0005-0000-0000-000001050000}"/>
    <cellStyle name="40% - Accent3 10 2" xfId="13000" xr:uid="{00000000-0005-0000-0000-000001050000}"/>
    <cellStyle name="40% - Accent3 11" xfId="17211" xr:uid="{00000000-0005-0000-0000-000053220000}"/>
    <cellStyle name="40% - Accent3 12" xfId="8782" xr:uid="{00000000-0005-0000-0000-000093290000}"/>
    <cellStyle name="40% - Accent3 2" xfId="66" xr:uid="{00000000-0005-0000-0000-000002050000}"/>
    <cellStyle name="40% - Accent3 2 10" xfId="17212" xr:uid="{00000000-0005-0000-0000-000054220000}"/>
    <cellStyle name="40% - Accent3 2 11" xfId="8783" xr:uid="{00000000-0005-0000-0000-000002050000}"/>
    <cellStyle name="40% - Accent3 2 2" xfId="67" xr:uid="{00000000-0005-0000-0000-000003050000}"/>
    <cellStyle name="40% - Accent3 2 2 10" xfId="8784"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00000000-0005-0000-0000-000007050000}"/>
    <cellStyle name="40% - Accent3 2 2 2 2 2 3" xfId="19773" xr:uid="{00000000-0005-0000-0000-000085020000}"/>
    <cellStyle name="40% - Accent3 2 2 2 2 2 4" xfId="11344" xr:uid="{00000000-0005-0000-0000-000006050000}"/>
    <cellStyle name="40% - Accent3 2 2 2 2 3" xfId="4988" xr:uid="{00000000-0005-0000-0000-000008050000}"/>
    <cellStyle name="40% - Accent3 2 2 2 2 3 2" xfId="13417" xr:uid="{00000000-0005-0000-0000-000008050000}"/>
    <cellStyle name="40% - Accent3 2 2 2 2 4" xfId="17628" xr:uid="{00000000-0005-0000-0000-000084020000}"/>
    <cellStyle name="40% - Accent3 2 2 2 2 5" xfId="9199" xr:uid="{00000000-0005-0000-0000-000005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00000000-0005-0000-0000-00000B050000}"/>
    <cellStyle name="40% - Accent3 2 2 2 3 2 3" xfId="20186" xr:uid="{00000000-0005-0000-0000-000087020000}"/>
    <cellStyle name="40% - Accent3 2 2 2 3 2 4" xfId="11757" xr:uid="{00000000-0005-0000-0000-00000A050000}"/>
    <cellStyle name="40% - Accent3 2 2 2 3 3" xfId="5401" xr:uid="{00000000-0005-0000-0000-00000C050000}"/>
    <cellStyle name="40% - Accent3 2 2 2 3 3 2" xfId="13830" xr:uid="{00000000-0005-0000-0000-00000C050000}"/>
    <cellStyle name="40% - Accent3 2 2 2 3 4" xfId="18041" xr:uid="{00000000-0005-0000-0000-000086020000}"/>
    <cellStyle name="40% - Accent3 2 2 2 3 5" xfId="9612" xr:uid="{00000000-0005-0000-0000-000009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00000000-0005-0000-0000-00000F050000}"/>
    <cellStyle name="40% - Accent3 2 2 2 4 2 3" xfId="20599" xr:uid="{00000000-0005-0000-0000-000089020000}"/>
    <cellStyle name="40% - Accent3 2 2 2 4 2 4" xfId="12170" xr:uid="{00000000-0005-0000-0000-00000E050000}"/>
    <cellStyle name="40% - Accent3 2 2 2 4 3" xfId="5814" xr:uid="{00000000-0005-0000-0000-000010050000}"/>
    <cellStyle name="40% - Accent3 2 2 2 4 3 2" xfId="14243" xr:uid="{00000000-0005-0000-0000-000010050000}"/>
    <cellStyle name="40% - Accent3 2 2 2 4 4" xfId="18454" xr:uid="{00000000-0005-0000-0000-000088020000}"/>
    <cellStyle name="40% - Accent3 2 2 2 4 5" xfId="10025" xr:uid="{00000000-0005-0000-0000-00000D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00000000-0005-0000-0000-000013050000}"/>
    <cellStyle name="40% - Accent3 2 2 2 5 2 3" xfId="21012" xr:uid="{00000000-0005-0000-0000-00008B020000}"/>
    <cellStyle name="40% - Accent3 2 2 2 5 2 4" xfId="12583" xr:uid="{00000000-0005-0000-0000-000012050000}"/>
    <cellStyle name="40% - Accent3 2 2 2 5 3" xfId="6227" xr:uid="{00000000-0005-0000-0000-000014050000}"/>
    <cellStyle name="40% - Accent3 2 2 2 5 3 2" xfId="14656" xr:uid="{00000000-0005-0000-0000-000014050000}"/>
    <cellStyle name="40% - Accent3 2 2 2 5 4" xfId="18867" xr:uid="{00000000-0005-0000-0000-00008A020000}"/>
    <cellStyle name="40% - Accent3 2 2 2 5 5" xfId="10438" xr:uid="{00000000-0005-0000-0000-000011050000}"/>
    <cellStyle name="40% - Accent3 2 2 2 6" xfId="2332" xr:uid="{00000000-0005-0000-0000-000015050000}"/>
    <cellStyle name="40% - Accent3 2 2 2 6 2" xfId="6640" xr:uid="{00000000-0005-0000-0000-000016050000}"/>
    <cellStyle name="40% - Accent3 2 2 2 6 2 2" xfId="15069" xr:uid="{00000000-0005-0000-0000-000016050000}"/>
    <cellStyle name="40% - Accent3 2 2 2 6 3" xfId="19280" xr:uid="{00000000-0005-0000-0000-00008C020000}"/>
    <cellStyle name="40% - Accent3 2 2 2 6 4" xfId="10851" xr:uid="{00000000-0005-0000-0000-000015050000}"/>
    <cellStyle name="40% - Accent3 2 2 2 7" xfId="4574" xr:uid="{00000000-0005-0000-0000-000017050000}"/>
    <cellStyle name="40% - Accent3 2 2 2 7 2" xfId="13003" xr:uid="{00000000-0005-0000-0000-000017050000}"/>
    <cellStyle name="40% - Accent3 2 2 2 8" xfId="17214" xr:uid="{00000000-0005-0000-0000-000056220000}"/>
    <cellStyle name="40% - Accent3 2 2 2 9" xfId="8785" xr:uid="{00000000-0005-0000-0000-000004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00000000-0005-0000-0000-00001A050000}"/>
    <cellStyle name="40% - Accent3 2 2 3 2 3" xfId="19772" xr:uid="{00000000-0005-0000-0000-00008E020000}"/>
    <cellStyle name="40% - Accent3 2 2 3 2 4" xfId="11343" xr:uid="{00000000-0005-0000-0000-000019050000}"/>
    <cellStyle name="40% - Accent3 2 2 3 3" xfId="4987" xr:uid="{00000000-0005-0000-0000-00001B050000}"/>
    <cellStyle name="40% - Accent3 2 2 3 3 2" xfId="13416" xr:uid="{00000000-0005-0000-0000-00001B050000}"/>
    <cellStyle name="40% - Accent3 2 2 3 4" xfId="17627" xr:uid="{00000000-0005-0000-0000-00008D020000}"/>
    <cellStyle name="40% - Accent3 2 2 3 5" xfId="9198" xr:uid="{00000000-0005-0000-0000-000018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00000000-0005-0000-0000-00001E050000}"/>
    <cellStyle name="40% - Accent3 2 2 4 2 3" xfId="20185" xr:uid="{00000000-0005-0000-0000-000090020000}"/>
    <cellStyle name="40% - Accent3 2 2 4 2 4" xfId="11756" xr:uid="{00000000-0005-0000-0000-00001D050000}"/>
    <cellStyle name="40% - Accent3 2 2 4 3" xfId="5400" xr:uid="{00000000-0005-0000-0000-00001F050000}"/>
    <cellStyle name="40% - Accent3 2 2 4 3 2" xfId="13829" xr:uid="{00000000-0005-0000-0000-00001F050000}"/>
    <cellStyle name="40% - Accent3 2 2 4 4" xfId="18040" xr:uid="{00000000-0005-0000-0000-00008F020000}"/>
    <cellStyle name="40% - Accent3 2 2 4 5" xfId="9611" xr:uid="{00000000-0005-0000-0000-00001C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00000000-0005-0000-0000-000022050000}"/>
    <cellStyle name="40% - Accent3 2 2 5 2 3" xfId="20598" xr:uid="{00000000-0005-0000-0000-000092020000}"/>
    <cellStyle name="40% - Accent3 2 2 5 2 4" xfId="12169" xr:uid="{00000000-0005-0000-0000-000021050000}"/>
    <cellStyle name="40% - Accent3 2 2 5 3" xfId="5813" xr:uid="{00000000-0005-0000-0000-000023050000}"/>
    <cellStyle name="40% - Accent3 2 2 5 3 2" xfId="14242" xr:uid="{00000000-0005-0000-0000-000023050000}"/>
    <cellStyle name="40% - Accent3 2 2 5 4" xfId="18453" xr:uid="{00000000-0005-0000-0000-000091020000}"/>
    <cellStyle name="40% - Accent3 2 2 5 5" xfId="10024" xr:uid="{00000000-0005-0000-0000-000020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00000000-0005-0000-0000-000026050000}"/>
    <cellStyle name="40% - Accent3 2 2 6 2 3" xfId="21011" xr:uid="{00000000-0005-0000-0000-000094020000}"/>
    <cellStyle name="40% - Accent3 2 2 6 2 4" xfId="12582" xr:uid="{00000000-0005-0000-0000-000025050000}"/>
    <cellStyle name="40% - Accent3 2 2 6 3" xfId="6226" xr:uid="{00000000-0005-0000-0000-000027050000}"/>
    <cellStyle name="40% - Accent3 2 2 6 3 2" xfId="14655" xr:uid="{00000000-0005-0000-0000-000027050000}"/>
    <cellStyle name="40% - Accent3 2 2 6 4" xfId="18866" xr:uid="{00000000-0005-0000-0000-000093020000}"/>
    <cellStyle name="40% - Accent3 2 2 6 5" xfId="10437" xr:uid="{00000000-0005-0000-0000-000024050000}"/>
    <cellStyle name="40% - Accent3 2 2 7" xfId="2331" xr:uid="{00000000-0005-0000-0000-000028050000}"/>
    <cellStyle name="40% - Accent3 2 2 7 2" xfId="6639" xr:uid="{00000000-0005-0000-0000-000029050000}"/>
    <cellStyle name="40% - Accent3 2 2 7 2 2" xfId="15068" xr:uid="{00000000-0005-0000-0000-000029050000}"/>
    <cellStyle name="40% - Accent3 2 2 7 3" xfId="19279" xr:uid="{00000000-0005-0000-0000-000095020000}"/>
    <cellStyle name="40% - Accent3 2 2 7 4" xfId="10850" xr:uid="{00000000-0005-0000-0000-000028050000}"/>
    <cellStyle name="40% - Accent3 2 2 8" xfId="4573" xr:uid="{00000000-0005-0000-0000-00002A050000}"/>
    <cellStyle name="40% - Accent3 2 2 8 2" xfId="13002" xr:uid="{00000000-0005-0000-0000-00002A050000}"/>
    <cellStyle name="40% - Accent3 2 2 9" xfId="17213" xr:uid="{00000000-0005-0000-0000-00005522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00000000-0005-0000-0000-00002E050000}"/>
    <cellStyle name="40% - Accent3 2 3 2 2 3" xfId="19774" xr:uid="{00000000-0005-0000-0000-000098020000}"/>
    <cellStyle name="40% - Accent3 2 3 2 2 4" xfId="11345" xr:uid="{00000000-0005-0000-0000-00002D050000}"/>
    <cellStyle name="40% - Accent3 2 3 2 3" xfId="4989" xr:uid="{00000000-0005-0000-0000-00002F050000}"/>
    <cellStyle name="40% - Accent3 2 3 2 3 2" xfId="13418" xr:uid="{00000000-0005-0000-0000-00002F050000}"/>
    <cellStyle name="40% - Accent3 2 3 2 4" xfId="17629" xr:uid="{00000000-0005-0000-0000-000097020000}"/>
    <cellStyle name="40% - Accent3 2 3 2 5" xfId="9200" xr:uid="{00000000-0005-0000-0000-00002C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00000000-0005-0000-0000-000032050000}"/>
    <cellStyle name="40% - Accent3 2 3 3 2 3" xfId="20187" xr:uid="{00000000-0005-0000-0000-00009A020000}"/>
    <cellStyle name="40% - Accent3 2 3 3 2 4" xfId="11758" xr:uid="{00000000-0005-0000-0000-000031050000}"/>
    <cellStyle name="40% - Accent3 2 3 3 3" xfId="5402" xr:uid="{00000000-0005-0000-0000-000033050000}"/>
    <cellStyle name="40% - Accent3 2 3 3 3 2" xfId="13831" xr:uid="{00000000-0005-0000-0000-000033050000}"/>
    <cellStyle name="40% - Accent3 2 3 3 4" xfId="18042" xr:uid="{00000000-0005-0000-0000-000099020000}"/>
    <cellStyle name="40% - Accent3 2 3 3 5" xfId="9613" xr:uid="{00000000-0005-0000-0000-000030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00000000-0005-0000-0000-000036050000}"/>
    <cellStyle name="40% - Accent3 2 3 4 2 3" xfId="20600" xr:uid="{00000000-0005-0000-0000-00009C020000}"/>
    <cellStyle name="40% - Accent3 2 3 4 2 4" xfId="12171" xr:uid="{00000000-0005-0000-0000-000035050000}"/>
    <cellStyle name="40% - Accent3 2 3 4 3" xfId="5815" xr:uid="{00000000-0005-0000-0000-000037050000}"/>
    <cellStyle name="40% - Accent3 2 3 4 3 2" xfId="14244" xr:uid="{00000000-0005-0000-0000-000037050000}"/>
    <cellStyle name="40% - Accent3 2 3 4 4" xfId="18455" xr:uid="{00000000-0005-0000-0000-00009B020000}"/>
    <cellStyle name="40% - Accent3 2 3 4 5" xfId="10026" xr:uid="{00000000-0005-0000-0000-000034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00000000-0005-0000-0000-00003A050000}"/>
    <cellStyle name="40% - Accent3 2 3 5 2 3" xfId="21013" xr:uid="{00000000-0005-0000-0000-00009E020000}"/>
    <cellStyle name="40% - Accent3 2 3 5 2 4" xfId="12584" xr:uid="{00000000-0005-0000-0000-000039050000}"/>
    <cellStyle name="40% - Accent3 2 3 5 3" xfId="6228" xr:uid="{00000000-0005-0000-0000-00003B050000}"/>
    <cellStyle name="40% - Accent3 2 3 5 3 2" xfId="14657" xr:uid="{00000000-0005-0000-0000-00003B050000}"/>
    <cellStyle name="40% - Accent3 2 3 5 4" xfId="18868" xr:uid="{00000000-0005-0000-0000-00009D020000}"/>
    <cellStyle name="40% - Accent3 2 3 5 5" xfId="10439" xr:uid="{00000000-0005-0000-0000-000038050000}"/>
    <cellStyle name="40% - Accent3 2 3 6" xfId="2333" xr:uid="{00000000-0005-0000-0000-00003C050000}"/>
    <cellStyle name="40% - Accent3 2 3 6 2" xfId="6641" xr:uid="{00000000-0005-0000-0000-00003D050000}"/>
    <cellStyle name="40% - Accent3 2 3 6 2 2" xfId="15070" xr:uid="{00000000-0005-0000-0000-00003D050000}"/>
    <cellStyle name="40% - Accent3 2 3 6 3" xfId="19281" xr:uid="{00000000-0005-0000-0000-00009F020000}"/>
    <cellStyle name="40% - Accent3 2 3 6 4" xfId="10852" xr:uid="{00000000-0005-0000-0000-00003C050000}"/>
    <cellStyle name="40% - Accent3 2 3 7" xfId="4575" xr:uid="{00000000-0005-0000-0000-00003E050000}"/>
    <cellStyle name="40% - Accent3 2 3 7 2" xfId="13004" xr:uid="{00000000-0005-0000-0000-00003E050000}"/>
    <cellStyle name="40% - Accent3 2 3 8" xfId="17215" xr:uid="{00000000-0005-0000-0000-000057220000}"/>
    <cellStyle name="40% - Accent3 2 3 9" xfId="8786" xr:uid="{00000000-0005-0000-0000-00002B050000}"/>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00000000-0005-0000-0000-000041050000}"/>
    <cellStyle name="40% - Accent3 2 4 2 3" xfId="19771" xr:uid="{00000000-0005-0000-0000-0000A1020000}"/>
    <cellStyle name="40% - Accent3 2 4 2 4" xfId="11342" xr:uid="{00000000-0005-0000-0000-000040050000}"/>
    <cellStyle name="40% - Accent3 2 4 3" xfId="4986" xr:uid="{00000000-0005-0000-0000-000042050000}"/>
    <cellStyle name="40% - Accent3 2 4 3 2" xfId="13415" xr:uid="{00000000-0005-0000-0000-000042050000}"/>
    <cellStyle name="40% - Accent3 2 4 4" xfId="17626" xr:uid="{00000000-0005-0000-0000-0000A0020000}"/>
    <cellStyle name="40% - Accent3 2 4 5" xfId="9197" xr:uid="{00000000-0005-0000-0000-00003F050000}"/>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00000000-0005-0000-0000-000045050000}"/>
    <cellStyle name="40% - Accent3 2 5 2 3" xfId="20184" xr:uid="{00000000-0005-0000-0000-0000A3020000}"/>
    <cellStyle name="40% - Accent3 2 5 2 4" xfId="11755" xr:uid="{00000000-0005-0000-0000-000044050000}"/>
    <cellStyle name="40% - Accent3 2 5 3" xfId="5399" xr:uid="{00000000-0005-0000-0000-000046050000}"/>
    <cellStyle name="40% - Accent3 2 5 3 2" xfId="13828" xr:uid="{00000000-0005-0000-0000-000046050000}"/>
    <cellStyle name="40% - Accent3 2 5 4" xfId="18039" xr:uid="{00000000-0005-0000-0000-0000A2020000}"/>
    <cellStyle name="40% - Accent3 2 5 5" xfId="9610" xr:uid="{00000000-0005-0000-0000-000043050000}"/>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00000000-0005-0000-0000-000049050000}"/>
    <cellStyle name="40% - Accent3 2 6 2 3" xfId="20597" xr:uid="{00000000-0005-0000-0000-0000A5020000}"/>
    <cellStyle name="40% - Accent3 2 6 2 4" xfId="12168" xr:uid="{00000000-0005-0000-0000-000048050000}"/>
    <cellStyle name="40% - Accent3 2 6 3" xfId="5812" xr:uid="{00000000-0005-0000-0000-00004A050000}"/>
    <cellStyle name="40% - Accent3 2 6 3 2" xfId="14241" xr:uid="{00000000-0005-0000-0000-00004A050000}"/>
    <cellStyle name="40% - Accent3 2 6 4" xfId="18452" xr:uid="{00000000-0005-0000-0000-0000A4020000}"/>
    <cellStyle name="40% - Accent3 2 6 5" xfId="10023" xr:uid="{00000000-0005-0000-0000-000047050000}"/>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00000000-0005-0000-0000-00004D050000}"/>
    <cellStyle name="40% - Accent3 2 7 2 3" xfId="21010" xr:uid="{00000000-0005-0000-0000-0000A7020000}"/>
    <cellStyle name="40% - Accent3 2 7 2 4" xfId="12581" xr:uid="{00000000-0005-0000-0000-00004C050000}"/>
    <cellStyle name="40% - Accent3 2 7 3" xfId="6225" xr:uid="{00000000-0005-0000-0000-00004E050000}"/>
    <cellStyle name="40% - Accent3 2 7 3 2" xfId="14654" xr:uid="{00000000-0005-0000-0000-00004E050000}"/>
    <cellStyle name="40% - Accent3 2 7 4" xfId="18865" xr:uid="{00000000-0005-0000-0000-0000A6020000}"/>
    <cellStyle name="40% - Accent3 2 7 5" xfId="10436" xr:uid="{00000000-0005-0000-0000-00004B050000}"/>
    <cellStyle name="40% - Accent3 2 8" xfId="2330" xr:uid="{00000000-0005-0000-0000-00004F050000}"/>
    <cellStyle name="40% - Accent3 2 8 2" xfId="6638" xr:uid="{00000000-0005-0000-0000-000050050000}"/>
    <cellStyle name="40% - Accent3 2 8 2 2" xfId="15067" xr:uid="{00000000-0005-0000-0000-000050050000}"/>
    <cellStyle name="40% - Accent3 2 8 3" xfId="19278" xr:uid="{00000000-0005-0000-0000-0000A8020000}"/>
    <cellStyle name="40% - Accent3 2 8 4" xfId="10849" xr:uid="{00000000-0005-0000-0000-00004F050000}"/>
    <cellStyle name="40% - Accent3 2 9" xfId="4572" xr:uid="{00000000-0005-0000-0000-000051050000}"/>
    <cellStyle name="40% - Accent3 2 9 2" xfId="13001" xr:uid="{00000000-0005-0000-0000-000051050000}"/>
    <cellStyle name="40% - Accent3 3" xfId="70" xr:uid="{00000000-0005-0000-0000-000052050000}"/>
    <cellStyle name="40% - Accent3 3 10" xfId="8787"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00000000-0005-0000-0000-000056050000}"/>
    <cellStyle name="40% - Accent3 3 2 2 2 3" xfId="19776" xr:uid="{00000000-0005-0000-0000-0000AC020000}"/>
    <cellStyle name="40% - Accent3 3 2 2 2 4" xfId="11347" xr:uid="{00000000-0005-0000-0000-000055050000}"/>
    <cellStyle name="40% - Accent3 3 2 2 3" xfId="4991" xr:uid="{00000000-0005-0000-0000-000057050000}"/>
    <cellStyle name="40% - Accent3 3 2 2 3 2" xfId="13420" xr:uid="{00000000-0005-0000-0000-000057050000}"/>
    <cellStyle name="40% - Accent3 3 2 2 4" xfId="17631" xr:uid="{00000000-0005-0000-0000-0000AB020000}"/>
    <cellStyle name="40% - Accent3 3 2 2 5" xfId="9202" xr:uid="{00000000-0005-0000-0000-000054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00000000-0005-0000-0000-00005A050000}"/>
    <cellStyle name="40% - Accent3 3 2 3 2 3" xfId="20189" xr:uid="{00000000-0005-0000-0000-0000AE020000}"/>
    <cellStyle name="40% - Accent3 3 2 3 2 4" xfId="11760" xr:uid="{00000000-0005-0000-0000-000059050000}"/>
    <cellStyle name="40% - Accent3 3 2 3 3" xfId="5404" xr:uid="{00000000-0005-0000-0000-00005B050000}"/>
    <cellStyle name="40% - Accent3 3 2 3 3 2" xfId="13833" xr:uid="{00000000-0005-0000-0000-00005B050000}"/>
    <cellStyle name="40% - Accent3 3 2 3 4" xfId="18044" xr:uid="{00000000-0005-0000-0000-0000AD020000}"/>
    <cellStyle name="40% - Accent3 3 2 3 5" xfId="9615" xr:uid="{00000000-0005-0000-0000-000058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00000000-0005-0000-0000-00005E050000}"/>
    <cellStyle name="40% - Accent3 3 2 4 2 3" xfId="20602" xr:uid="{00000000-0005-0000-0000-0000B0020000}"/>
    <cellStyle name="40% - Accent3 3 2 4 2 4" xfId="12173" xr:uid="{00000000-0005-0000-0000-00005D050000}"/>
    <cellStyle name="40% - Accent3 3 2 4 3" xfId="5817" xr:uid="{00000000-0005-0000-0000-00005F050000}"/>
    <cellStyle name="40% - Accent3 3 2 4 3 2" xfId="14246" xr:uid="{00000000-0005-0000-0000-00005F050000}"/>
    <cellStyle name="40% - Accent3 3 2 4 4" xfId="18457" xr:uid="{00000000-0005-0000-0000-0000AF020000}"/>
    <cellStyle name="40% - Accent3 3 2 4 5" xfId="10028" xr:uid="{00000000-0005-0000-0000-00005C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00000000-0005-0000-0000-000062050000}"/>
    <cellStyle name="40% - Accent3 3 2 5 2 3" xfId="21015" xr:uid="{00000000-0005-0000-0000-0000B2020000}"/>
    <cellStyle name="40% - Accent3 3 2 5 2 4" xfId="12586" xr:uid="{00000000-0005-0000-0000-000061050000}"/>
    <cellStyle name="40% - Accent3 3 2 5 3" xfId="6230" xr:uid="{00000000-0005-0000-0000-000063050000}"/>
    <cellStyle name="40% - Accent3 3 2 5 3 2" xfId="14659" xr:uid="{00000000-0005-0000-0000-000063050000}"/>
    <cellStyle name="40% - Accent3 3 2 5 4" xfId="18870" xr:uid="{00000000-0005-0000-0000-0000B1020000}"/>
    <cellStyle name="40% - Accent3 3 2 5 5" xfId="10441" xr:uid="{00000000-0005-0000-0000-000060050000}"/>
    <cellStyle name="40% - Accent3 3 2 6" xfId="2335" xr:uid="{00000000-0005-0000-0000-000064050000}"/>
    <cellStyle name="40% - Accent3 3 2 6 2" xfId="6643" xr:uid="{00000000-0005-0000-0000-000065050000}"/>
    <cellStyle name="40% - Accent3 3 2 6 2 2" xfId="15072" xr:uid="{00000000-0005-0000-0000-000065050000}"/>
    <cellStyle name="40% - Accent3 3 2 6 3" xfId="19283" xr:uid="{00000000-0005-0000-0000-0000B3020000}"/>
    <cellStyle name="40% - Accent3 3 2 6 4" xfId="10854" xr:uid="{00000000-0005-0000-0000-000064050000}"/>
    <cellStyle name="40% - Accent3 3 2 7" xfId="4577" xr:uid="{00000000-0005-0000-0000-000066050000}"/>
    <cellStyle name="40% - Accent3 3 2 7 2" xfId="13006" xr:uid="{00000000-0005-0000-0000-000066050000}"/>
    <cellStyle name="40% - Accent3 3 2 8" xfId="17217" xr:uid="{00000000-0005-0000-0000-000059220000}"/>
    <cellStyle name="40% - Accent3 3 2 9" xfId="8788" xr:uid="{00000000-0005-0000-0000-000053050000}"/>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00000000-0005-0000-0000-000069050000}"/>
    <cellStyle name="40% - Accent3 3 3 2 3" xfId="19775" xr:uid="{00000000-0005-0000-0000-0000B5020000}"/>
    <cellStyle name="40% - Accent3 3 3 2 4" xfId="11346" xr:uid="{00000000-0005-0000-0000-000068050000}"/>
    <cellStyle name="40% - Accent3 3 3 3" xfId="4990" xr:uid="{00000000-0005-0000-0000-00006A050000}"/>
    <cellStyle name="40% - Accent3 3 3 3 2" xfId="13419" xr:uid="{00000000-0005-0000-0000-00006A050000}"/>
    <cellStyle name="40% - Accent3 3 3 4" xfId="17630" xr:uid="{00000000-0005-0000-0000-0000B4020000}"/>
    <cellStyle name="40% - Accent3 3 3 5" xfId="9201" xr:uid="{00000000-0005-0000-0000-000067050000}"/>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00000000-0005-0000-0000-00006D050000}"/>
    <cellStyle name="40% - Accent3 3 4 2 3" xfId="20188" xr:uid="{00000000-0005-0000-0000-0000B7020000}"/>
    <cellStyle name="40% - Accent3 3 4 2 4" xfId="11759" xr:uid="{00000000-0005-0000-0000-00006C050000}"/>
    <cellStyle name="40% - Accent3 3 4 3" xfId="5403" xr:uid="{00000000-0005-0000-0000-00006E050000}"/>
    <cellStyle name="40% - Accent3 3 4 3 2" xfId="13832" xr:uid="{00000000-0005-0000-0000-00006E050000}"/>
    <cellStyle name="40% - Accent3 3 4 4" xfId="18043" xr:uid="{00000000-0005-0000-0000-0000B6020000}"/>
    <cellStyle name="40% - Accent3 3 4 5" xfId="9614" xr:uid="{00000000-0005-0000-0000-00006B050000}"/>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00000000-0005-0000-0000-000071050000}"/>
    <cellStyle name="40% - Accent3 3 5 2 3" xfId="20601" xr:uid="{00000000-0005-0000-0000-0000B9020000}"/>
    <cellStyle name="40% - Accent3 3 5 2 4" xfId="12172" xr:uid="{00000000-0005-0000-0000-000070050000}"/>
    <cellStyle name="40% - Accent3 3 5 3" xfId="5816" xr:uid="{00000000-0005-0000-0000-000072050000}"/>
    <cellStyle name="40% - Accent3 3 5 3 2" xfId="14245" xr:uid="{00000000-0005-0000-0000-000072050000}"/>
    <cellStyle name="40% - Accent3 3 5 4" xfId="18456" xr:uid="{00000000-0005-0000-0000-0000B8020000}"/>
    <cellStyle name="40% - Accent3 3 5 5" xfId="10027" xr:uid="{00000000-0005-0000-0000-00006F050000}"/>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00000000-0005-0000-0000-000075050000}"/>
    <cellStyle name="40% - Accent3 3 6 2 3" xfId="21014" xr:uid="{00000000-0005-0000-0000-0000BB020000}"/>
    <cellStyle name="40% - Accent3 3 6 2 4" xfId="12585" xr:uid="{00000000-0005-0000-0000-000074050000}"/>
    <cellStyle name="40% - Accent3 3 6 3" xfId="6229" xr:uid="{00000000-0005-0000-0000-000076050000}"/>
    <cellStyle name="40% - Accent3 3 6 3 2" xfId="14658" xr:uid="{00000000-0005-0000-0000-000076050000}"/>
    <cellStyle name="40% - Accent3 3 6 4" xfId="18869" xr:uid="{00000000-0005-0000-0000-0000BA020000}"/>
    <cellStyle name="40% - Accent3 3 6 5" xfId="10440" xr:uid="{00000000-0005-0000-0000-000073050000}"/>
    <cellStyle name="40% - Accent3 3 7" xfId="2334" xr:uid="{00000000-0005-0000-0000-000077050000}"/>
    <cellStyle name="40% - Accent3 3 7 2" xfId="6642" xr:uid="{00000000-0005-0000-0000-000078050000}"/>
    <cellStyle name="40% - Accent3 3 7 2 2" xfId="15071" xr:uid="{00000000-0005-0000-0000-000078050000}"/>
    <cellStyle name="40% - Accent3 3 7 3" xfId="19282" xr:uid="{00000000-0005-0000-0000-0000BC020000}"/>
    <cellStyle name="40% - Accent3 3 7 4" xfId="10853" xr:uid="{00000000-0005-0000-0000-000077050000}"/>
    <cellStyle name="40% - Accent3 3 8" xfId="4576" xr:uid="{00000000-0005-0000-0000-000079050000}"/>
    <cellStyle name="40% - Accent3 3 8 2" xfId="13005" xr:uid="{00000000-0005-0000-0000-000079050000}"/>
    <cellStyle name="40% - Accent3 3 9" xfId="17216" xr:uid="{00000000-0005-0000-0000-00005822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00000000-0005-0000-0000-00007D050000}"/>
    <cellStyle name="40% - Accent3 4 2 2 3" xfId="19777" xr:uid="{00000000-0005-0000-0000-0000BF020000}"/>
    <cellStyle name="40% - Accent3 4 2 2 4" xfId="11348" xr:uid="{00000000-0005-0000-0000-00007C050000}"/>
    <cellStyle name="40% - Accent3 4 2 3" xfId="4992" xr:uid="{00000000-0005-0000-0000-00007E050000}"/>
    <cellStyle name="40% - Accent3 4 2 3 2" xfId="13421" xr:uid="{00000000-0005-0000-0000-00007E050000}"/>
    <cellStyle name="40% - Accent3 4 2 4" xfId="17632" xr:uid="{00000000-0005-0000-0000-0000BE020000}"/>
    <cellStyle name="40% - Accent3 4 2 5" xfId="9203" xr:uid="{00000000-0005-0000-0000-00007B050000}"/>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00000000-0005-0000-0000-000081050000}"/>
    <cellStyle name="40% - Accent3 4 3 2 3" xfId="20190" xr:uid="{00000000-0005-0000-0000-0000C1020000}"/>
    <cellStyle name="40% - Accent3 4 3 2 4" xfId="11761" xr:uid="{00000000-0005-0000-0000-000080050000}"/>
    <cellStyle name="40% - Accent3 4 3 3" xfId="5405" xr:uid="{00000000-0005-0000-0000-000082050000}"/>
    <cellStyle name="40% - Accent3 4 3 3 2" xfId="13834" xr:uid="{00000000-0005-0000-0000-000082050000}"/>
    <cellStyle name="40% - Accent3 4 3 4" xfId="18045" xr:uid="{00000000-0005-0000-0000-0000C0020000}"/>
    <cellStyle name="40% - Accent3 4 3 5" xfId="9616" xr:uid="{00000000-0005-0000-0000-00007F050000}"/>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00000000-0005-0000-0000-000085050000}"/>
    <cellStyle name="40% - Accent3 4 4 2 3" xfId="20603" xr:uid="{00000000-0005-0000-0000-0000C3020000}"/>
    <cellStyle name="40% - Accent3 4 4 2 4" xfId="12174" xr:uid="{00000000-0005-0000-0000-000084050000}"/>
    <cellStyle name="40% - Accent3 4 4 3" xfId="5818" xr:uid="{00000000-0005-0000-0000-000086050000}"/>
    <cellStyle name="40% - Accent3 4 4 3 2" xfId="14247" xr:uid="{00000000-0005-0000-0000-000086050000}"/>
    <cellStyle name="40% - Accent3 4 4 4" xfId="18458" xr:uid="{00000000-0005-0000-0000-0000C2020000}"/>
    <cellStyle name="40% - Accent3 4 4 5" xfId="10029" xr:uid="{00000000-0005-0000-0000-000083050000}"/>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00000000-0005-0000-0000-000089050000}"/>
    <cellStyle name="40% - Accent3 4 5 2 3" xfId="21016" xr:uid="{00000000-0005-0000-0000-0000C5020000}"/>
    <cellStyle name="40% - Accent3 4 5 2 4" xfId="12587" xr:uid="{00000000-0005-0000-0000-000088050000}"/>
    <cellStyle name="40% - Accent3 4 5 3" xfId="6231" xr:uid="{00000000-0005-0000-0000-00008A050000}"/>
    <cellStyle name="40% - Accent3 4 5 3 2" xfId="14660" xr:uid="{00000000-0005-0000-0000-00008A050000}"/>
    <cellStyle name="40% - Accent3 4 5 4" xfId="18871" xr:uid="{00000000-0005-0000-0000-0000C4020000}"/>
    <cellStyle name="40% - Accent3 4 5 5" xfId="10442" xr:uid="{00000000-0005-0000-0000-000087050000}"/>
    <cellStyle name="40% - Accent3 4 6" xfId="2336" xr:uid="{00000000-0005-0000-0000-00008B050000}"/>
    <cellStyle name="40% - Accent3 4 6 2" xfId="6644" xr:uid="{00000000-0005-0000-0000-00008C050000}"/>
    <cellStyle name="40% - Accent3 4 6 2 2" xfId="15073" xr:uid="{00000000-0005-0000-0000-00008C050000}"/>
    <cellStyle name="40% - Accent3 4 6 3" xfId="19284" xr:uid="{00000000-0005-0000-0000-0000C6020000}"/>
    <cellStyle name="40% - Accent3 4 6 4" xfId="10855" xr:uid="{00000000-0005-0000-0000-00008B050000}"/>
    <cellStyle name="40% - Accent3 4 7" xfId="4578" xr:uid="{00000000-0005-0000-0000-00008D050000}"/>
    <cellStyle name="40% - Accent3 4 7 2" xfId="13007" xr:uid="{00000000-0005-0000-0000-00008D050000}"/>
    <cellStyle name="40% - Accent3 4 8" xfId="17218" xr:uid="{00000000-0005-0000-0000-00005A220000}"/>
    <cellStyle name="40% - Accent3 4 9" xfId="8789" xr:uid="{00000000-0005-0000-0000-00007A050000}"/>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00000000-0005-0000-0000-000090050000}"/>
    <cellStyle name="40% - Accent3 5 2 3" xfId="19770" xr:uid="{00000000-0005-0000-0000-0000C8020000}"/>
    <cellStyle name="40% - Accent3 5 2 4" xfId="11341" xr:uid="{00000000-0005-0000-0000-00008F050000}"/>
    <cellStyle name="40% - Accent3 5 3" xfId="4985" xr:uid="{00000000-0005-0000-0000-000091050000}"/>
    <cellStyle name="40% - Accent3 5 3 2" xfId="13414" xr:uid="{00000000-0005-0000-0000-000091050000}"/>
    <cellStyle name="40% - Accent3 5 4" xfId="17625" xr:uid="{00000000-0005-0000-0000-0000C7020000}"/>
    <cellStyle name="40% - Accent3 5 5" xfId="9196" xr:uid="{00000000-0005-0000-0000-00008E050000}"/>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00000000-0005-0000-0000-000094050000}"/>
    <cellStyle name="40% - Accent3 6 2 3" xfId="20183" xr:uid="{00000000-0005-0000-0000-0000CA020000}"/>
    <cellStyle name="40% - Accent3 6 2 4" xfId="11754" xr:uid="{00000000-0005-0000-0000-000093050000}"/>
    <cellStyle name="40% - Accent3 6 3" xfId="5398" xr:uid="{00000000-0005-0000-0000-000095050000}"/>
    <cellStyle name="40% - Accent3 6 3 2" xfId="13827" xr:uid="{00000000-0005-0000-0000-000095050000}"/>
    <cellStyle name="40% - Accent3 6 4" xfId="18038" xr:uid="{00000000-0005-0000-0000-0000C9020000}"/>
    <cellStyle name="40% - Accent3 6 5" xfId="9609" xr:uid="{00000000-0005-0000-0000-000092050000}"/>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00000000-0005-0000-0000-000098050000}"/>
    <cellStyle name="40% - Accent3 7 2 3" xfId="20596" xr:uid="{00000000-0005-0000-0000-0000CC020000}"/>
    <cellStyle name="40% - Accent3 7 2 4" xfId="12167" xr:uid="{00000000-0005-0000-0000-000097050000}"/>
    <cellStyle name="40% - Accent3 7 3" xfId="5811" xr:uid="{00000000-0005-0000-0000-000099050000}"/>
    <cellStyle name="40% - Accent3 7 3 2" xfId="14240" xr:uid="{00000000-0005-0000-0000-000099050000}"/>
    <cellStyle name="40% - Accent3 7 4" xfId="18451" xr:uid="{00000000-0005-0000-0000-0000CB020000}"/>
    <cellStyle name="40% - Accent3 7 5" xfId="10022" xr:uid="{00000000-0005-0000-0000-000096050000}"/>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00000000-0005-0000-0000-00009C050000}"/>
    <cellStyle name="40% - Accent3 8 2 3" xfId="21009" xr:uid="{00000000-0005-0000-0000-0000CE020000}"/>
    <cellStyle name="40% - Accent3 8 2 4" xfId="12580" xr:uid="{00000000-0005-0000-0000-00009B050000}"/>
    <cellStyle name="40% - Accent3 8 3" xfId="6224" xr:uid="{00000000-0005-0000-0000-00009D050000}"/>
    <cellStyle name="40% - Accent3 8 3 2" xfId="14653" xr:uid="{00000000-0005-0000-0000-00009D050000}"/>
    <cellStyle name="40% - Accent3 8 4" xfId="18864" xr:uid="{00000000-0005-0000-0000-0000CD020000}"/>
    <cellStyle name="40% - Accent3 8 5" xfId="10435" xr:uid="{00000000-0005-0000-0000-00009A050000}"/>
    <cellStyle name="40% - Accent3 9" xfId="2329" xr:uid="{00000000-0005-0000-0000-00009E050000}"/>
    <cellStyle name="40% - Accent3 9 2" xfId="6637" xr:uid="{00000000-0005-0000-0000-00009F050000}"/>
    <cellStyle name="40% - Accent3 9 2 2" xfId="15066" xr:uid="{00000000-0005-0000-0000-00009F050000}"/>
    <cellStyle name="40% - Accent3 9 3" xfId="19277" xr:uid="{00000000-0005-0000-0000-0000CF020000}"/>
    <cellStyle name="40% - Accent3 9 4" xfId="10848" xr:uid="{00000000-0005-0000-0000-00009E050000}"/>
    <cellStyle name="40% - Accent4" xfId="73" builtinId="43" customBuiltin="1"/>
    <cellStyle name="40% - Accent4 10" xfId="4579" xr:uid="{00000000-0005-0000-0000-0000A1050000}"/>
    <cellStyle name="40% - Accent4 10 2" xfId="13008" xr:uid="{00000000-0005-0000-0000-0000A1050000}"/>
    <cellStyle name="40% - Accent4 11" xfId="17219" xr:uid="{00000000-0005-0000-0000-00005B220000}"/>
    <cellStyle name="40% - Accent4 12" xfId="8790" xr:uid="{00000000-0005-0000-0000-0000832A0000}"/>
    <cellStyle name="40% - Accent4 2" xfId="74" xr:uid="{00000000-0005-0000-0000-0000A2050000}"/>
    <cellStyle name="40% - Accent4 2 10" xfId="17220" xr:uid="{00000000-0005-0000-0000-00005C220000}"/>
    <cellStyle name="40% - Accent4 2 11" xfId="8791" xr:uid="{00000000-0005-0000-0000-0000A2050000}"/>
    <cellStyle name="40% - Accent4 2 2" xfId="75" xr:uid="{00000000-0005-0000-0000-0000A3050000}"/>
    <cellStyle name="40% - Accent4 2 2 10" xfId="8792"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00000000-0005-0000-0000-0000A7050000}"/>
    <cellStyle name="40% - Accent4 2 2 2 2 2 3" xfId="19781" xr:uid="{00000000-0005-0000-0000-0000D5020000}"/>
    <cellStyle name="40% - Accent4 2 2 2 2 2 4" xfId="11352" xr:uid="{00000000-0005-0000-0000-0000A6050000}"/>
    <cellStyle name="40% - Accent4 2 2 2 2 3" xfId="4996" xr:uid="{00000000-0005-0000-0000-0000A8050000}"/>
    <cellStyle name="40% - Accent4 2 2 2 2 3 2" xfId="13425" xr:uid="{00000000-0005-0000-0000-0000A8050000}"/>
    <cellStyle name="40% - Accent4 2 2 2 2 4" xfId="17636" xr:uid="{00000000-0005-0000-0000-0000D4020000}"/>
    <cellStyle name="40% - Accent4 2 2 2 2 5" xfId="9207" xr:uid="{00000000-0005-0000-0000-0000A5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00000000-0005-0000-0000-0000AB050000}"/>
    <cellStyle name="40% - Accent4 2 2 2 3 2 3" xfId="20194" xr:uid="{00000000-0005-0000-0000-0000D7020000}"/>
    <cellStyle name="40% - Accent4 2 2 2 3 2 4" xfId="11765" xr:uid="{00000000-0005-0000-0000-0000AA050000}"/>
    <cellStyle name="40% - Accent4 2 2 2 3 3" xfId="5409" xr:uid="{00000000-0005-0000-0000-0000AC050000}"/>
    <cellStyle name="40% - Accent4 2 2 2 3 3 2" xfId="13838" xr:uid="{00000000-0005-0000-0000-0000AC050000}"/>
    <cellStyle name="40% - Accent4 2 2 2 3 4" xfId="18049" xr:uid="{00000000-0005-0000-0000-0000D6020000}"/>
    <cellStyle name="40% - Accent4 2 2 2 3 5" xfId="9620" xr:uid="{00000000-0005-0000-0000-0000A9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00000000-0005-0000-0000-0000AF050000}"/>
    <cellStyle name="40% - Accent4 2 2 2 4 2 3" xfId="20607" xr:uid="{00000000-0005-0000-0000-0000D9020000}"/>
    <cellStyle name="40% - Accent4 2 2 2 4 2 4" xfId="12178" xr:uid="{00000000-0005-0000-0000-0000AE050000}"/>
    <cellStyle name="40% - Accent4 2 2 2 4 3" xfId="5822" xr:uid="{00000000-0005-0000-0000-0000B0050000}"/>
    <cellStyle name="40% - Accent4 2 2 2 4 3 2" xfId="14251" xr:uid="{00000000-0005-0000-0000-0000B0050000}"/>
    <cellStyle name="40% - Accent4 2 2 2 4 4" xfId="18462" xr:uid="{00000000-0005-0000-0000-0000D8020000}"/>
    <cellStyle name="40% - Accent4 2 2 2 4 5" xfId="10033" xr:uid="{00000000-0005-0000-0000-0000AD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00000000-0005-0000-0000-0000B3050000}"/>
    <cellStyle name="40% - Accent4 2 2 2 5 2 3" xfId="21020" xr:uid="{00000000-0005-0000-0000-0000DB020000}"/>
    <cellStyle name="40% - Accent4 2 2 2 5 2 4" xfId="12591" xr:uid="{00000000-0005-0000-0000-0000B2050000}"/>
    <cellStyle name="40% - Accent4 2 2 2 5 3" xfId="6235" xr:uid="{00000000-0005-0000-0000-0000B4050000}"/>
    <cellStyle name="40% - Accent4 2 2 2 5 3 2" xfId="14664" xr:uid="{00000000-0005-0000-0000-0000B4050000}"/>
    <cellStyle name="40% - Accent4 2 2 2 5 4" xfId="18875" xr:uid="{00000000-0005-0000-0000-0000DA020000}"/>
    <cellStyle name="40% - Accent4 2 2 2 5 5" xfId="10446" xr:uid="{00000000-0005-0000-0000-0000B1050000}"/>
    <cellStyle name="40% - Accent4 2 2 2 6" xfId="2340" xr:uid="{00000000-0005-0000-0000-0000B5050000}"/>
    <cellStyle name="40% - Accent4 2 2 2 6 2" xfId="6648" xr:uid="{00000000-0005-0000-0000-0000B6050000}"/>
    <cellStyle name="40% - Accent4 2 2 2 6 2 2" xfId="15077" xr:uid="{00000000-0005-0000-0000-0000B6050000}"/>
    <cellStyle name="40% - Accent4 2 2 2 6 3" xfId="19288" xr:uid="{00000000-0005-0000-0000-0000DC020000}"/>
    <cellStyle name="40% - Accent4 2 2 2 6 4" xfId="10859" xr:uid="{00000000-0005-0000-0000-0000B5050000}"/>
    <cellStyle name="40% - Accent4 2 2 2 7" xfId="4582" xr:uid="{00000000-0005-0000-0000-0000B7050000}"/>
    <cellStyle name="40% - Accent4 2 2 2 7 2" xfId="13011" xr:uid="{00000000-0005-0000-0000-0000B7050000}"/>
    <cellStyle name="40% - Accent4 2 2 2 8" xfId="17222" xr:uid="{00000000-0005-0000-0000-00005E220000}"/>
    <cellStyle name="40% - Accent4 2 2 2 9" xfId="8793" xr:uid="{00000000-0005-0000-0000-0000A4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00000000-0005-0000-0000-0000BA050000}"/>
    <cellStyle name="40% - Accent4 2 2 3 2 3" xfId="19780" xr:uid="{00000000-0005-0000-0000-0000DE020000}"/>
    <cellStyle name="40% - Accent4 2 2 3 2 4" xfId="11351" xr:uid="{00000000-0005-0000-0000-0000B9050000}"/>
    <cellStyle name="40% - Accent4 2 2 3 3" xfId="4995" xr:uid="{00000000-0005-0000-0000-0000BB050000}"/>
    <cellStyle name="40% - Accent4 2 2 3 3 2" xfId="13424" xr:uid="{00000000-0005-0000-0000-0000BB050000}"/>
    <cellStyle name="40% - Accent4 2 2 3 4" xfId="17635" xr:uid="{00000000-0005-0000-0000-0000DD020000}"/>
    <cellStyle name="40% - Accent4 2 2 3 5" xfId="9206" xr:uid="{00000000-0005-0000-0000-0000B8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00000000-0005-0000-0000-0000BE050000}"/>
    <cellStyle name="40% - Accent4 2 2 4 2 3" xfId="20193" xr:uid="{00000000-0005-0000-0000-0000E0020000}"/>
    <cellStyle name="40% - Accent4 2 2 4 2 4" xfId="11764" xr:uid="{00000000-0005-0000-0000-0000BD050000}"/>
    <cellStyle name="40% - Accent4 2 2 4 3" xfId="5408" xr:uid="{00000000-0005-0000-0000-0000BF050000}"/>
    <cellStyle name="40% - Accent4 2 2 4 3 2" xfId="13837" xr:uid="{00000000-0005-0000-0000-0000BF050000}"/>
    <cellStyle name="40% - Accent4 2 2 4 4" xfId="18048" xr:uid="{00000000-0005-0000-0000-0000DF020000}"/>
    <cellStyle name="40% - Accent4 2 2 4 5" xfId="9619" xr:uid="{00000000-0005-0000-0000-0000BC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00000000-0005-0000-0000-0000C2050000}"/>
    <cellStyle name="40% - Accent4 2 2 5 2 3" xfId="20606" xr:uid="{00000000-0005-0000-0000-0000E2020000}"/>
    <cellStyle name="40% - Accent4 2 2 5 2 4" xfId="12177" xr:uid="{00000000-0005-0000-0000-0000C1050000}"/>
    <cellStyle name="40% - Accent4 2 2 5 3" xfId="5821" xr:uid="{00000000-0005-0000-0000-0000C3050000}"/>
    <cellStyle name="40% - Accent4 2 2 5 3 2" xfId="14250" xr:uid="{00000000-0005-0000-0000-0000C3050000}"/>
    <cellStyle name="40% - Accent4 2 2 5 4" xfId="18461" xr:uid="{00000000-0005-0000-0000-0000E1020000}"/>
    <cellStyle name="40% - Accent4 2 2 5 5" xfId="10032" xr:uid="{00000000-0005-0000-0000-0000C0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00000000-0005-0000-0000-0000C6050000}"/>
    <cellStyle name="40% - Accent4 2 2 6 2 3" xfId="21019" xr:uid="{00000000-0005-0000-0000-0000E4020000}"/>
    <cellStyle name="40% - Accent4 2 2 6 2 4" xfId="12590" xr:uid="{00000000-0005-0000-0000-0000C5050000}"/>
    <cellStyle name="40% - Accent4 2 2 6 3" xfId="6234" xr:uid="{00000000-0005-0000-0000-0000C7050000}"/>
    <cellStyle name="40% - Accent4 2 2 6 3 2" xfId="14663" xr:uid="{00000000-0005-0000-0000-0000C7050000}"/>
    <cellStyle name="40% - Accent4 2 2 6 4" xfId="18874" xr:uid="{00000000-0005-0000-0000-0000E3020000}"/>
    <cellStyle name="40% - Accent4 2 2 6 5" xfId="10445" xr:uid="{00000000-0005-0000-0000-0000C4050000}"/>
    <cellStyle name="40% - Accent4 2 2 7" xfId="2339" xr:uid="{00000000-0005-0000-0000-0000C8050000}"/>
    <cellStyle name="40% - Accent4 2 2 7 2" xfId="6647" xr:uid="{00000000-0005-0000-0000-0000C9050000}"/>
    <cellStyle name="40% - Accent4 2 2 7 2 2" xfId="15076" xr:uid="{00000000-0005-0000-0000-0000C9050000}"/>
    <cellStyle name="40% - Accent4 2 2 7 3" xfId="19287" xr:uid="{00000000-0005-0000-0000-0000E5020000}"/>
    <cellStyle name="40% - Accent4 2 2 7 4" xfId="10858" xr:uid="{00000000-0005-0000-0000-0000C8050000}"/>
    <cellStyle name="40% - Accent4 2 2 8" xfId="4581" xr:uid="{00000000-0005-0000-0000-0000CA050000}"/>
    <cellStyle name="40% - Accent4 2 2 8 2" xfId="13010" xr:uid="{00000000-0005-0000-0000-0000CA050000}"/>
    <cellStyle name="40% - Accent4 2 2 9" xfId="17221" xr:uid="{00000000-0005-0000-0000-00005D22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00000000-0005-0000-0000-0000CE050000}"/>
    <cellStyle name="40% - Accent4 2 3 2 2 3" xfId="19782" xr:uid="{00000000-0005-0000-0000-0000E8020000}"/>
    <cellStyle name="40% - Accent4 2 3 2 2 4" xfId="11353" xr:uid="{00000000-0005-0000-0000-0000CD050000}"/>
    <cellStyle name="40% - Accent4 2 3 2 3" xfId="4997" xr:uid="{00000000-0005-0000-0000-0000CF050000}"/>
    <cellStyle name="40% - Accent4 2 3 2 3 2" xfId="13426" xr:uid="{00000000-0005-0000-0000-0000CF050000}"/>
    <cellStyle name="40% - Accent4 2 3 2 4" xfId="17637" xr:uid="{00000000-0005-0000-0000-0000E7020000}"/>
    <cellStyle name="40% - Accent4 2 3 2 5" xfId="9208" xr:uid="{00000000-0005-0000-0000-0000CC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00000000-0005-0000-0000-0000D2050000}"/>
    <cellStyle name="40% - Accent4 2 3 3 2 3" xfId="20195" xr:uid="{00000000-0005-0000-0000-0000EA020000}"/>
    <cellStyle name="40% - Accent4 2 3 3 2 4" xfId="11766" xr:uid="{00000000-0005-0000-0000-0000D1050000}"/>
    <cellStyle name="40% - Accent4 2 3 3 3" xfId="5410" xr:uid="{00000000-0005-0000-0000-0000D3050000}"/>
    <cellStyle name="40% - Accent4 2 3 3 3 2" xfId="13839" xr:uid="{00000000-0005-0000-0000-0000D3050000}"/>
    <cellStyle name="40% - Accent4 2 3 3 4" xfId="18050" xr:uid="{00000000-0005-0000-0000-0000E9020000}"/>
    <cellStyle name="40% - Accent4 2 3 3 5" xfId="9621" xr:uid="{00000000-0005-0000-0000-0000D0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00000000-0005-0000-0000-0000D6050000}"/>
    <cellStyle name="40% - Accent4 2 3 4 2 3" xfId="20608" xr:uid="{00000000-0005-0000-0000-0000EC020000}"/>
    <cellStyle name="40% - Accent4 2 3 4 2 4" xfId="12179" xr:uid="{00000000-0005-0000-0000-0000D5050000}"/>
    <cellStyle name="40% - Accent4 2 3 4 3" xfId="5823" xr:uid="{00000000-0005-0000-0000-0000D7050000}"/>
    <cellStyle name="40% - Accent4 2 3 4 3 2" xfId="14252" xr:uid="{00000000-0005-0000-0000-0000D7050000}"/>
    <cellStyle name="40% - Accent4 2 3 4 4" xfId="18463" xr:uid="{00000000-0005-0000-0000-0000EB020000}"/>
    <cellStyle name="40% - Accent4 2 3 4 5" xfId="10034" xr:uid="{00000000-0005-0000-0000-0000D4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00000000-0005-0000-0000-0000DA050000}"/>
    <cellStyle name="40% - Accent4 2 3 5 2 3" xfId="21021" xr:uid="{00000000-0005-0000-0000-0000EE020000}"/>
    <cellStyle name="40% - Accent4 2 3 5 2 4" xfId="12592" xr:uid="{00000000-0005-0000-0000-0000D9050000}"/>
    <cellStyle name="40% - Accent4 2 3 5 3" xfId="6236" xr:uid="{00000000-0005-0000-0000-0000DB050000}"/>
    <cellStyle name="40% - Accent4 2 3 5 3 2" xfId="14665" xr:uid="{00000000-0005-0000-0000-0000DB050000}"/>
    <cellStyle name="40% - Accent4 2 3 5 4" xfId="18876" xr:uid="{00000000-0005-0000-0000-0000ED020000}"/>
    <cellStyle name="40% - Accent4 2 3 5 5" xfId="10447" xr:uid="{00000000-0005-0000-0000-0000D8050000}"/>
    <cellStyle name="40% - Accent4 2 3 6" xfId="2341" xr:uid="{00000000-0005-0000-0000-0000DC050000}"/>
    <cellStyle name="40% - Accent4 2 3 6 2" xfId="6649" xr:uid="{00000000-0005-0000-0000-0000DD050000}"/>
    <cellStyle name="40% - Accent4 2 3 6 2 2" xfId="15078" xr:uid="{00000000-0005-0000-0000-0000DD050000}"/>
    <cellStyle name="40% - Accent4 2 3 6 3" xfId="19289" xr:uid="{00000000-0005-0000-0000-0000EF020000}"/>
    <cellStyle name="40% - Accent4 2 3 6 4" xfId="10860" xr:uid="{00000000-0005-0000-0000-0000DC050000}"/>
    <cellStyle name="40% - Accent4 2 3 7" xfId="4583" xr:uid="{00000000-0005-0000-0000-0000DE050000}"/>
    <cellStyle name="40% - Accent4 2 3 7 2" xfId="13012" xr:uid="{00000000-0005-0000-0000-0000DE050000}"/>
    <cellStyle name="40% - Accent4 2 3 8" xfId="17223" xr:uid="{00000000-0005-0000-0000-00005F220000}"/>
    <cellStyle name="40% - Accent4 2 3 9" xfId="8794" xr:uid="{00000000-0005-0000-0000-0000CB050000}"/>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00000000-0005-0000-0000-0000E1050000}"/>
    <cellStyle name="40% - Accent4 2 4 2 3" xfId="19779" xr:uid="{00000000-0005-0000-0000-0000F1020000}"/>
    <cellStyle name="40% - Accent4 2 4 2 4" xfId="11350" xr:uid="{00000000-0005-0000-0000-0000E0050000}"/>
    <cellStyle name="40% - Accent4 2 4 3" xfId="4994" xr:uid="{00000000-0005-0000-0000-0000E2050000}"/>
    <cellStyle name="40% - Accent4 2 4 3 2" xfId="13423" xr:uid="{00000000-0005-0000-0000-0000E2050000}"/>
    <cellStyle name="40% - Accent4 2 4 4" xfId="17634" xr:uid="{00000000-0005-0000-0000-0000F0020000}"/>
    <cellStyle name="40% - Accent4 2 4 5" xfId="9205" xr:uid="{00000000-0005-0000-0000-0000DF050000}"/>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00000000-0005-0000-0000-0000E5050000}"/>
    <cellStyle name="40% - Accent4 2 5 2 3" xfId="20192" xr:uid="{00000000-0005-0000-0000-0000F3020000}"/>
    <cellStyle name="40% - Accent4 2 5 2 4" xfId="11763" xr:uid="{00000000-0005-0000-0000-0000E4050000}"/>
    <cellStyle name="40% - Accent4 2 5 3" xfId="5407" xr:uid="{00000000-0005-0000-0000-0000E6050000}"/>
    <cellStyle name="40% - Accent4 2 5 3 2" xfId="13836" xr:uid="{00000000-0005-0000-0000-0000E6050000}"/>
    <cellStyle name="40% - Accent4 2 5 4" xfId="18047" xr:uid="{00000000-0005-0000-0000-0000F2020000}"/>
    <cellStyle name="40% - Accent4 2 5 5" xfId="9618" xr:uid="{00000000-0005-0000-0000-0000E3050000}"/>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00000000-0005-0000-0000-0000E9050000}"/>
    <cellStyle name="40% - Accent4 2 6 2 3" xfId="20605" xr:uid="{00000000-0005-0000-0000-0000F5020000}"/>
    <cellStyle name="40% - Accent4 2 6 2 4" xfId="12176" xr:uid="{00000000-0005-0000-0000-0000E8050000}"/>
    <cellStyle name="40% - Accent4 2 6 3" xfId="5820" xr:uid="{00000000-0005-0000-0000-0000EA050000}"/>
    <cellStyle name="40% - Accent4 2 6 3 2" xfId="14249" xr:uid="{00000000-0005-0000-0000-0000EA050000}"/>
    <cellStyle name="40% - Accent4 2 6 4" xfId="18460" xr:uid="{00000000-0005-0000-0000-0000F4020000}"/>
    <cellStyle name="40% - Accent4 2 6 5" xfId="10031" xr:uid="{00000000-0005-0000-0000-0000E7050000}"/>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00000000-0005-0000-0000-0000ED050000}"/>
    <cellStyle name="40% - Accent4 2 7 2 3" xfId="21018" xr:uid="{00000000-0005-0000-0000-0000F7020000}"/>
    <cellStyle name="40% - Accent4 2 7 2 4" xfId="12589" xr:uid="{00000000-0005-0000-0000-0000EC050000}"/>
    <cellStyle name="40% - Accent4 2 7 3" xfId="6233" xr:uid="{00000000-0005-0000-0000-0000EE050000}"/>
    <cellStyle name="40% - Accent4 2 7 3 2" xfId="14662" xr:uid="{00000000-0005-0000-0000-0000EE050000}"/>
    <cellStyle name="40% - Accent4 2 7 4" xfId="18873" xr:uid="{00000000-0005-0000-0000-0000F6020000}"/>
    <cellStyle name="40% - Accent4 2 7 5" xfId="10444" xr:uid="{00000000-0005-0000-0000-0000EB050000}"/>
    <cellStyle name="40% - Accent4 2 8" xfId="2338" xr:uid="{00000000-0005-0000-0000-0000EF050000}"/>
    <cellStyle name="40% - Accent4 2 8 2" xfId="6646" xr:uid="{00000000-0005-0000-0000-0000F0050000}"/>
    <cellStyle name="40% - Accent4 2 8 2 2" xfId="15075" xr:uid="{00000000-0005-0000-0000-0000F0050000}"/>
    <cellStyle name="40% - Accent4 2 8 3" xfId="19286" xr:uid="{00000000-0005-0000-0000-0000F8020000}"/>
    <cellStyle name="40% - Accent4 2 8 4" xfId="10857" xr:uid="{00000000-0005-0000-0000-0000EF050000}"/>
    <cellStyle name="40% - Accent4 2 9" xfId="4580" xr:uid="{00000000-0005-0000-0000-0000F1050000}"/>
    <cellStyle name="40% - Accent4 2 9 2" xfId="13009" xr:uid="{00000000-0005-0000-0000-0000F1050000}"/>
    <cellStyle name="40% - Accent4 3" xfId="78" xr:uid="{00000000-0005-0000-0000-0000F2050000}"/>
    <cellStyle name="40% - Accent4 3 10" xfId="8795"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00000000-0005-0000-0000-0000F6050000}"/>
    <cellStyle name="40% - Accent4 3 2 2 2 3" xfId="19784" xr:uid="{00000000-0005-0000-0000-0000FC020000}"/>
    <cellStyle name="40% - Accent4 3 2 2 2 4" xfId="11355" xr:uid="{00000000-0005-0000-0000-0000F5050000}"/>
    <cellStyle name="40% - Accent4 3 2 2 3" xfId="4999" xr:uid="{00000000-0005-0000-0000-0000F7050000}"/>
    <cellStyle name="40% - Accent4 3 2 2 3 2" xfId="13428" xr:uid="{00000000-0005-0000-0000-0000F7050000}"/>
    <cellStyle name="40% - Accent4 3 2 2 4" xfId="17639" xr:uid="{00000000-0005-0000-0000-0000FB020000}"/>
    <cellStyle name="40% - Accent4 3 2 2 5" xfId="9210" xr:uid="{00000000-0005-0000-0000-0000F4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00000000-0005-0000-0000-0000FA050000}"/>
    <cellStyle name="40% - Accent4 3 2 3 2 3" xfId="20197" xr:uid="{00000000-0005-0000-0000-0000FE020000}"/>
    <cellStyle name="40% - Accent4 3 2 3 2 4" xfId="11768" xr:uid="{00000000-0005-0000-0000-0000F9050000}"/>
    <cellStyle name="40% - Accent4 3 2 3 3" xfId="5412" xr:uid="{00000000-0005-0000-0000-0000FB050000}"/>
    <cellStyle name="40% - Accent4 3 2 3 3 2" xfId="13841" xr:uid="{00000000-0005-0000-0000-0000FB050000}"/>
    <cellStyle name="40% - Accent4 3 2 3 4" xfId="18052" xr:uid="{00000000-0005-0000-0000-0000FD020000}"/>
    <cellStyle name="40% - Accent4 3 2 3 5" xfId="9623" xr:uid="{00000000-0005-0000-0000-0000F8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00000000-0005-0000-0000-0000FE050000}"/>
    <cellStyle name="40% - Accent4 3 2 4 2 3" xfId="20610" xr:uid="{00000000-0005-0000-0000-000000030000}"/>
    <cellStyle name="40% - Accent4 3 2 4 2 4" xfId="12181" xr:uid="{00000000-0005-0000-0000-0000FD050000}"/>
    <cellStyle name="40% - Accent4 3 2 4 3" xfId="5825" xr:uid="{00000000-0005-0000-0000-0000FF050000}"/>
    <cellStyle name="40% - Accent4 3 2 4 3 2" xfId="14254" xr:uid="{00000000-0005-0000-0000-0000FF050000}"/>
    <cellStyle name="40% - Accent4 3 2 4 4" xfId="18465" xr:uid="{00000000-0005-0000-0000-0000FF020000}"/>
    <cellStyle name="40% - Accent4 3 2 4 5" xfId="10036" xr:uid="{00000000-0005-0000-0000-0000FC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00000000-0005-0000-0000-000002060000}"/>
    <cellStyle name="40% - Accent4 3 2 5 2 3" xfId="21023" xr:uid="{00000000-0005-0000-0000-000002030000}"/>
    <cellStyle name="40% - Accent4 3 2 5 2 4" xfId="12594" xr:uid="{00000000-0005-0000-0000-000001060000}"/>
    <cellStyle name="40% - Accent4 3 2 5 3" xfId="6238" xr:uid="{00000000-0005-0000-0000-000003060000}"/>
    <cellStyle name="40% - Accent4 3 2 5 3 2" xfId="14667" xr:uid="{00000000-0005-0000-0000-000003060000}"/>
    <cellStyle name="40% - Accent4 3 2 5 4" xfId="18878" xr:uid="{00000000-0005-0000-0000-000001030000}"/>
    <cellStyle name="40% - Accent4 3 2 5 5" xfId="10449" xr:uid="{00000000-0005-0000-0000-000000060000}"/>
    <cellStyle name="40% - Accent4 3 2 6" xfId="2343" xr:uid="{00000000-0005-0000-0000-000004060000}"/>
    <cellStyle name="40% - Accent4 3 2 6 2" xfId="6651" xr:uid="{00000000-0005-0000-0000-000005060000}"/>
    <cellStyle name="40% - Accent4 3 2 6 2 2" xfId="15080" xr:uid="{00000000-0005-0000-0000-000005060000}"/>
    <cellStyle name="40% - Accent4 3 2 6 3" xfId="19291" xr:uid="{00000000-0005-0000-0000-000003030000}"/>
    <cellStyle name="40% - Accent4 3 2 6 4" xfId="10862" xr:uid="{00000000-0005-0000-0000-000004060000}"/>
    <cellStyle name="40% - Accent4 3 2 7" xfId="4585" xr:uid="{00000000-0005-0000-0000-000006060000}"/>
    <cellStyle name="40% - Accent4 3 2 7 2" xfId="13014" xr:uid="{00000000-0005-0000-0000-000006060000}"/>
    <cellStyle name="40% - Accent4 3 2 8" xfId="17225" xr:uid="{00000000-0005-0000-0000-000061220000}"/>
    <cellStyle name="40% - Accent4 3 2 9" xfId="8796" xr:uid="{00000000-0005-0000-0000-0000F3050000}"/>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00000000-0005-0000-0000-000009060000}"/>
    <cellStyle name="40% - Accent4 3 3 2 3" xfId="19783" xr:uid="{00000000-0005-0000-0000-000005030000}"/>
    <cellStyle name="40% - Accent4 3 3 2 4" xfId="11354" xr:uid="{00000000-0005-0000-0000-000008060000}"/>
    <cellStyle name="40% - Accent4 3 3 3" xfId="4998" xr:uid="{00000000-0005-0000-0000-00000A060000}"/>
    <cellStyle name="40% - Accent4 3 3 3 2" xfId="13427" xr:uid="{00000000-0005-0000-0000-00000A060000}"/>
    <cellStyle name="40% - Accent4 3 3 4" xfId="17638" xr:uid="{00000000-0005-0000-0000-000004030000}"/>
    <cellStyle name="40% - Accent4 3 3 5" xfId="9209" xr:uid="{00000000-0005-0000-0000-000007060000}"/>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00000000-0005-0000-0000-00000D060000}"/>
    <cellStyle name="40% - Accent4 3 4 2 3" xfId="20196" xr:uid="{00000000-0005-0000-0000-000007030000}"/>
    <cellStyle name="40% - Accent4 3 4 2 4" xfId="11767" xr:uid="{00000000-0005-0000-0000-00000C060000}"/>
    <cellStyle name="40% - Accent4 3 4 3" xfId="5411" xr:uid="{00000000-0005-0000-0000-00000E060000}"/>
    <cellStyle name="40% - Accent4 3 4 3 2" xfId="13840" xr:uid="{00000000-0005-0000-0000-00000E060000}"/>
    <cellStyle name="40% - Accent4 3 4 4" xfId="18051" xr:uid="{00000000-0005-0000-0000-000006030000}"/>
    <cellStyle name="40% - Accent4 3 4 5" xfId="9622" xr:uid="{00000000-0005-0000-0000-00000B060000}"/>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00000000-0005-0000-0000-000011060000}"/>
    <cellStyle name="40% - Accent4 3 5 2 3" xfId="20609" xr:uid="{00000000-0005-0000-0000-000009030000}"/>
    <cellStyle name="40% - Accent4 3 5 2 4" xfId="12180" xr:uid="{00000000-0005-0000-0000-000010060000}"/>
    <cellStyle name="40% - Accent4 3 5 3" xfId="5824" xr:uid="{00000000-0005-0000-0000-000012060000}"/>
    <cellStyle name="40% - Accent4 3 5 3 2" xfId="14253" xr:uid="{00000000-0005-0000-0000-000012060000}"/>
    <cellStyle name="40% - Accent4 3 5 4" xfId="18464" xr:uid="{00000000-0005-0000-0000-000008030000}"/>
    <cellStyle name="40% - Accent4 3 5 5" xfId="10035" xr:uid="{00000000-0005-0000-0000-00000F060000}"/>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00000000-0005-0000-0000-000015060000}"/>
    <cellStyle name="40% - Accent4 3 6 2 3" xfId="21022" xr:uid="{00000000-0005-0000-0000-00000B030000}"/>
    <cellStyle name="40% - Accent4 3 6 2 4" xfId="12593" xr:uid="{00000000-0005-0000-0000-000014060000}"/>
    <cellStyle name="40% - Accent4 3 6 3" xfId="6237" xr:uid="{00000000-0005-0000-0000-000016060000}"/>
    <cellStyle name="40% - Accent4 3 6 3 2" xfId="14666" xr:uid="{00000000-0005-0000-0000-000016060000}"/>
    <cellStyle name="40% - Accent4 3 6 4" xfId="18877" xr:uid="{00000000-0005-0000-0000-00000A030000}"/>
    <cellStyle name="40% - Accent4 3 6 5" xfId="10448" xr:uid="{00000000-0005-0000-0000-000013060000}"/>
    <cellStyle name="40% - Accent4 3 7" xfId="2342" xr:uid="{00000000-0005-0000-0000-000017060000}"/>
    <cellStyle name="40% - Accent4 3 7 2" xfId="6650" xr:uid="{00000000-0005-0000-0000-000018060000}"/>
    <cellStyle name="40% - Accent4 3 7 2 2" xfId="15079" xr:uid="{00000000-0005-0000-0000-000018060000}"/>
    <cellStyle name="40% - Accent4 3 7 3" xfId="19290" xr:uid="{00000000-0005-0000-0000-00000C030000}"/>
    <cellStyle name="40% - Accent4 3 7 4" xfId="10861" xr:uid="{00000000-0005-0000-0000-000017060000}"/>
    <cellStyle name="40% - Accent4 3 8" xfId="4584" xr:uid="{00000000-0005-0000-0000-000019060000}"/>
    <cellStyle name="40% - Accent4 3 8 2" xfId="13013" xr:uid="{00000000-0005-0000-0000-000019060000}"/>
    <cellStyle name="40% - Accent4 3 9" xfId="17224" xr:uid="{00000000-0005-0000-0000-00006022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00000000-0005-0000-0000-00001D060000}"/>
    <cellStyle name="40% - Accent4 4 2 2 3" xfId="19785" xr:uid="{00000000-0005-0000-0000-00000F030000}"/>
    <cellStyle name="40% - Accent4 4 2 2 4" xfId="11356" xr:uid="{00000000-0005-0000-0000-00001C060000}"/>
    <cellStyle name="40% - Accent4 4 2 3" xfId="5000" xr:uid="{00000000-0005-0000-0000-00001E060000}"/>
    <cellStyle name="40% - Accent4 4 2 3 2" xfId="13429" xr:uid="{00000000-0005-0000-0000-00001E060000}"/>
    <cellStyle name="40% - Accent4 4 2 4" xfId="17640" xr:uid="{00000000-0005-0000-0000-00000E030000}"/>
    <cellStyle name="40% - Accent4 4 2 5" xfId="9211" xr:uid="{00000000-0005-0000-0000-00001B060000}"/>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00000000-0005-0000-0000-000021060000}"/>
    <cellStyle name="40% - Accent4 4 3 2 3" xfId="20198" xr:uid="{00000000-0005-0000-0000-000011030000}"/>
    <cellStyle name="40% - Accent4 4 3 2 4" xfId="11769" xr:uid="{00000000-0005-0000-0000-000020060000}"/>
    <cellStyle name="40% - Accent4 4 3 3" xfId="5413" xr:uid="{00000000-0005-0000-0000-000022060000}"/>
    <cellStyle name="40% - Accent4 4 3 3 2" xfId="13842" xr:uid="{00000000-0005-0000-0000-000022060000}"/>
    <cellStyle name="40% - Accent4 4 3 4" xfId="18053" xr:uid="{00000000-0005-0000-0000-000010030000}"/>
    <cellStyle name="40% - Accent4 4 3 5" xfId="9624" xr:uid="{00000000-0005-0000-0000-00001F060000}"/>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00000000-0005-0000-0000-000025060000}"/>
    <cellStyle name="40% - Accent4 4 4 2 3" xfId="20611" xr:uid="{00000000-0005-0000-0000-000013030000}"/>
    <cellStyle name="40% - Accent4 4 4 2 4" xfId="12182" xr:uid="{00000000-0005-0000-0000-000024060000}"/>
    <cellStyle name="40% - Accent4 4 4 3" xfId="5826" xr:uid="{00000000-0005-0000-0000-000026060000}"/>
    <cellStyle name="40% - Accent4 4 4 3 2" xfId="14255" xr:uid="{00000000-0005-0000-0000-000026060000}"/>
    <cellStyle name="40% - Accent4 4 4 4" xfId="18466" xr:uid="{00000000-0005-0000-0000-000012030000}"/>
    <cellStyle name="40% - Accent4 4 4 5" xfId="10037" xr:uid="{00000000-0005-0000-0000-000023060000}"/>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00000000-0005-0000-0000-000029060000}"/>
    <cellStyle name="40% - Accent4 4 5 2 3" xfId="21024" xr:uid="{00000000-0005-0000-0000-000015030000}"/>
    <cellStyle name="40% - Accent4 4 5 2 4" xfId="12595" xr:uid="{00000000-0005-0000-0000-000028060000}"/>
    <cellStyle name="40% - Accent4 4 5 3" xfId="6239" xr:uid="{00000000-0005-0000-0000-00002A060000}"/>
    <cellStyle name="40% - Accent4 4 5 3 2" xfId="14668" xr:uid="{00000000-0005-0000-0000-00002A060000}"/>
    <cellStyle name="40% - Accent4 4 5 4" xfId="18879" xr:uid="{00000000-0005-0000-0000-000014030000}"/>
    <cellStyle name="40% - Accent4 4 5 5" xfId="10450" xr:uid="{00000000-0005-0000-0000-000027060000}"/>
    <cellStyle name="40% - Accent4 4 6" xfId="2344" xr:uid="{00000000-0005-0000-0000-00002B060000}"/>
    <cellStyle name="40% - Accent4 4 6 2" xfId="6652" xr:uid="{00000000-0005-0000-0000-00002C060000}"/>
    <cellStyle name="40% - Accent4 4 6 2 2" xfId="15081" xr:uid="{00000000-0005-0000-0000-00002C060000}"/>
    <cellStyle name="40% - Accent4 4 6 3" xfId="19292" xr:uid="{00000000-0005-0000-0000-000016030000}"/>
    <cellStyle name="40% - Accent4 4 6 4" xfId="10863" xr:uid="{00000000-0005-0000-0000-00002B060000}"/>
    <cellStyle name="40% - Accent4 4 7" xfId="4586" xr:uid="{00000000-0005-0000-0000-00002D060000}"/>
    <cellStyle name="40% - Accent4 4 7 2" xfId="13015" xr:uid="{00000000-0005-0000-0000-00002D060000}"/>
    <cellStyle name="40% - Accent4 4 8" xfId="17226" xr:uid="{00000000-0005-0000-0000-000062220000}"/>
    <cellStyle name="40% - Accent4 4 9" xfId="8797" xr:uid="{00000000-0005-0000-0000-00001A060000}"/>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00000000-0005-0000-0000-000030060000}"/>
    <cellStyle name="40% - Accent4 5 2 3" xfId="19778" xr:uid="{00000000-0005-0000-0000-000018030000}"/>
    <cellStyle name="40% - Accent4 5 2 4" xfId="11349" xr:uid="{00000000-0005-0000-0000-00002F060000}"/>
    <cellStyle name="40% - Accent4 5 3" xfId="4993" xr:uid="{00000000-0005-0000-0000-000031060000}"/>
    <cellStyle name="40% - Accent4 5 3 2" xfId="13422" xr:uid="{00000000-0005-0000-0000-000031060000}"/>
    <cellStyle name="40% - Accent4 5 4" xfId="17633" xr:uid="{00000000-0005-0000-0000-000017030000}"/>
    <cellStyle name="40% - Accent4 5 5" xfId="9204" xr:uid="{00000000-0005-0000-0000-00002E060000}"/>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00000000-0005-0000-0000-000034060000}"/>
    <cellStyle name="40% - Accent4 6 2 3" xfId="20191" xr:uid="{00000000-0005-0000-0000-00001A030000}"/>
    <cellStyle name="40% - Accent4 6 2 4" xfId="11762" xr:uid="{00000000-0005-0000-0000-000033060000}"/>
    <cellStyle name="40% - Accent4 6 3" xfId="5406" xr:uid="{00000000-0005-0000-0000-000035060000}"/>
    <cellStyle name="40% - Accent4 6 3 2" xfId="13835" xr:uid="{00000000-0005-0000-0000-000035060000}"/>
    <cellStyle name="40% - Accent4 6 4" xfId="18046" xr:uid="{00000000-0005-0000-0000-000019030000}"/>
    <cellStyle name="40% - Accent4 6 5" xfId="9617" xr:uid="{00000000-0005-0000-0000-000032060000}"/>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00000000-0005-0000-0000-000038060000}"/>
    <cellStyle name="40% - Accent4 7 2 3" xfId="20604" xr:uid="{00000000-0005-0000-0000-00001C030000}"/>
    <cellStyle name="40% - Accent4 7 2 4" xfId="12175" xr:uid="{00000000-0005-0000-0000-000037060000}"/>
    <cellStyle name="40% - Accent4 7 3" xfId="5819" xr:uid="{00000000-0005-0000-0000-000039060000}"/>
    <cellStyle name="40% - Accent4 7 3 2" xfId="14248" xr:uid="{00000000-0005-0000-0000-000039060000}"/>
    <cellStyle name="40% - Accent4 7 4" xfId="18459" xr:uid="{00000000-0005-0000-0000-00001B030000}"/>
    <cellStyle name="40% - Accent4 7 5" xfId="10030" xr:uid="{00000000-0005-0000-0000-000036060000}"/>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00000000-0005-0000-0000-00003C060000}"/>
    <cellStyle name="40% - Accent4 8 2 3" xfId="21017" xr:uid="{00000000-0005-0000-0000-00001E030000}"/>
    <cellStyle name="40% - Accent4 8 2 4" xfId="12588" xr:uid="{00000000-0005-0000-0000-00003B060000}"/>
    <cellStyle name="40% - Accent4 8 3" xfId="6232" xr:uid="{00000000-0005-0000-0000-00003D060000}"/>
    <cellStyle name="40% - Accent4 8 3 2" xfId="14661" xr:uid="{00000000-0005-0000-0000-00003D060000}"/>
    <cellStyle name="40% - Accent4 8 4" xfId="18872" xr:uid="{00000000-0005-0000-0000-00001D030000}"/>
    <cellStyle name="40% - Accent4 8 5" xfId="10443" xr:uid="{00000000-0005-0000-0000-00003A060000}"/>
    <cellStyle name="40% - Accent4 9" xfId="2337" xr:uid="{00000000-0005-0000-0000-00003E060000}"/>
    <cellStyle name="40% - Accent4 9 2" xfId="6645" xr:uid="{00000000-0005-0000-0000-00003F060000}"/>
    <cellStyle name="40% - Accent4 9 2 2" xfId="15074" xr:uid="{00000000-0005-0000-0000-00003F060000}"/>
    <cellStyle name="40% - Accent4 9 3" xfId="19285" xr:uid="{00000000-0005-0000-0000-00001F030000}"/>
    <cellStyle name="40% - Accent4 9 4" xfId="10856" xr:uid="{00000000-0005-0000-0000-00003E060000}"/>
    <cellStyle name="40% - Accent5" xfId="81" builtinId="47" customBuiltin="1"/>
    <cellStyle name="40% - Accent5 10" xfId="4587" xr:uid="{00000000-0005-0000-0000-000041060000}"/>
    <cellStyle name="40% - Accent5 10 2" xfId="13016" xr:uid="{00000000-0005-0000-0000-000041060000}"/>
    <cellStyle name="40% - Accent5 11" xfId="17227" xr:uid="{00000000-0005-0000-0000-000063220000}"/>
    <cellStyle name="40% - Accent5 12" xfId="8798" xr:uid="{00000000-0005-0000-0000-0000732B0000}"/>
    <cellStyle name="40% - Accent5 2" xfId="82" xr:uid="{00000000-0005-0000-0000-000042060000}"/>
    <cellStyle name="40% - Accent5 2 10" xfId="17228" xr:uid="{00000000-0005-0000-0000-000064220000}"/>
    <cellStyle name="40% - Accent5 2 11" xfId="8799" xr:uid="{00000000-0005-0000-0000-000042060000}"/>
    <cellStyle name="40% - Accent5 2 2" xfId="83" xr:uid="{00000000-0005-0000-0000-000043060000}"/>
    <cellStyle name="40% - Accent5 2 2 10" xfId="8800"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00000000-0005-0000-0000-000047060000}"/>
    <cellStyle name="40% - Accent5 2 2 2 2 2 3" xfId="19789" xr:uid="{00000000-0005-0000-0000-000025030000}"/>
    <cellStyle name="40% - Accent5 2 2 2 2 2 4" xfId="11360" xr:uid="{00000000-0005-0000-0000-000046060000}"/>
    <cellStyle name="40% - Accent5 2 2 2 2 3" xfId="5004" xr:uid="{00000000-0005-0000-0000-000048060000}"/>
    <cellStyle name="40% - Accent5 2 2 2 2 3 2" xfId="13433" xr:uid="{00000000-0005-0000-0000-000048060000}"/>
    <cellStyle name="40% - Accent5 2 2 2 2 4" xfId="17644" xr:uid="{00000000-0005-0000-0000-000024030000}"/>
    <cellStyle name="40% - Accent5 2 2 2 2 5" xfId="9215" xr:uid="{00000000-0005-0000-0000-000045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00000000-0005-0000-0000-00004B060000}"/>
    <cellStyle name="40% - Accent5 2 2 2 3 2 3" xfId="20202" xr:uid="{00000000-0005-0000-0000-000027030000}"/>
    <cellStyle name="40% - Accent5 2 2 2 3 2 4" xfId="11773" xr:uid="{00000000-0005-0000-0000-00004A060000}"/>
    <cellStyle name="40% - Accent5 2 2 2 3 3" xfId="5417" xr:uid="{00000000-0005-0000-0000-00004C060000}"/>
    <cellStyle name="40% - Accent5 2 2 2 3 3 2" xfId="13846" xr:uid="{00000000-0005-0000-0000-00004C060000}"/>
    <cellStyle name="40% - Accent5 2 2 2 3 4" xfId="18057" xr:uid="{00000000-0005-0000-0000-000026030000}"/>
    <cellStyle name="40% - Accent5 2 2 2 3 5" xfId="9628" xr:uid="{00000000-0005-0000-0000-000049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00000000-0005-0000-0000-00004F060000}"/>
    <cellStyle name="40% - Accent5 2 2 2 4 2 3" xfId="20615" xr:uid="{00000000-0005-0000-0000-000029030000}"/>
    <cellStyle name="40% - Accent5 2 2 2 4 2 4" xfId="12186" xr:uid="{00000000-0005-0000-0000-00004E060000}"/>
    <cellStyle name="40% - Accent5 2 2 2 4 3" xfId="5830" xr:uid="{00000000-0005-0000-0000-000050060000}"/>
    <cellStyle name="40% - Accent5 2 2 2 4 3 2" xfId="14259" xr:uid="{00000000-0005-0000-0000-000050060000}"/>
    <cellStyle name="40% - Accent5 2 2 2 4 4" xfId="18470" xr:uid="{00000000-0005-0000-0000-000028030000}"/>
    <cellStyle name="40% - Accent5 2 2 2 4 5" xfId="10041" xr:uid="{00000000-0005-0000-0000-00004D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00000000-0005-0000-0000-000053060000}"/>
    <cellStyle name="40% - Accent5 2 2 2 5 2 3" xfId="21028" xr:uid="{00000000-0005-0000-0000-00002B030000}"/>
    <cellStyle name="40% - Accent5 2 2 2 5 2 4" xfId="12599" xr:uid="{00000000-0005-0000-0000-000052060000}"/>
    <cellStyle name="40% - Accent5 2 2 2 5 3" xfId="6243" xr:uid="{00000000-0005-0000-0000-000054060000}"/>
    <cellStyle name="40% - Accent5 2 2 2 5 3 2" xfId="14672" xr:uid="{00000000-0005-0000-0000-000054060000}"/>
    <cellStyle name="40% - Accent5 2 2 2 5 4" xfId="18883" xr:uid="{00000000-0005-0000-0000-00002A030000}"/>
    <cellStyle name="40% - Accent5 2 2 2 5 5" xfId="10454" xr:uid="{00000000-0005-0000-0000-000051060000}"/>
    <cellStyle name="40% - Accent5 2 2 2 6" xfId="2348" xr:uid="{00000000-0005-0000-0000-000055060000}"/>
    <cellStyle name="40% - Accent5 2 2 2 6 2" xfId="6656" xr:uid="{00000000-0005-0000-0000-000056060000}"/>
    <cellStyle name="40% - Accent5 2 2 2 6 2 2" xfId="15085" xr:uid="{00000000-0005-0000-0000-000056060000}"/>
    <cellStyle name="40% - Accent5 2 2 2 6 3" xfId="19296" xr:uid="{00000000-0005-0000-0000-00002C030000}"/>
    <cellStyle name="40% - Accent5 2 2 2 6 4" xfId="10867" xr:uid="{00000000-0005-0000-0000-000055060000}"/>
    <cellStyle name="40% - Accent5 2 2 2 7" xfId="4590" xr:uid="{00000000-0005-0000-0000-000057060000}"/>
    <cellStyle name="40% - Accent5 2 2 2 7 2" xfId="13019" xr:uid="{00000000-0005-0000-0000-000057060000}"/>
    <cellStyle name="40% - Accent5 2 2 2 8" xfId="17230" xr:uid="{00000000-0005-0000-0000-000066220000}"/>
    <cellStyle name="40% - Accent5 2 2 2 9" xfId="8801" xr:uid="{00000000-0005-0000-0000-000044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00000000-0005-0000-0000-00005A060000}"/>
    <cellStyle name="40% - Accent5 2 2 3 2 3" xfId="19788" xr:uid="{00000000-0005-0000-0000-00002E030000}"/>
    <cellStyle name="40% - Accent5 2 2 3 2 4" xfId="11359" xr:uid="{00000000-0005-0000-0000-000059060000}"/>
    <cellStyle name="40% - Accent5 2 2 3 3" xfId="5003" xr:uid="{00000000-0005-0000-0000-00005B060000}"/>
    <cellStyle name="40% - Accent5 2 2 3 3 2" xfId="13432" xr:uid="{00000000-0005-0000-0000-00005B060000}"/>
    <cellStyle name="40% - Accent5 2 2 3 4" xfId="17643" xr:uid="{00000000-0005-0000-0000-00002D030000}"/>
    <cellStyle name="40% - Accent5 2 2 3 5" xfId="9214" xr:uid="{00000000-0005-0000-0000-000058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00000000-0005-0000-0000-00005E060000}"/>
    <cellStyle name="40% - Accent5 2 2 4 2 3" xfId="20201" xr:uid="{00000000-0005-0000-0000-000030030000}"/>
    <cellStyle name="40% - Accent5 2 2 4 2 4" xfId="11772" xr:uid="{00000000-0005-0000-0000-00005D060000}"/>
    <cellStyle name="40% - Accent5 2 2 4 3" xfId="5416" xr:uid="{00000000-0005-0000-0000-00005F060000}"/>
    <cellStyle name="40% - Accent5 2 2 4 3 2" xfId="13845" xr:uid="{00000000-0005-0000-0000-00005F060000}"/>
    <cellStyle name="40% - Accent5 2 2 4 4" xfId="18056" xr:uid="{00000000-0005-0000-0000-00002F030000}"/>
    <cellStyle name="40% - Accent5 2 2 4 5" xfId="9627" xr:uid="{00000000-0005-0000-0000-00005C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00000000-0005-0000-0000-000062060000}"/>
    <cellStyle name="40% - Accent5 2 2 5 2 3" xfId="20614" xr:uid="{00000000-0005-0000-0000-000032030000}"/>
    <cellStyle name="40% - Accent5 2 2 5 2 4" xfId="12185" xr:uid="{00000000-0005-0000-0000-000061060000}"/>
    <cellStyle name="40% - Accent5 2 2 5 3" xfId="5829" xr:uid="{00000000-0005-0000-0000-000063060000}"/>
    <cellStyle name="40% - Accent5 2 2 5 3 2" xfId="14258" xr:uid="{00000000-0005-0000-0000-000063060000}"/>
    <cellStyle name="40% - Accent5 2 2 5 4" xfId="18469" xr:uid="{00000000-0005-0000-0000-000031030000}"/>
    <cellStyle name="40% - Accent5 2 2 5 5" xfId="10040" xr:uid="{00000000-0005-0000-0000-000060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00000000-0005-0000-0000-000066060000}"/>
    <cellStyle name="40% - Accent5 2 2 6 2 3" xfId="21027" xr:uid="{00000000-0005-0000-0000-000034030000}"/>
    <cellStyle name="40% - Accent5 2 2 6 2 4" xfId="12598" xr:uid="{00000000-0005-0000-0000-000065060000}"/>
    <cellStyle name="40% - Accent5 2 2 6 3" xfId="6242" xr:uid="{00000000-0005-0000-0000-000067060000}"/>
    <cellStyle name="40% - Accent5 2 2 6 3 2" xfId="14671" xr:uid="{00000000-0005-0000-0000-000067060000}"/>
    <cellStyle name="40% - Accent5 2 2 6 4" xfId="18882" xr:uid="{00000000-0005-0000-0000-000033030000}"/>
    <cellStyle name="40% - Accent5 2 2 6 5" xfId="10453" xr:uid="{00000000-0005-0000-0000-000064060000}"/>
    <cellStyle name="40% - Accent5 2 2 7" xfId="2347" xr:uid="{00000000-0005-0000-0000-000068060000}"/>
    <cellStyle name="40% - Accent5 2 2 7 2" xfId="6655" xr:uid="{00000000-0005-0000-0000-000069060000}"/>
    <cellStyle name="40% - Accent5 2 2 7 2 2" xfId="15084" xr:uid="{00000000-0005-0000-0000-000069060000}"/>
    <cellStyle name="40% - Accent5 2 2 7 3" xfId="19295" xr:uid="{00000000-0005-0000-0000-000035030000}"/>
    <cellStyle name="40% - Accent5 2 2 7 4" xfId="10866" xr:uid="{00000000-0005-0000-0000-000068060000}"/>
    <cellStyle name="40% - Accent5 2 2 8" xfId="4589" xr:uid="{00000000-0005-0000-0000-00006A060000}"/>
    <cellStyle name="40% - Accent5 2 2 8 2" xfId="13018" xr:uid="{00000000-0005-0000-0000-00006A060000}"/>
    <cellStyle name="40% - Accent5 2 2 9" xfId="17229" xr:uid="{00000000-0005-0000-0000-00006522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00000000-0005-0000-0000-00006E060000}"/>
    <cellStyle name="40% - Accent5 2 3 2 2 3" xfId="19790" xr:uid="{00000000-0005-0000-0000-000038030000}"/>
    <cellStyle name="40% - Accent5 2 3 2 2 4" xfId="11361" xr:uid="{00000000-0005-0000-0000-00006D060000}"/>
    <cellStyle name="40% - Accent5 2 3 2 3" xfId="5005" xr:uid="{00000000-0005-0000-0000-00006F060000}"/>
    <cellStyle name="40% - Accent5 2 3 2 3 2" xfId="13434" xr:uid="{00000000-0005-0000-0000-00006F060000}"/>
    <cellStyle name="40% - Accent5 2 3 2 4" xfId="17645" xr:uid="{00000000-0005-0000-0000-000037030000}"/>
    <cellStyle name="40% - Accent5 2 3 2 5" xfId="9216" xr:uid="{00000000-0005-0000-0000-00006C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00000000-0005-0000-0000-000072060000}"/>
    <cellStyle name="40% - Accent5 2 3 3 2 3" xfId="20203" xr:uid="{00000000-0005-0000-0000-00003A030000}"/>
    <cellStyle name="40% - Accent5 2 3 3 2 4" xfId="11774" xr:uid="{00000000-0005-0000-0000-000071060000}"/>
    <cellStyle name="40% - Accent5 2 3 3 3" xfId="5418" xr:uid="{00000000-0005-0000-0000-000073060000}"/>
    <cellStyle name="40% - Accent5 2 3 3 3 2" xfId="13847" xr:uid="{00000000-0005-0000-0000-000073060000}"/>
    <cellStyle name="40% - Accent5 2 3 3 4" xfId="18058" xr:uid="{00000000-0005-0000-0000-000039030000}"/>
    <cellStyle name="40% - Accent5 2 3 3 5" xfId="9629" xr:uid="{00000000-0005-0000-0000-000070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00000000-0005-0000-0000-000076060000}"/>
    <cellStyle name="40% - Accent5 2 3 4 2 3" xfId="20616" xr:uid="{00000000-0005-0000-0000-00003C030000}"/>
    <cellStyle name="40% - Accent5 2 3 4 2 4" xfId="12187" xr:uid="{00000000-0005-0000-0000-000075060000}"/>
    <cellStyle name="40% - Accent5 2 3 4 3" xfId="5831" xr:uid="{00000000-0005-0000-0000-000077060000}"/>
    <cellStyle name="40% - Accent5 2 3 4 3 2" xfId="14260" xr:uid="{00000000-0005-0000-0000-000077060000}"/>
    <cellStyle name="40% - Accent5 2 3 4 4" xfId="18471" xr:uid="{00000000-0005-0000-0000-00003B030000}"/>
    <cellStyle name="40% - Accent5 2 3 4 5" xfId="10042" xr:uid="{00000000-0005-0000-0000-000074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00000000-0005-0000-0000-00007A060000}"/>
    <cellStyle name="40% - Accent5 2 3 5 2 3" xfId="21029" xr:uid="{00000000-0005-0000-0000-00003E030000}"/>
    <cellStyle name="40% - Accent5 2 3 5 2 4" xfId="12600" xr:uid="{00000000-0005-0000-0000-000079060000}"/>
    <cellStyle name="40% - Accent5 2 3 5 3" xfId="6244" xr:uid="{00000000-0005-0000-0000-00007B060000}"/>
    <cellStyle name="40% - Accent5 2 3 5 3 2" xfId="14673" xr:uid="{00000000-0005-0000-0000-00007B060000}"/>
    <cellStyle name="40% - Accent5 2 3 5 4" xfId="18884" xr:uid="{00000000-0005-0000-0000-00003D030000}"/>
    <cellStyle name="40% - Accent5 2 3 5 5" xfId="10455" xr:uid="{00000000-0005-0000-0000-000078060000}"/>
    <cellStyle name="40% - Accent5 2 3 6" xfId="2349" xr:uid="{00000000-0005-0000-0000-00007C060000}"/>
    <cellStyle name="40% - Accent5 2 3 6 2" xfId="6657" xr:uid="{00000000-0005-0000-0000-00007D060000}"/>
    <cellStyle name="40% - Accent5 2 3 6 2 2" xfId="15086" xr:uid="{00000000-0005-0000-0000-00007D060000}"/>
    <cellStyle name="40% - Accent5 2 3 6 3" xfId="19297" xr:uid="{00000000-0005-0000-0000-00003F030000}"/>
    <cellStyle name="40% - Accent5 2 3 6 4" xfId="10868" xr:uid="{00000000-0005-0000-0000-00007C060000}"/>
    <cellStyle name="40% - Accent5 2 3 7" xfId="4591" xr:uid="{00000000-0005-0000-0000-00007E060000}"/>
    <cellStyle name="40% - Accent5 2 3 7 2" xfId="13020" xr:uid="{00000000-0005-0000-0000-00007E060000}"/>
    <cellStyle name="40% - Accent5 2 3 8" xfId="17231" xr:uid="{00000000-0005-0000-0000-000067220000}"/>
    <cellStyle name="40% - Accent5 2 3 9" xfId="8802" xr:uid="{00000000-0005-0000-0000-00006B060000}"/>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00000000-0005-0000-0000-000081060000}"/>
    <cellStyle name="40% - Accent5 2 4 2 3" xfId="19787" xr:uid="{00000000-0005-0000-0000-000041030000}"/>
    <cellStyle name="40% - Accent5 2 4 2 4" xfId="11358" xr:uid="{00000000-0005-0000-0000-000080060000}"/>
    <cellStyle name="40% - Accent5 2 4 3" xfId="5002" xr:uid="{00000000-0005-0000-0000-000082060000}"/>
    <cellStyle name="40% - Accent5 2 4 3 2" xfId="13431" xr:uid="{00000000-0005-0000-0000-000082060000}"/>
    <cellStyle name="40% - Accent5 2 4 4" xfId="17642" xr:uid="{00000000-0005-0000-0000-000040030000}"/>
    <cellStyle name="40% - Accent5 2 4 5" xfId="9213" xr:uid="{00000000-0005-0000-0000-00007F060000}"/>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00000000-0005-0000-0000-000085060000}"/>
    <cellStyle name="40% - Accent5 2 5 2 3" xfId="20200" xr:uid="{00000000-0005-0000-0000-000043030000}"/>
    <cellStyle name="40% - Accent5 2 5 2 4" xfId="11771" xr:uid="{00000000-0005-0000-0000-000084060000}"/>
    <cellStyle name="40% - Accent5 2 5 3" xfId="5415" xr:uid="{00000000-0005-0000-0000-000086060000}"/>
    <cellStyle name="40% - Accent5 2 5 3 2" xfId="13844" xr:uid="{00000000-0005-0000-0000-000086060000}"/>
    <cellStyle name="40% - Accent5 2 5 4" xfId="18055" xr:uid="{00000000-0005-0000-0000-000042030000}"/>
    <cellStyle name="40% - Accent5 2 5 5" xfId="9626" xr:uid="{00000000-0005-0000-0000-000083060000}"/>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00000000-0005-0000-0000-000089060000}"/>
    <cellStyle name="40% - Accent5 2 6 2 3" xfId="20613" xr:uid="{00000000-0005-0000-0000-000045030000}"/>
    <cellStyle name="40% - Accent5 2 6 2 4" xfId="12184" xr:uid="{00000000-0005-0000-0000-000088060000}"/>
    <cellStyle name="40% - Accent5 2 6 3" xfId="5828" xr:uid="{00000000-0005-0000-0000-00008A060000}"/>
    <cellStyle name="40% - Accent5 2 6 3 2" xfId="14257" xr:uid="{00000000-0005-0000-0000-00008A060000}"/>
    <cellStyle name="40% - Accent5 2 6 4" xfId="18468" xr:uid="{00000000-0005-0000-0000-000044030000}"/>
    <cellStyle name="40% - Accent5 2 6 5" xfId="10039" xr:uid="{00000000-0005-0000-0000-000087060000}"/>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00000000-0005-0000-0000-00008D060000}"/>
    <cellStyle name="40% - Accent5 2 7 2 3" xfId="21026" xr:uid="{00000000-0005-0000-0000-000047030000}"/>
    <cellStyle name="40% - Accent5 2 7 2 4" xfId="12597" xr:uid="{00000000-0005-0000-0000-00008C060000}"/>
    <cellStyle name="40% - Accent5 2 7 3" xfId="6241" xr:uid="{00000000-0005-0000-0000-00008E060000}"/>
    <cellStyle name="40% - Accent5 2 7 3 2" xfId="14670" xr:uid="{00000000-0005-0000-0000-00008E060000}"/>
    <cellStyle name="40% - Accent5 2 7 4" xfId="18881" xr:uid="{00000000-0005-0000-0000-000046030000}"/>
    <cellStyle name="40% - Accent5 2 7 5" xfId="10452" xr:uid="{00000000-0005-0000-0000-00008B060000}"/>
    <cellStyle name="40% - Accent5 2 8" xfId="2346" xr:uid="{00000000-0005-0000-0000-00008F060000}"/>
    <cellStyle name="40% - Accent5 2 8 2" xfId="6654" xr:uid="{00000000-0005-0000-0000-000090060000}"/>
    <cellStyle name="40% - Accent5 2 8 2 2" xfId="15083" xr:uid="{00000000-0005-0000-0000-000090060000}"/>
    <cellStyle name="40% - Accent5 2 8 3" xfId="19294" xr:uid="{00000000-0005-0000-0000-000048030000}"/>
    <cellStyle name="40% - Accent5 2 8 4" xfId="10865" xr:uid="{00000000-0005-0000-0000-00008F060000}"/>
    <cellStyle name="40% - Accent5 2 9" xfId="4588" xr:uid="{00000000-0005-0000-0000-000091060000}"/>
    <cellStyle name="40% - Accent5 2 9 2" xfId="13017" xr:uid="{00000000-0005-0000-0000-000091060000}"/>
    <cellStyle name="40% - Accent5 3" xfId="86" xr:uid="{00000000-0005-0000-0000-000092060000}"/>
    <cellStyle name="40% - Accent5 3 10" xfId="8803"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00000000-0005-0000-0000-000096060000}"/>
    <cellStyle name="40% - Accent5 3 2 2 2 3" xfId="19792" xr:uid="{00000000-0005-0000-0000-00004C030000}"/>
    <cellStyle name="40% - Accent5 3 2 2 2 4" xfId="11363" xr:uid="{00000000-0005-0000-0000-000095060000}"/>
    <cellStyle name="40% - Accent5 3 2 2 3" xfId="5007" xr:uid="{00000000-0005-0000-0000-000097060000}"/>
    <cellStyle name="40% - Accent5 3 2 2 3 2" xfId="13436" xr:uid="{00000000-0005-0000-0000-000097060000}"/>
    <cellStyle name="40% - Accent5 3 2 2 4" xfId="17647" xr:uid="{00000000-0005-0000-0000-00004B030000}"/>
    <cellStyle name="40% - Accent5 3 2 2 5" xfId="9218" xr:uid="{00000000-0005-0000-0000-000094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00000000-0005-0000-0000-00009A060000}"/>
    <cellStyle name="40% - Accent5 3 2 3 2 3" xfId="20205" xr:uid="{00000000-0005-0000-0000-00004E030000}"/>
    <cellStyle name="40% - Accent5 3 2 3 2 4" xfId="11776" xr:uid="{00000000-0005-0000-0000-000099060000}"/>
    <cellStyle name="40% - Accent5 3 2 3 3" xfId="5420" xr:uid="{00000000-0005-0000-0000-00009B060000}"/>
    <cellStyle name="40% - Accent5 3 2 3 3 2" xfId="13849" xr:uid="{00000000-0005-0000-0000-00009B060000}"/>
    <cellStyle name="40% - Accent5 3 2 3 4" xfId="18060" xr:uid="{00000000-0005-0000-0000-00004D030000}"/>
    <cellStyle name="40% - Accent5 3 2 3 5" xfId="9631" xr:uid="{00000000-0005-0000-0000-000098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00000000-0005-0000-0000-00009E060000}"/>
    <cellStyle name="40% - Accent5 3 2 4 2 3" xfId="20618" xr:uid="{00000000-0005-0000-0000-000050030000}"/>
    <cellStyle name="40% - Accent5 3 2 4 2 4" xfId="12189" xr:uid="{00000000-0005-0000-0000-00009D060000}"/>
    <cellStyle name="40% - Accent5 3 2 4 3" xfId="5833" xr:uid="{00000000-0005-0000-0000-00009F060000}"/>
    <cellStyle name="40% - Accent5 3 2 4 3 2" xfId="14262" xr:uid="{00000000-0005-0000-0000-00009F060000}"/>
    <cellStyle name="40% - Accent5 3 2 4 4" xfId="18473" xr:uid="{00000000-0005-0000-0000-00004F030000}"/>
    <cellStyle name="40% - Accent5 3 2 4 5" xfId="10044" xr:uid="{00000000-0005-0000-0000-00009C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00000000-0005-0000-0000-0000A2060000}"/>
    <cellStyle name="40% - Accent5 3 2 5 2 3" xfId="21031" xr:uid="{00000000-0005-0000-0000-000052030000}"/>
    <cellStyle name="40% - Accent5 3 2 5 2 4" xfId="12602" xr:uid="{00000000-0005-0000-0000-0000A1060000}"/>
    <cellStyle name="40% - Accent5 3 2 5 3" xfId="6246" xr:uid="{00000000-0005-0000-0000-0000A3060000}"/>
    <cellStyle name="40% - Accent5 3 2 5 3 2" xfId="14675" xr:uid="{00000000-0005-0000-0000-0000A3060000}"/>
    <cellStyle name="40% - Accent5 3 2 5 4" xfId="18886" xr:uid="{00000000-0005-0000-0000-000051030000}"/>
    <cellStyle name="40% - Accent5 3 2 5 5" xfId="10457" xr:uid="{00000000-0005-0000-0000-0000A0060000}"/>
    <cellStyle name="40% - Accent5 3 2 6" xfId="2351" xr:uid="{00000000-0005-0000-0000-0000A4060000}"/>
    <cellStyle name="40% - Accent5 3 2 6 2" xfId="6659" xr:uid="{00000000-0005-0000-0000-0000A5060000}"/>
    <cellStyle name="40% - Accent5 3 2 6 2 2" xfId="15088" xr:uid="{00000000-0005-0000-0000-0000A5060000}"/>
    <cellStyle name="40% - Accent5 3 2 6 3" xfId="19299" xr:uid="{00000000-0005-0000-0000-000053030000}"/>
    <cellStyle name="40% - Accent5 3 2 6 4" xfId="10870" xr:uid="{00000000-0005-0000-0000-0000A4060000}"/>
    <cellStyle name="40% - Accent5 3 2 7" xfId="4593" xr:uid="{00000000-0005-0000-0000-0000A6060000}"/>
    <cellStyle name="40% - Accent5 3 2 7 2" xfId="13022" xr:uid="{00000000-0005-0000-0000-0000A6060000}"/>
    <cellStyle name="40% - Accent5 3 2 8" xfId="17233" xr:uid="{00000000-0005-0000-0000-000069220000}"/>
    <cellStyle name="40% - Accent5 3 2 9" xfId="8804" xr:uid="{00000000-0005-0000-0000-000093060000}"/>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00000000-0005-0000-0000-0000A9060000}"/>
    <cellStyle name="40% - Accent5 3 3 2 3" xfId="19791" xr:uid="{00000000-0005-0000-0000-000055030000}"/>
    <cellStyle name="40% - Accent5 3 3 2 4" xfId="11362" xr:uid="{00000000-0005-0000-0000-0000A8060000}"/>
    <cellStyle name="40% - Accent5 3 3 3" xfId="5006" xr:uid="{00000000-0005-0000-0000-0000AA060000}"/>
    <cellStyle name="40% - Accent5 3 3 3 2" xfId="13435" xr:uid="{00000000-0005-0000-0000-0000AA060000}"/>
    <cellStyle name="40% - Accent5 3 3 4" xfId="17646" xr:uid="{00000000-0005-0000-0000-000054030000}"/>
    <cellStyle name="40% - Accent5 3 3 5" xfId="9217" xr:uid="{00000000-0005-0000-0000-0000A7060000}"/>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00000000-0005-0000-0000-0000AD060000}"/>
    <cellStyle name="40% - Accent5 3 4 2 3" xfId="20204" xr:uid="{00000000-0005-0000-0000-000057030000}"/>
    <cellStyle name="40% - Accent5 3 4 2 4" xfId="11775" xr:uid="{00000000-0005-0000-0000-0000AC060000}"/>
    <cellStyle name="40% - Accent5 3 4 3" xfId="5419" xr:uid="{00000000-0005-0000-0000-0000AE060000}"/>
    <cellStyle name="40% - Accent5 3 4 3 2" xfId="13848" xr:uid="{00000000-0005-0000-0000-0000AE060000}"/>
    <cellStyle name="40% - Accent5 3 4 4" xfId="18059" xr:uid="{00000000-0005-0000-0000-000056030000}"/>
    <cellStyle name="40% - Accent5 3 4 5" xfId="9630" xr:uid="{00000000-0005-0000-0000-0000AB060000}"/>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00000000-0005-0000-0000-0000B1060000}"/>
    <cellStyle name="40% - Accent5 3 5 2 3" xfId="20617" xr:uid="{00000000-0005-0000-0000-000059030000}"/>
    <cellStyle name="40% - Accent5 3 5 2 4" xfId="12188" xr:uid="{00000000-0005-0000-0000-0000B0060000}"/>
    <cellStyle name="40% - Accent5 3 5 3" xfId="5832" xr:uid="{00000000-0005-0000-0000-0000B2060000}"/>
    <cellStyle name="40% - Accent5 3 5 3 2" xfId="14261" xr:uid="{00000000-0005-0000-0000-0000B2060000}"/>
    <cellStyle name="40% - Accent5 3 5 4" xfId="18472" xr:uid="{00000000-0005-0000-0000-000058030000}"/>
    <cellStyle name="40% - Accent5 3 5 5" xfId="10043" xr:uid="{00000000-0005-0000-0000-0000AF060000}"/>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00000000-0005-0000-0000-0000B5060000}"/>
    <cellStyle name="40% - Accent5 3 6 2 3" xfId="21030" xr:uid="{00000000-0005-0000-0000-00005B030000}"/>
    <cellStyle name="40% - Accent5 3 6 2 4" xfId="12601" xr:uid="{00000000-0005-0000-0000-0000B4060000}"/>
    <cellStyle name="40% - Accent5 3 6 3" xfId="6245" xr:uid="{00000000-0005-0000-0000-0000B6060000}"/>
    <cellStyle name="40% - Accent5 3 6 3 2" xfId="14674" xr:uid="{00000000-0005-0000-0000-0000B6060000}"/>
    <cellStyle name="40% - Accent5 3 6 4" xfId="18885" xr:uid="{00000000-0005-0000-0000-00005A030000}"/>
    <cellStyle name="40% - Accent5 3 6 5" xfId="10456" xr:uid="{00000000-0005-0000-0000-0000B3060000}"/>
    <cellStyle name="40% - Accent5 3 7" xfId="2350" xr:uid="{00000000-0005-0000-0000-0000B7060000}"/>
    <cellStyle name="40% - Accent5 3 7 2" xfId="6658" xr:uid="{00000000-0005-0000-0000-0000B8060000}"/>
    <cellStyle name="40% - Accent5 3 7 2 2" xfId="15087" xr:uid="{00000000-0005-0000-0000-0000B8060000}"/>
    <cellStyle name="40% - Accent5 3 7 3" xfId="19298" xr:uid="{00000000-0005-0000-0000-00005C030000}"/>
    <cellStyle name="40% - Accent5 3 7 4" xfId="10869" xr:uid="{00000000-0005-0000-0000-0000B7060000}"/>
    <cellStyle name="40% - Accent5 3 8" xfId="4592" xr:uid="{00000000-0005-0000-0000-0000B9060000}"/>
    <cellStyle name="40% - Accent5 3 8 2" xfId="13021" xr:uid="{00000000-0005-0000-0000-0000B9060000}"/>
    <cellStyle name="40% - Accent5 3 9" xfId="17232" xr:uid="{00000000-0005-0000-0000-00006822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00000000-0005-0000-0000-0000BD060000}"/>
    <cellStyle name="40% - Accent5 4 2 2 3" xfId="19793" xr:uid="{00000000-0005-0000-0000-00005F030000}"/>
    <cellStyle name="40% - Accent5 4 2 2 4" xfId="11364" xr:uid="{00000000-0005-0000-0000-0000BC060000}"/>
    <cellStyle name="40% - Accent5 4 2 3" xfId="5008" xr:uid="{00000000-0005-0000-0000-0000BE060000}"/>
    <cellStyle name="40% - Accent5 4 2 3 2" xfId="13437" xr:uid="{00000000-0005-0000-0000-0000BE060000}"/>
    <cellStyle name="40% - Accent5 4 2 4" xfId="17648" xr:uid="{00000000-0005-0000-0000-00005E030000}"/>
    <cellStyle name="40% - Accent5 4 2 5" xfId="9219" xr:uid="{00000000-0005-0000-0000-0000BB060000}"/>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00000000-0005-0000-0000-0000C1060000}"/>
    <cellStyle name="40% - Accent5 4 3 2 3" xfId="20206" xr:uid="{00000000-0005-0000-0000-000061030000}"/>
    <cellStyle name="40% - Accent5 4 3 2 4" xfId="11777" xr:uid="{00000000-0005-0000-0000-0000C0060000}"/>
    <cellStyle name="40% - Accent5 4 3 3" xfId="5421" xr:uid="{00000000-0005-0000-0000-0000C2060000}"/>
    <cellStyle name="40% - Accent5 4 3 3 2" xfId="13850" xr:uid="{00000000-0005-0000-0000-0000C2060000}"/>
    <cellStyle name="40% - Accent5 4 3 4" xfId="18061" xr:uid="{00000000-0005-0000-0000-000060030000}"/>
    <cellStyle name="40% - Accent5 4 3 5" xfId="9632" xr:uid="{00000000-0005-0000-0000-0000BF060000}"/>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00000000-0005-0000-0000-0000C5060000}"/>
    <cellStyle name="40% - Accent5 4 4 2 3" xfId="20619" xr:uid="{00000000-0005-0000-0000-000063030000}"/>
    <cellStyle name="40% - Accent5 4 4 2 4" xfId="12190" xr:uid="{00000000-0005-0000-0000-0000C4060000}"/>
    <cellStyle name="40% - Accent5 4 4 3" xfId="5834" xr:uid="{00000000-0005-0000-0000-0000C6060000}"/>
    <cellStyle name="40% - Accent5 4 4 3 2" xfId="14263" xr:uid="{00000000-0005-0000-0000-0000C6060000}"/>
    <cellStyle name="40% - Accent5 4 4 4" xfId="18474" xr:uid="{00000000-0005-0000-0000-000062030000}"/>
    <cellStyle name="40% - Accent5 4 4 5" xfId="10045" xr:uid="{00000000-0005-0000-0000-0000C3060000}"/>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00000000-0005-0000-0000-0000C9060000}"/>
    <cellStyle name="40% - Accent5 4 5 2 3" xfId="21032" xr:uid="{00000000-0005-0000-0000-000065030000}"/>
    <cellStyle name="40% - Accent5 4 5 2 4" xfId="12603" xr:uid="{00000000-0005-0000-0000-0000C8060000}"/>
    <cellStyle name="40% - Accent5 4 5 3" xfId="6247" xr:uid="{00000000-0005-0000-0000-0000CA060000}"/>
    <cellStyle name="40% - Accent5 4 5 3 2" xfId="14676" xr:uid="{00000000-0005-0000-0000-0000CA060000}"/>
    <cellStyle name="40% - Accent5 4 5 4" xfId="18887" xr:uid="{00000000-0005-0000-0000-000064030000}"/>
    <cellStyle name="40% - Accent5 4 5 5" xfId="10458" xr:uid="{00000000-0005-0000-0000-0000C7060000}"/>
    <cellStyle name="40% - Accent5 4 6" xfId="2352" xr:uid="{00000000-0005-0000-0000-0000CB060000}"/>
    <cellStyle name="40% - Accent5 4 6 2" xfId="6660" xr:uid="{00000000-0005-0000-0000-0000CC060000}"/>
    <cellStyle name="40% - Accent5 4 6 2 2" xfId="15089" xr:uid="{00000000-0005-0000-0000-0000CC060000}"/>
    <cellStyle name="40% - Accent5 4 6 3" xfId="19300" xr:uid="{00000000-0005-0000-0000-000066030000}"/>
    <cellStyle name="40% - Accent5 4 6 4" xfId="10871" xr:uid="{00000000-0005-0000-0000-0000CB060000}"/>
    <cellStyle name="40% - Accent5 4 7" xfId="4594" xr:uid="{00000000-0005-0000-0000-0000CD060000}"/>
    <cellStyle name="40% - Accent5 4 7 2" xfId="13023" xr:uid="{00000000-0005-0000-0000-0000CD060000}"/>
    <cellStyle name="40% - Accent5 4 8" xfId="17234" xr:uid="{00000000-0005-0000-0000-00006A220000}"/>
    <cellStyle name="40% - Accent5 4 9" xfId="8805" xr:uid="{00000000-0005-0000-0000-0000BA060000}"/>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00000000-0005-0000-0000-0000D0060000}"/>
    <cellStyle name="40% - Accent5 5 2 3" xfId="19786" xr:uid="{00000000-0005-0000-0000-000068030000}"/>
    <cellStyle name="40% - Accent5 5 2 4" xfId="11357" xr:uid="{00000000-0005-0000-0000-0000CF060000}"/>
    <cellStyle name="40% - Accent5 5 3" xfId="5001" xr:uid="{00000000-0005-0000-0000-0000D1060000}"/>
    <cellStyle name="40% - Accent5 5 3 2" xfId="13430" xr:uid="{00000000-0005-0000-0000-0000D1060000}"/>
    <cellStyle name="40% - Accent5 5 4" xfId="17641" xr:uid="{00000000-0005-0000-0000-000067030000}"/>
    <cellStyle name="40% - Accent5 5 5" xfId="9212" xr:uid="{00000000-0005-0000-0000-0000CE060000}"/>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00000000-0005-0000-0000-0000D4060000}"/>
    <cellStyle name="40% - Accent5 6 2 3" xfId="20199" xr:uid="{00000000-0005-0000-0000-00006A030000}"/>
    <cellStyle name="40% - Accent5 6 2 4" xfId="11770" xr:uid="{00000000-0005-0000-0000-0000D3060000}"/>
    <cellStyle name="40% - Accent5 6 3" xfId="5414" xr:uid="{00000000-0005-0000-0000-0000D5060000}"/>
    <cellStyle name="40% - Accent5 6 3 2" xfId="13843" xr:uid="{00000000-0005-0000-0000-0000D5060000}"/>
    <cellStyle name="40% - Accent5 6 4" xfId="18054" xr:uid="{00000000-0005-0000-0000-000069030000}"/>
    <cellStyle name="40% - Accent5 6 5" xfId="9625" xr:uid="{00000000-0005-0000-0000-0000D2060000}"/>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00000000-0005-0000-0000-0000D8060000}"/>
    <cellStyle name="40% - Accent5 7 2 3" xfId="20612" xr:uid="{00000000-0005-0000-0000-00006C030000}"/>
    <cellStyle name="40% - Accent5 7 2 4" xfId="12183" xr:uid="{00000000-0005-0000-0000-0000D7060000}"/>
    <cellStyle name="40% - Accent5 7 3" xfId="5827" xr:uid="{00000000-0005-0000-0000-0000D9060000}"/>
    <cellStyle name="40% - Accent5 7 3 2" xfId="14256" xr:uid="{00000000-0005-0000-0000-0000D9060000}"/>
    <cellStyle name="40% - Accent5 7 4" xfId="18467" xr:uid="{00000000-0005-0000-0000-00006B030000}"/>
    <cellStyle name="40% - Accent5 7 5" xfId="10038" xr:uid="{00000000-0005-0000-0000-0000D6060000}"/>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00000000-0005-0000-0000-0000DC060000}"/>
    <cellStyle name="40% - Accent5 8 2 3" xfId="21025" xr:uid="{00000000-0005-0000-0000-00006E030000}"/>
    <cellStyle name="40% - Accent5 8 2 4" xfId="12596" xr:uid="{00000000-0005-0000-0000-0000DB060000}"/>
    <cellStyle name="40% - Accent5 8 3" xfId="6240" xr:uid="{00000000-0005-0000-0000-0000DD060000}"/>
    <cellStyle name="40% - Accent5 8 3 2" xfId="14669" xr:uid="{00000000-0005-0000-0000-0000DD060000}"/>
    <cellStyle name="40% - Accent5 8 4" xfId="18880" xr:uid="{00000000-0005-0000-0000-00006D030000}"/>
    <cellStyle name="40% - Accent5 8 5" xfId="10451" xr:uid="{00000000-0005-0000-0000-0000DA060000}"/>
    <cellStyle name="40% - Accent5 9" xfId="2345" xr:uid="{00000000-0005-0000-0000-0000DE060000}"/>
    <cellStyle name="40% - Accent5 9 2" xfId="6653" xr:uid="{00000000-0005-0000-0000-0000DF060000}"/>
    <cellStyle name="40% - Accent5 9 2 2" xfId="15082" xr:uid="{00000000-0005-0000-0000-0000DF060000}"/>
    <cellStyle name="40% - Accent5 9 3" xfId="19293" xr:uid="{00000000-0005-0000-0000-00006F030000}"/>
    <cellStyle name="40% - Accent5 9 4" xfId="10864" xr:uid="{00000000-0005-0000-0000-0000DE060000}"/>
    <cellStyle name="40% - Accent6" xfId="89" builtinId="51" customBuiltin="1"/>
    <cellStyle name="40% - Accent6 10" xfId="4595" xr:uid="{00000000-0005-0000-0000-0000E1060000}"/>
    <cellStyle name="40% - Accent6 10 2" xfId="13024" xr:uid="{00000000-0005-0000-0000-0000E1060000}"/>
    <cellStyle name="40% - Accent6 11" xfId="17235" xr:uid="{00000000-0005-0000-0000-00006B220000}"/>
    <cellStyle name="40% - Accent6 12" xfId="8806" xr:uid="{00000000-0005-0000-0000-0000632C0000}"/>
    <cellStyle name="40% - Accent6 2" xfId="90" xr:uid="{00000000-0005-0000-0000-0000E2060000}"/>
    <cellStyle name="40% - Accent6 2 10" xfId="17236" xr:uid="{00000000-0005-0000-0000-00006C220000}"/>
    <cellStyle name="40% - Accent6 2 11" xfId="8807" xr:uid="{00000000-0005-0000-0000-0000E2060000}"/>
    <cellStyle name="40% - Accent6 2 2" xfId="91" xr:uid="{00000000-0005-0000-0000-0000E3060000}"/>
    <cellStyle name="40% - Accent6 2 2 10" xfId="8808"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00000000-0005-0000-0000-0000E7060000}"/>
    <cellStyle name="40% - Accent6 2 2 2 2 2 3" xfId="19797" xr:uid="{00000000-0005-0000-0000-000075030000}"/>
    <cellStyle name="40% - Accent6 2 2 2 2 2 4" xfId="11368" xr:uid="{00000000-0005-0000-0000-0000E6060000}"/>
    <cellStyle name="40% - Accent6 2 2 2 2 3" xfId="5012" xr:uid="{00000000-0005-0000-0000-0000E8060000}"/>
    <cellStyle name="40% - Accent6 2 2 2 2 3 2" xfId="13441" xr:uid="{00000000-0005-0000-0000-0000E8060000}"/>
    <cellStyle name="40% - Accent6 2 2 2 2 4" xfId="17652" xr:uid="{00000000-0005-0000-0000-000074030000}"/>
    <cellStyle name="40% - Accent6 2 2 2 2 5" xfId="9223" xr:uid="{00000000-0005-0000-0000-0000E5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00000000-0005-0000-0000-0000EB060000}"/>
    <cellStyle name="40% - Accent6 2 2 2 3 2 3" xfId="20210" xr:uid="{00000000-0005-0000-0000-000077030000}"/>
    <cellStyle name="40% - Accent6 2 2 2 3 2 4" xfId="11781" xr:uid="{00000000-0005-0000-0000-0000EA060000}"/>
    <cellStyle name="40% - Accent6 2 2 2 3 3" xfId="5425" xr:uid="{00000000-0005-0000-0000-0000EC060000}"/>
    <cellStyle name="40% - Accent6 2 2 2 3 3 2" xfId="13854" xr:uid="{00000000-0005-0000-0000-0000EC060000}"/>
    <cellStyle name="40% - Accent6 2 2 2 3 4" xfId="18065" xr:uid="{00000000-0005-0000-0000-000076030000}"/>
    <cellStyle name="40% - Accent6 2 2 2 3 5" xfId="9636" xr:uid="{00000000-0005-0000-0000-0000E9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00000000-0005-0000-0000-0000EF060000}"/>
    <cellStyle name="40% - Accent6 2 2 2 4 2 3" xfId="20623" xr:uid="{00000000-0005-0000-0000-000079030000}"/>
    <cellStyle name="40% - Accent6 2 2 2 4 2 4" xfId="12194" xr:uid="{00000000-0005-0000-0000-0000EE060000}"/>
    <cellStyle name="40% - Accent6 2 2 2 4 3" xfId="5838" xr:uid="{00000000-0005-0000-0000-0000F0060000}"/>
    <cellStyle name="40% - Accent6 2 2 2 4 3 2" xfId="14267" xr:uid="{00000000-0005-0000-0000-0000F0060000}"/>
    <cellStyle name="40% - Accent6 2 2 2 4 4" xfId="18478" xr:uid="{00000000-0005-0000-0000-000078030000}"/>
    <cellStyle name="40% - Accent6 2 2 2 4 5" xfId="10049" xr:uid="{00000000-0005-0000-0000-0000ED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00000000-0005-0000-0000-0000F3060000}"/>
    <cellStyle name="40% - Accent6 2 2 2 5 2 3" xfId="21036" xr:uid="{00000000-0005-0000-0000-00007B030000}"/>
    <cellStyle name="40% - Accent6 2 2 2 5 2 4" xfId="12607" xr:uid="{00000000-0005-0000-0000-0000F2060000}"/>
    <cellStyle name="40% - Accent6 2 2 2 5 3" xfId="6251" xr:uid="{00000000-0005-0000-0000-0000F4060000}"/>
    <cellStyle name="40% - Accent6 2 2 2 5 3 2" xfId="14680" xr:uid="{00000000-0005-0000-0000-0000F4060000}"/>
    <cellStyle name="40% - Accent6 2 2 2 5 4" xfId="18891" xr:uid="{00000000-0005-0000-0000-00007A030000}"/>
    <cellStyle name="40% - Accent6 2 2 2 5 5" xfId="10462" xr:uid="{00000000-0005-0000-0000-0000F1060000}"/>
    <cellStyle name="40% - Accent6 2 2 2 6" xfId="2356" xr:uid="{00000000-0005-0000-0000-0000F5060000}"/>
    <cellStyle name="40% - Accent6 2 2 2 6 2" xfId="6664" xr:uid="{00000000-0005-0000-0000-0000F6060000}"/>
    <cellStyle name="40% - Accent6 2 2 2 6 2 2" xfId="15093" xr:uid="{00000000-0005-0000-0000-0000F6060000}"/>
    <cellStyle name="40% - Accent6 2 2 2 6 3" xfId="19304" xr:uid="{00000000-0005-0000-0000-00007C030000}"/>
    <cellStyle name="40% - Accent6 2 2 2 6 4" xfId="10875" xr:uid="{00000000-0005-0000-0000-0000F5060000}"/>
    <cellStyle name="40% - Accent6 2 2 2 7" xfId="4598" xr:uid="{00000000-0005-0000-0000-0000F7060000}"/>
    <cellStyle name="40% - Accent6 2 2 2 7 2" xfId="13027" xr:uid="{00000000-0005-0000-0000-0000F7060000}"/>
    <cellStyle name="40% - Accent6 2 2 2 8" xfId="17238" xr:uid="{00000000-0005-0000-0000-00006E220000}"/>
    <cellStyle name="40% - Accent6 2 2 2 9" xfId="8809" xr:uid="{00000000-0005-0000-0000-0000E4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00000000-0005-0000-0000-0000FA060000}"/>
    <cellStyle name="40% - Accent6 2 2 3 2 3" xfId="19796" xr:uid="{00000000-0005-0000-0000-00007E030000}"/>
    <cellStyle name="40% - Accent6 2 2 3 2 4" xfId="11367" xr:uid="{00000000-0005-0000-0000-0000F9060000}"/>
    <cellStyle name="40% - Accent6 2 2 3 3" xfId="5011" xr:uid="{00000000-0005-0000-0000-0000FB060000}"/>
    <cellStyle name="40% - Accent6 2 2 3 3 2" xfId="13440" xr:uid="{00000000-0005-0000-0000-0000FB060000}"/>
    <cellStyle name="40% - Accent6 2 2 3 4" xfId="17651" xr:uid="{00000000-0005-0000-0000-00007D030000}"/>
    <cellStyle name="40% - Accent6 2 2 3 5" xfId="9222" xr:uid="{00000000-0005-0000-0000-0000F8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00000000-0005-0000-0000-0000FE060000}"/>
    <cellStyle name="40% - Accent6 2 2 4 2 3" xfId="20209" xr:uid="{00000000-0005-0000-0000-000080030000}"/>
    <cellStyle name="40% - Accent6 2 2 4 2 4" xfId="11780" xr:uid="{00000000-0005-0000-0000-0000FD060000}"/>
    <cellStyle name="40% - Accent6 2 2 4 3" xfId="5424" xr:uid="{00000000-0005-0000-0000-0000FF060000}"/>
    <cellStyle name="40% - Accent6 2 2 4 3 2" xfId="13853" xr:uid="{00000000-0005-0000-0000-0000FF060000}"/>
    <cellStyle name="40% - Accent6 2 2 4 4" xfId="18064" xr:uid="{00000000-0005-0000-0000-00007F030000}"/>
    <cellStyle name="40% - Accent6 2 2 4 5" xfId="9635" xr:uid="{00000000-0005-0000-0000-0000FC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00000000-0005-0000-0000-000002070000}"/>
    <cellStyle name="40% - Accent6 2 2 5 2 3" xfId="20622" xr:uid="{00000000-0005-0000-0000-000082030000}"/>
    <cellStyle name="40% - Accent6 2 2 5 2 4" xfId="12193" xr:uid="{00000000-0005-0000-0000-000001070000}"/>
    <cellStyle name="40% - Accent6 2 2 5 3" xfId="5837" xr:uid="{00000000-0005-0000-0000-000003070000}"/>
    <cellStyle name="40% - Accent6 2 2 5 3 2" xfId="14266" xr:uid="{00000000-0005-0000-0000-000003070000}"/>
    <cellStyle name="40% - Accent6 2 2 5 4" xfId="18477" xr:uid="{00000000-0005-0000-0000-000081030000}"/>
    <cellStyle name="40% - Accent6 2 2 5 5" xfId="10048" xr:uid="{00000000-0005-0000-0000-000000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00000000-0005-0000-0000-000006070000}"/>
    <cellStyle name="40% - Accent6 2 2 6 2 3" xfId="21035" xr:uid="{00000000-0005-0000-0000-000084030000}"/>
    <cellStyle name="40% - Accent6 2 2 6 2 4" xfId="12606" xr:uid="{00000000-0005-0000-0000-000005070000}"/>
    <cellStyle name="40% - Accent6 2 2 6 3" xfId="6250" xr:uid="{00000000-0005-0000-0000-000007070000}"/>
    <cellStyle name="40% - Accent6 2 2 6 3 2" xfId="14679" xr:uid="{00000000-0005-0000-0000-000007070000}"/>
    <cellStyle name="40% - Accent6 2 2 6 4" xfId="18890" xr:uid="{00000000-0005-0000-0000-000083030000}"/>
    <cellStyle name="40% - Accent6 2 2 6 5" xfId="10461" xr:uid="{00000000-0005-0000-0000-000004070000}"/>
    <cellStyle name="40% - Accent6 2 2 7" xfId="2355" xr:uid="{00000000-0005-0000-0000-000008070000}"/>
    <cellStyle name="40% - Accent6 2 2 7 2" xfId="6663" xr:uid="{00000000-0005-0000-0000-000009070000}"/>
    <cellStyle name="40% - Accent6 2 2 7 2 2" xfId="15092" xr:uid="{00000000-0005-0000-0000-000009070000}"/>
    <cellStyle name="40% - Accent6 2 2 7 3" xfId="19303" xr:uid="{00000000-0005-0000-0000-000085030000}"/>
    <cellStyle name="40% - Accent6 2 2 7 4" xfId="10874" xr:uid="{00000000-0005-0000-0000-000008070000}"/>
    <cellStyle name="40% - Accent6 2 2 8" xfId="4597" xr:uid="{00000000-0005-0000-0000-00000A070000}"/>
    <cellStyle name="40% - Accent6 2 2 8 2" xfId="13026" xr:uid="{00000000-0005-0000-0000-00000A070000}"/>
    <cellStyle name="40% - Accent6 2 2 9" xfId="17237" xr:uid="{00000000-0005-0000-0000-00006D22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00000000-0005-0000-0000-00000E070000}"/>
    <cellStyle name="40% - Accent6 2 3 2 2 3" xfId="19798" xr:uid="{00000000-0005-0000-0000-000088030000}"/>
    <cellStyle name="40% - Accent6 2 3 2 2 4" xfId="11369" xr:uid="{00000000-0005-0000-0000-00000D070000}"/>
    <cellStyle name="40% - Accent6 2 3 2 3" xfId="5013" xr:uid="{00000000-0005-0000-0000-00000F070000}"/>
    <cellStyle name="40% - Accent6 2 3 2 3 2" xfId="13442" xr:uid="{00000000-0005-0000-0000-00000F070000}"/>
    <cellStyle name="40% - Accent6 2 3 2 4" xfId="17653" xr:uid="{00000000-0005-0000-0000-000087030000}"/>
    <cellStyle name="40% - Accent6 2 3 2 5" xfId="9224" xr:uid="{00000000-0005-0000-0000-00000C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00000000-0005-0000-0000-000012070000}"/>
    <cellStyle name="40% - Accent6 2 3 3 2 3" xfId="20211" xr:uid="{00000000-0005-0000-0000-00008A030000}"/>
    <cellStyle name="40% - Accent6 2 3 3 2 4" xfId="11782" xr:uid="{00000000-0005-0000-0000-000011070000}"/>
    <cellStyle name="40% - Accent6 2 3 3 3" xfId="5426" xr:uid="{00000000-0005-0000-0000-000013070000}"/>
    <cellStyle name="40% - Accent6 2 3 3 3 2" xfId="13855" xr:uid="{00000000-0005-0000-0000-000013070000}"/>
    <cellStyle name="40% - Accent6 2 3 3 4" xfId="18066" xr:uid="{00000000-0005-0000-0000-000089030000}"/>
    <cellStyle name="40% - Accent6 2 3 3 5" xfId="9637" xr:uid="{00000000-0005-0000-0000-000010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00000000-0005-0000-0000-000016070000}"/>
    <cellStyle name="40% - Accent6 2 3 4 2 3" xfId="20624" xr:uid="{00000000-0005-0000-0000-00008C030000}"/>
    <cellStyle name="40% - Accent6 2 3 4 2 4" xfId="12195" xr:uid="{00000000-0005-0000-0000-000015070000}"/>
    <cellStyle name="40% - Accent6 2 3 4 3" xfId="5839" xr:uid="{00000000-0005-0000-0000-000017070000}"/>
    <cellStyle name="40% - Accent6 2 3 4 3 2" xfId="14268" xr:uid="{00000000-0005-0000-0000-000017070000}"/>
    <cellStyle name="40% - Accent6 2 3 4 4" xfId="18479" xr:uid="{00000000-0005-0000-0000-00008B030000}"/>
    <cellStyle name="40% - Accent6 2 3 4 5" xfId="10050" xr:uid="{00000000-0005-0000-0000-000014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00000000-0005-0000-0000-00001A070000}"/>
    <cellStyle name="40% - Accent6 2 3 5 2 3" xfId="21037" xr:uid="{00000000-0005-0000-0000-00008E030000}"/>
    <cellStyle name="40% - Accent6 2 3 5 2 4" xfId="12608" xr:uid="{00000000-0005-0000-0000-000019070000}"/>
    <cellStyle name="40% - Accent6 2 3 5 3" xfId="6252" xr:uid="{00000000-0005-0000-0000-00001B070000}"/>
    <cellStyle name="40% - Accent6 2 3 5 3 2" xfId="14681" xr:uid="{00000000-0005-0000-0000-00001B070000}"/>
    <cellStyle name="40% - Accent6 2 3 5 4" xfId="18892" xr:uid="{00000000-0005-0000-0000-00008D030000}"/>
    <cellStyle name="40% - Accent6 2 3 5 5" xfId="10463" xr:uid="{00000000-0005-0000-0000-000018070000}"/>
    <cellStyle name="40% - Accent6 2 3 6" xfId="2357" xr:uid="{00000000-0005-0000-0000-00001C070000}"/>
    <cellStyle name="40% - Accent6 2 3 6 2" xfId="6665" xr:uid="{00000000-0005-0000-0000-00001D070000}"/>
    <cellStyle name="40% - Accent6 2 3 6 2 2" xfId="15094" xr:uid="{00000000-0005-0000-0000-00001D070000}"/>
    <cellStyle name="40% - Accent6 2 3 6 3" xfId="19305" xr:uid="{00000000-0005-0000-0000-00008F030000}"/>
    <cellStyle name="40% - Accent6 2 3 6 4" xfId="10876" xr:uid="{00000000-0005-0000-0000-00001C070000}"/>
    <cellStyle name="40% - Accent6 2 3 7" xfId="4599" xr:uid="{00000000-0005-0000-0000-00001E070000}"/>
    <cellStyle name="40% - Accent6 2 3 7 2" xfId="13028" xr:uid="{00000000-0005-0000-0000-00001E070000}"/>
    <cellStyle name="40% - Accent6 2 3 8" xfId="17239" xr:uid="{00000000-0005-0000-0000-00006F220000}"/>
    <cellStyle name="40% - Accent6 2 3 9" xfId="8810" xr:uid="{00000000-0005-0000-0000-00000B070000}"/>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00000000-0005-0000-0000-000021070000}"/>
    <cellStyle name="40% - Accent6 2 4 2 3" xfId="19795" xr:uid="{00000000-0005-0000-0000-000091030000}"/>
    <cellStyle name="40% - Accent6 2 4 2 4" xfId="11366" xr:uid="{00000000-0005-0000-0000-000020070000}"/>
    <cellStyle name="40% - Accent6 2 4 3" xfId="5010" xr:uid="{00000000-0005-0000-0000-000022070000}"/>
    <cellStyle name="40% - Accent6 2 4 3 2" xfId="13439" xr:uid="{00000000-0005-0000-0000-000022070000}"/>
    <cellStyle name="40% - Accent6 2 4 4" xfId="17650" xr:uid="{00000000-0005-0000-0000-000090030000}"/>
    <cellStyle name="40% - Accent6 2 4 5" xfId="9221" xr:uid="{00000000-0005-0000-0000-00001F070000}"/>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00000000-0005-0000-0000-000025070000}"/>
    <cellStyle name="40% - Accent6 2 5 2 3" xfId="20208" xr:uid="{00000000-0005-0000-0000-000093030000}"/>
    <cellStyle name="40% - Accent6 2 5 2 4" xfId="11779" xr:uid="{00000000-0005-0000-0000-000024070000}"/>
    <cellStyle name="40% - Accent6 2 5 3" xfId="5423" xr:uid="{00000000-0005-0000-0000-000026070000}"/>
    <cellStyle name="40% - Accent6 2 5 3 2" xfId="13852" xr:uid="{00000000-0005-0000-0000-000026070000}"/>
    <cellStyle name="40% - Accent6 2 5 4" xfId="18063" xr:uid="{00000000-0005-0000-0000-000092030000}"/>
    <cellStyle name="40% - Accent6 2 5 5" xfId="9634" xr:uid="{00000000-0005-0000-0000-000023070000}"/>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00000000-0005-0000-0000-000029070000}"/>
    <cellStyle name="40% - Accent6 2 6 2 3" xfId="20621" xr:uid="{00000000-0005-0000-0000-000095030000}"/>
    <cellStyle name="40% - Accent6 2 6 2 4" xfId="12192" xr:uid="{00000000-0005-0000-0000-000028070000}"/>
    <cellStyle name="40% - Accent6 2 6 3" xfId="5836" xr:uid="{00000000-0005-0000-0000-00002A070000}"/>
    <cellStyle name="40% - Accent6 2 6 3 2" xfId="14265" xr:uid="{00000000-0005-0000-0000-00002A070000}"/>
    <cellStyle name="40% - Accent6 2 6 4" xfId="18476" xr:uid="{00000000-0005-0000-0000-000094030000}"/>
    <cellStyle name="40% - Accent6 2 6 5" xfId="10047" xr:uid="{00000000-0005-0000-0000-000027070000}"/>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00000000-0005-0000-0000-00002D070000}"/>
    <cellStyle name="40% - Accent6 2 7 2 3" xfId="21034" xr:uid="{00000000-0005-0000-0000-000097030000}"/>
    <cellStyle name="40% - Accent6 2 7 2 4" xfId="12605" xr:uid="{00000000-0005-0000-0000-00002C070000}"/>
    <cellStyle name="40% - Accent6 2 7 3" xfId="6249" xr:uid="{00000000-0005-0000-0000-00002E070000}"/>
    <cellStyle name="40% - Accent6 2 7 3 2" xfId="14678" xr:uid="{00000000-0005-0000-0000-00002E070000}"/>
    <cellStyle name="40% - Accent6 2 7 4" xfId="18889" xr:uid="{00000000-0005-0000-0000-000096030000}"/>
    <cellStyle name="40% - Accent6 2 7 5" xfId="10460" xr:uid="{00000000-0005-0000-0000-00002B070000}"/>
    <cellStyle name="40% - Accent6 2 8" xfId="2354" xr:uid="{00000000-0005-0000-0000-00002F070000}"/>
    <cellStyle name="40% - Accent6 2 8 2" xfId="6662" xr:uid="{00000000-0005-0000-0000-000030070000}"/>
    <cellStyle name="40% - Accent6 2 8 2 2" xfId="15091" xr:uid="{00000000-0005-0000-0000-000030070000}"/>
    <cellStyle name="40% - Accent6 2 8 3" xfId="19302" xr:uid="{00000000-0005-0000-0000-000098030000}"/>
    <cellStyle name="40% - Accent6 2 8 4" xfId="10873" xr:uid="{00000000-0005-0000-0000-00002F070000}"/>
    <cellStyle name="40% - Accent6 2 9" xfId="4596" xr:uid="{00000000-0005-0000-0000-000031070000}"/>
    <cellStyle name="40% - Accent6 2 9 2" xfId="13025" xr:uid="{00000000-0005-0000-0000-000031070000}"/>
    <cellStyle name="40% - Accent6 3" xfId="94" xr:uid="{00000000-0005-0000-0000-000032070000}"/>
    <cellStyle name="40% - Accent6 3 10" xfId="8811"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00000000-0005-0000-0000-000036070000}"/>
    <cellStyle name="40% - Accent6 3 2 2 2 3" xfId="19800" xr:uid="{00000000-0005-0000-0000-00009C030000}"/>
    <cellStyle name="40% - Accent6 3 2 2 2 4" xfId="11371" xr:uid="{00000000-0005-0000-0000-000035070000}"/>
    <cellStyle name="40% - Accent6 3 2 2 3" xfId="5015" xr:uid="{00000000-0005-0000-0000-000037070000}"/>
    <cellStyle name="40% - Accent6 3 2 2 3 2" xfId="13444" xr:uid="{00000000-0005-0000-0000-000037070000}"/>
    <cellStyle name="40% - Accent6 3 2 2 4" xfId="17655" xr:uid="{00000000-0005-0000-0000-00009B030000}"/>
    <cellStyle name="40% - Accent6 3 2 2 5" xfId="9226" xr:uid="{00000000-0005-0000-0000-000034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00000000-0005-0000-0000-00003A070000}"/>
    <cellStyle name="40% - Accent6 3 2 3 2 3" xfId="20213" xr:uid="{00000000-0005-0000-0000-00009E030000}"/>
    <cellStyle name="40% - Accent6 3 2 3 2 4" xfId="11784" xr:uid="{00000000-0005-0000-0000-000039070000}"/>
    <cellStyle name="40% - Accent6 3 2 3 3" xfId="5428" xr:uid="{00000000-0005-0000-0000-00003B070000}"/>
    <cellStyle name="40% - Accent6 3 2 3 3 2" xfId="13857" xr:uid="{00000000-0005-0000-0000-00003B070000}"/>
    <cellStyle name="40% - Accent6 3 2 3 4" xfId="18068" xr:uid="{00000000-0005-0000-0000-00009D030000}"/>
    <cellStyle name="40% - Accent6 3 2 3 5" xfId="9639" xr:uid="{00000000-0005-0000-0000-000038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00000000-0005-0000-0000-00003E070000}"/>
    <cellStyle name="40% - Accent6 3 2 4 2 3" xfId="20626" xr:uid="{00000000-0005-0000-0000-0000A0030000}"/>
    <cellStyle name="40% - Accent6 3 2 4 2 4" xfId="12197" xr:uid="{00000000-0005-0000-0000-00003D070000}"/>
    <cellStyle name="40% - Accent6 3 2 4 3" xfId="5841" xr:uid="{00000000-0005-0000-0000-00003F070000}"/>
    <cellStyle name="40% - Accent6 3 2 4 3 2" xfId="14270" xr:uid="{00000000-0005-0000-0000-00003F070000}"/>
    <cellStyle name="40% - Accent6 3 2 4 4" xfId="18481" xr:uid="{00000000-0005-0000-0000-00009F030000}"/>
    <cellStyle name="40% - Accent6 3 2 4 5" xfId="10052" xr:uid="{00000000-0005-0000-0000-00003C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00000000-0005-0000-0000-000042070000}"/>
    <cellStyle name="40% - Accent6 3 2 5 2 3" xfId="21039" xr:uid="{00000000-0005-0000-0000-0000A2030000}"/>
    <cellStyle name="40% - Accent6 3 2 5 2 4" xfId="12610" xr:uid="{00000000-0005-0000-0000-000041070000}"/>
    <cellStyle name="40% - Accent6 3 2 5 3" xfId="6254" xr:uid="{00000000-0005-0000-0000-000043070000}"/>
    <cellStyle name="40% - Accent6 3 2 5 3 2" xfId="14683" xr:uid="{00000000-0005-0000-0000-000043070000}"/>
    <cellStyle name="40% - Accent6 3 2 5 4" xfId="18894" xr:uid="{00000000-0005-0000-0000-0000A1030000}"/>
    <cellStyle name="40% - Accent6 3 2 5 5" xfId="10465" xr:uid="{00000000-0005-0000-0000-000040070000}"/>
    <cellStyle name="40% - Accent6 3 2 6" xfId="2359" xr:uid="{00000000-0005-0000-0000-000044070000}"/>
    <cellStyle name="40% - Accent6 3 2 6 2" xfId="6667" xr:uid="{00000000-0005-0000-0000-000045070000}"/>
    <cellStyle name="40% - Accent6 3 2 6 2 2" xfId="15096" xr:uid="{00000000-0005-0000-0000-000045070000}"/>
    <cellStyle name="40% - Accent6 3 2 6 3" xfId="19307" xr:uid="{00000000-0005-0000-0000-0000A3030000}"/>
    <cellStyle name="40% - Accent6 3 2 6 4" xfId="10878" xr:uid="{00000000-0005-0000-0000-000044070000}"/>
    <cellStyle name="40% - Accent6 3 2 7" xfId="4601" xr:uid="{00000000-0005-0000-0000-000046070000}"/>
    <cellStyle name="40% - Accent6 3 2 7 2" xfId="13030" xr:uid="{00000000-0005-0000-0000-000046070000}"/>
    <cellStyle name="40% - Accent6 3 2 8" xfId="17241" xr:uid="{00000000-0005-0000-0000-000071220000}"/>
    <cellStyle name="40% - Accent6 3 2 9" xfId="8812" xr:uid="{00000000-0005-0000-0000-000033070000}"/>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00000000-0005-0000-0000-000049070000}"/>
    <cellStyle name="40% - Accent6 3 3 2 3" xfId="19799" xr:uid="{00000000-0005-0000-0000-0000A5030000}"/>
    <cellStyle name="40% - Accent6 3 3 2 4" xfId="11370" xr:uid="{00000000-0005-0000-0000-000048070000}"/>
    <cellStyle name="40% - Accent6 3 3 3" xfId="5014" xr:uid="{00000000-0005-0000-0000-00004A070000}"/>
    <cellStyle name="40% - Accent6 3 3 3 2" xfId="13443" xr:uid="{00000000-0005-0000-0000-00004A070000}"/>
    <cellStyle name="40% - Accent6 3 3 4" xfId="17654" xr:uid="{00000000-0005-0000-0000-0000A4030000}"/>
    <cellStyle name="40% - Accent6 3 3 5" xfId="9225" xr:uid="{00000000-0005-0000-0000-000047070000}"/>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00000000-0005-0000-0000-00004D070000}"/>
    <cellStyle name="40% - Accent6 3 4 2 3" xfId="20212" xr:uid="{00000000-0005-0000-0000-0000A7030000}"/>
    <cellStyle name="40% - Accent6 3 4 2 4" xfId="11783" xr:uid="{00000000-0005-0000-0000-00004C070000}"/>
    <cellStyle name="40% - Accent6 3 4 3" xfId="5427" xr:uid="{00000000-0005-0000-0000-00004E070000}"/>
    <cellStyle name="40% - Accent6 3 4 3 2" xfId="13856" xr:uid="{00000000-0005-0000-0000-00004E070000}"/>
    <cellStyle name="40% - Accent6 3 4 4" xfId="18067" xr:uid="{00000000-0005-0000-0000-0000A6030000}"/>
    <cellStyle name="40% - Accent6 3 4 5" xfId="9638" xr:uid="{00000000-0005-0000-0000-00004B070000}"/>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00000000-0005-0000-0000-000051070000}"/>
    <cellStyle name="40% - Accent6 3 5 2 3" xfId="20625" xr:uid="{00000000-0005-0000-0000-0000A9030000}"/>
    <cellStyle name="40% - Accent6 3 5 2 4" xfId="12196" xr:uid="{00000000-0005-0000-0000-000050070000}"/>
    <cellStyle name="40% - Accent6 3 5 3" xfId="5840" xr:uid="{00000000-0005-0000-0000-000052070000}"/>
    <cellStyle name="40% - Accent6 3 5 3 2" xfId="14269" xr:uid="{00000000-0005-0000-0000-000052070000}"/>
    <cellStyle name="40% - Accent6 3 5 4" xfId="18480" xr:uid="{00000000-0005-0000-0000-0000A8030000}"/>
    <cellStyle name="40% - Accent6 3 5 5" xfId="10051" xr:uid="{00000000-0005-0000-0000-00004F070000}"/>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00000000-0005-0000-0000-000055070000}"/>
    <cellStyle name="40% - Accent6 3 6 2 3" xfId="21038" xr:uid="{00000000-0005-0000-0000-0000AB030000}"/>
    <cellStyle name="40% - Accent6 3 6 2 4" xfId="12609" xr:uid="{00000000-0005-0000-0000-000054070000}"/>
    <cellStyle name="40% - Accent6 3 6 3" xfId="6253" xr:uid="{00000000-0005-0000-0000-000056070000}"/>
    <cellStyle name="40% - Accent6 3 6 3 2" xfId="14682" xr:uid="{00000000-0005-0000-0000-000056070000}"/>
    <cellStyle name="40% - Accent6 3 6 4" xfId="18893" xr:uid="{00000000-0005-0000-0000-0000AA030000}"/>
    <cellStyle name="40% - Accent6 3 6 5" xfId="10464" xr:uid="{00000000-0005-0000-0000-000053070000}"/>
    <cellStyle name="40% - Accent6 3 7" xfId="2358" xr:uid="{00000000-0005-0000-0000-000057070000}"/>
    <cellStyle name="40% - Accent6 3 7 2" xfId="6666" xr:uid="{00000000-0005-0000-0000-000058070000}"/>
    <cellStyle name="40% - Accent6 3 7 2 2" xfId="15095" xr:uid="{00000000-0005-0000-0000-000058070000}"/>
    <cellStyle name="40% - Accent6 3 7 3" xfId="19306" xr:uid="{00000000-0005-0000-0000-0000AC030000}"/>
    <cellStyle name="40% - Accent6 3 7 4" xfId="10877" xr:uid="{00000000-0005-0000-0000-000057070000}"/>
    <cellStyle name="40% - Accent6 3 8" xfId="4600" xr:uid="{00000000-0005-0000-0000-000059070000}"/>
    <cellStyle name="40% - Accent6 3 8 2" xfId="13029" xr:uid="{00000000-0005-0000-0000-000059070000}"/>
    <cellStyle name="40% - Accent6 3 9" xfId="17240" xr:uid="{00000000-0005-0000-0000-00007022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00000000-0005-0000-0000-00005D070000}"/>
    <cellStyle name="40% - Accent6 4 2 2 3" xfId="19801" xr:uid="{00000000-0005-0000-0000-0000AF030000}"/>
    <cellStyle name="40% - Accent6 4 2 2 4" xfId="11372" xr:uid="{00000000-0005-0000-0000-00005C070000}"/>
    <cellStyle name="40% - Accent6 4 2 3" xfId="5016" xr:uid="{00000000-0005-0000-0000-00005E070000}"/>
    <cellStyle name="40% - Accent6 4 2 3 2" xfId="13445" xr:uid="{00000000-0005-0000-0000-00005E070000}"/>
    <cellStyle name="40% - Accent6 4 2 4" xfId="17656" xr:uid="{00000000-0005-0000-0000-0000AE030000}"/>
    <cellStyle name="40% - Accent6 4 2 5" xfId="9227" xr:uid="{00000000-0005-0000-0000-00005B070000}"/>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00000000-0005-0000-0000-000061070000}"/>
    <cellStyle name="40% - Accent6 4 3 2 3" xfId="20214" xr:uid="{00000000-0005-0000-0000-0000B1030000}"/>
    <cellStyle name="40% - Accent6 4 3 2 4" xfId="11785" xr:uid="{00000000-0005-0000-0000-000060070000}"/>
    <cellStyle name="40% - Accent6 4 3 3" xfId="5429" xr:uid="{00000000-0005-0000-0000-000062070000}"/>
    <cellStyle name="40% - Accent6 4 3 3 2" xfId="13858" xr:uid="{00000000-0005-0000-0000-000062070000}"/>
    <cellStyle name="40% - Accent6 4 3 4" xfId="18069" xr:uid="{00000000-0005-0000-0000-0000B0030000}"/>
    <cellStyle name="40% - Accent6 4 3 5" xfId="9640" xr:uid="{00000000-0005-0000-0000-00005F070000}"/>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00000000-0005-0000-0000-000065070000}"/>
    <cellStyle name="40% - Accent6 4 4 2 3" xfId="20627" xr:uid="{00000000-0005-0000-0000-0000B3030000}"/>
    <cellStyle name="40% - Accent6 4 4 2 4" xfId="12198" xr:uid="{00000000-0005-0000-0000-000064070000}"/>
    <cellStyle name="40% - Accent6 4 4 3" xfId="5842" xr:uid="{00000000-0005-0000-0000-000066070000}"/>
    <cellStyle name="40% - Accent6 4 4 3 2" xfId="14271" xr:uid="{00000000-0005-0000-0000-000066070000}"/>
    <cellStyle name="40% - Accent6 4 4 4" xfId="18482" xr:uid="{00000000-0005-0000-0000-0000B2030000}"/>
    <cellStyle name="40% - Accent6 4 4 5" xfId="10053" xr:uid="{00000000-0005-0000-0000-000063070000}"/>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00000000-0005-0000-0000-000069070000}"/>
    <cellStyle name="40% - Accent6 4 5 2 3" xfId="21040" xr:uid="{00000000-0005-0000-0000-0000B5030000}"/>
    <cellStyle name="40% - Accent6 4 5 2 4" xfId="12611" xr:uid="{00000000-0005-0000-0000-000068070000}"/>
    <cellStyle name="40% - Accent6 4 5 3" xfId="6255" xr:uid="{00000000-0005-0000-0000-00006A070000}"/>
    <cellStyle name="40% - Accent6 4 5 3 2" xfId="14684" xr:uid="{00000000-0005-0000-0000-00006A070000}"/>
    <cellStyle name="40% - Accent6 4 5 4" xfId="18895" xr:uid="{00000000-0005-0000-0000-0000B4030000}"/>
    <cellStyle name="40% - Accent6 4 5 5" xfId="10466" xr:uid="{00000000-0005-0000-0000-000067070000}"/>
    <cellStyle name="40% - Accent6 4 6" xfId="2360" xr:uid="{00000000-0005-0000-0000-00006B070000}"/>
    <cellStyle name="40% - Accent6 4 6 2" xfId="6668" xr:uid="{00000000-0005-0000-0000-00006C070000}"/>
    <cellStyle name="40% - Accent6 4 6 2 2" xfId="15097" xr:uid="{00000000-0005-0000-0000-00006C070000}"/>
    <cellStyle name="40% - Accent6 4 6 3" xfId="19308" xr:uid="{00000000-0005-0000-0000-0000B6030000}"/>
    <cellStyle name="40% - Accent6 4 6 4" xfId="10879" xr:uid="{00000000-0005-0000-0000-00006B070000}"/>
    <cellStyle name="40% - Accent6 4 7" xfId="4602" xr:uid="{00000000-0005-0000-0000-00006D070000}"/>
    <cellStyle name="40% - Accent6 4 7 2" xfId="13031" xr:uid="{00000000-0005-0000-0000-00006D070000}"/>
    <cellStyle name="40% - Accent6 4 8" xfId="17242" xr:uid="{00000000-0005-0000-0000-000072220000}"/>
    <cellStyle name="40% - Accent6 4 9" xfId="8813" xr:uid="{00000000-0005-0000-0000-00005A070000}"/>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00000000-0005-0000-0000-000070070000}"/>
    <cellStyle name="40% - Accent6 5 2 3" xfId="19794" xr:uid="{00000000-0005-0000-0000-0000B8030000}"/>
    <cellStyle name="40% - Accent6 5 2 4" xfId="11365" xr:uid="{00000000-0005-0000-0000-00006F070000}"/>
    <cellStyle name="40% - Accent6 5 3" xfId="5009" xr:uid="{00000000-0005-0000-0000-000071070000}"/>
    <cellStyle name="40% - Accent6 5 3 2" xfId="13438" xr:uid="{00000000-0005-0000-0000-000071070000}"/>
    <cellStyle name="40% - Accent6 5 4" xfId="17649" xr:uid="{00000000-0005-0000-0000-0000B7030000}"/>
    <cellStyle name="40% - Accent6 5 5" xfId="9220" xr:uid="{00000000-0005-0000-0000-00006E070000}"/>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00000000-0005-0000-0000-000074070000}"/>
    <cellStyle name="40% - Accent6 6 2 3" xfId="20207" xr:uid="{00000000-0005-0000-0000-0000BA030000}"/>
    <cellStyle name="40% - Accent6 6 2 4" xfId="11778" xr:uid="{00000000-0005-0000-0000-000073070000}"/>
    <cellStyle name="40% - Accent6 6 3" xfId="5422" xr:uid="{00000000-0005-0000-0000-000075070000}"/>
    <cellStyle name="40% - Accent6 6 3 2" xfId="13851" xr:uid="{00000000-0005-0000-0000-000075070000}"/>
    <cellStyle name="40% - Accent6 6 4" xfId="18062" xr:uid="{00000000-0005-0000-0000-0000B9030000}"/>
    <cellStyle name="40% - Accent6 6 5" xfId="9633" xr:uid="{00000000-0005-0000-0000-000072070000}"/>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00000000-0005-0000-0000-000078070000}"/>
    <cellStyle name="40% - Accent6 7 2 3" xfId="20620" xr:uid="{00000000-0005-0000-0000-0000BC030000}"/>
    <cellStyle name="40% - Accent6 7 2 4" xfId="12191" xr:uid="{00000000-0005-0000-0000-000077070000}"/>
    <cellStyle name="40% - Accent6 7 3" xfId="5835" xr:uid="{00000000-0005-0000-0000-000079070000}"/>
    <cellStyle name="40% - Accent6 7 3 2" xfId="14264" xr:uid="{00000000-0005-0000-0000-000079070000}"/>
    <cellStyle name="40% - Accent6 7 4" xfId="18475" xr:uid="{00000000-0005-0000-0000-0000BB030000}"/>
    <cellStyle name="40% - Accent6 7 5" xfId="10046" xr:uid="{00000000-0005-0000-0000-000076070000}"/>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00000000-0005-0000-0000-00007C070000}"/>
    <cellStyle name="40% - Accent6 8 2 3" xfId="21033" xr:uid="{00000000-0005-0000-0000-0000BE030000}"/>
    <cellStyle name="40% - Accent6 8 2 4" xfId="12604" xr:uid="{00000000-0005-0000-0000-00007B070000}"/>
    <cellStyle name="40% - Accent6 8 3" xfId="6248" xr:uid="{00000000-0005-0000-0000-00007D070000}"/>
    <cellStyle name="40% - Accent6 8 3 2" xfId="14677" xr:uid="{00000000-0005-0000-0000-00007D070000}"/>
    <cellStyle name="40% - Accent6 8 4" xfId="18888" xr:uid="{00000000-0005-0000-0000-0000BD030000}"/>
    <cellStyle name="40% - Accent6 8 5" xfId="10459" xr:uid="{00000000-0005-0000-0000-00007A070000}"/>
    <cellStyle name="40% - Accent6 9" xfId="2353" xr:uid="{00000000-0005-0000-0000-00007E070000}"/>
    <cellStyle name="40% - Accent6 9 2" xfId="6661" xr:uid="{00000000-0005-0000-0000-00007F070000}"/>
    <cellStyle name="40% - Accent6 9 2 2" xfId="15090" xr:uid="{00000000-0005-0000-0000-00007F070000}"/>
    <cellStyle name="40% - Accent6 9 3" xfId="19301" xr:uid="{00000000-0005-0000-0000-0000BF030000}"/>
    <cellStyle name="40% - Accent6 9 4" xfId="10872" xr:uid="{00000000-0005-0000-0000-00007E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00000000-0005-0000-0000-0000A2070000}"/>
    <cellStyle name="Comma 4 2 2 2 10 3" xfId="19626" xr:uid="{00000000-0005-0000-0000-0000E0030000}"/>
    <cellStyle name="Comma 4 2 2 2 10 4" xfId="11197" xr:uid="{00000000-0005-0000-0000-0000A1070000}"/>
    <cellStyle name="Comma 4 2 2 2 11" xfId="4603" xr:uid="{00000000-0005-0000-0000-0000A3070000}"/>
    <cellStyle name="Comma 4 2 2 2 11 2" xfId="13032" xr:uid="{00000000-0005-0000-0000-0000A3070000}"/>
    <cellStyle name="Comma 4 2 2 2 12" xfId="17243" xr:uid="{00000000-0005-0000-0000-000073220000}"/>
    <cellStyle name="Comma 4 2 2 2 13" xfId="8814" xr:uid="{00000000-0005-0000-0000-0000A0070000}"/>
    <cellStyle name="Comma 4 2 2 2 2" xfId="129" xr:uid="{00000000-0005-0000-0000-0000A4070000}"/>
    <cellStyle name="Comma 4 2 2 2 2 10" xfId="4604" xr:uid="{00000000-0005-0000-0000-0000A5070000}"/>
    <cellStyle name="Comma 4 2 2 2 2 10 2" xfId="13033" xr:uid="{00000000-0005-0000-0000-0000A5070000}"/>
    <cellStyle name="Comma 4 2 2 2 2 11" xfId="17244" xr:uid="{00000000-0005-0000-0000-000074220000}"/>
    <cellStyle name="Comma 4 2 2 2 2 12" xfId="8815" xr:uid="{00000000-0005-0000-0000-0000A4070000}"/>
    <cellStyle name="Comma 4 2 2 2 2 2" xfId="130" xr:uid="{00000000-0005-0000-0000-0000A6070000}"/>
    <cellStyle name="Comma 4 2 2 2 2 2 10" xfId="17245" xr:uid="{00000000-0005-0000-0000-000075220000}"/>
    <cellStyle name="Comma 4 2 2 2 2 2 11" xfId="8816"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00000000-0005-0000-0000-0000A9070000}"/>
    <cellStyle name="Comma 4 2 2 2 2 2 2 2 3" xfId="19804" xr:uid="{00000000-0005-0000-0000-0000E4030000}"/>
    <cellStyle name="Comma 4 2 2 2 2 2 2 2 4" xfId="11375" xr:uid="{00000000-0005-0000-0000-0000A8070000}"/>
    <cellStyle name="Comma 4 2 2 2 2 2 2 3" xfId="5019" xr:uid="{00000000-0005-0000-0000-0000AA070000}"/>
    <cellStyle name="Comma 4 2 2 2 2 2 2 3 2" xfId="13448" xr:uid="{00000000-0005-0000-0000-0000AA070000}"/>
    <cellStyle name="Comma 4 2 2 2 2 2 2 4" xfId="17659" xr:uid="{00000000-0005-0000-0000-0000E3030000}"/>
    <cellStyle name="Comma 4 2 2 2 2 2 2 5" xfId="9230" xr:uid="{00000000-0005-0000-0000-0000A7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00000000-0005-0000-0000-0000AD070000}"/>
    <cellStyle name="Comma 4 2 2 2 2 2 3 2 3" xfId="20217" xr:uid="{00000000-0005-0000-0000-0000E6030000}"/>
    <cellStyle name="Comma 4 2 2 2 2 2 3 2 4" xfId="11788" xr:uid="{00000000-0005-0000-0000-0000AC070000}"/>
    <cellStyle name="Comma 4 2 2 2 2 2 3 3" xfId="5432" xr:uid="{00000000-0005-0000-0000-0000AE070000}"/>
    <cellStyle name="Comma 4 2 2 2 2 2 3 3 2" xfId="13861" xr:uid="{00000000-0005-0000-0000-0000AE070000}"/>
    <cellStyle name="Comma 4 2 2 2 2 2 3 4" xfId="18072" xr:uid="{00000000-0005-0000-0000-0000E5030000}"/>
    <cellStyle name="Comma 4 2 2 2 2 2 3 5" xfId="9643" xr:uid="{00000000-0005-0000-0000-0000AB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00000000-0005-0000-0000-0000B1070000}"/>
    <cellStyle name="Comma 4 2 2 2 2 2 4 2 3" xfId="20630" xr:uid="{00000000-0005-0000-0000-0000E8030000}"/>
    <cellStyle name="Comma 4 2 2 2 2 2 4 2 4" xfId="12201" xr:uid="{00000000-0005-0000-0000-0000B0070000}"/>
    <cellStyle name="Comma 4 2 2 2 2 2 4 3" xfId="5845" xr:uid="{00000000-0005-0000-0000-0000B2070000}"/>
    <cellStyle name="Comma 4 2 2 2 2 2 4 3 2" xfId="14274" xr:uid="{00000000-0005-0000-0000-0000B2070000}"/>
    <cellStyle name="Comma 4 2 2 2 2 2 4 4" xfId="18485" xr:uid="{00000000-0005-0000-0000-0000E7030000}"/>
    <cellStyle name="Comma 4 2 2 2 2 2 4 5" xfId="10056" xr:uid="{00000000-0005-0000-0000-0000AF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00000000-0005-0000-0000-0000B5070000}"/>
    <cellStyle name="Comma 4 2 2 2 2 2 5 2 3" xfId="21043" xr:uid="{00000000-0005-0000-0000-0000EA030000}"/>
    <cellStyle name="Comma 4 2 2 2 2 2 5 2 4" xfId="12614" xr:uid="{00000000-0005-0000-0000-0000B4070000}"/>
    <cellStyle name="Comma 4 2 2 2 2 2 5 3" xfId="6258" xr:uid="{00000000-0005-0000-0000-0000B6070000}"/>
    <cellStyle name="Comma 4 2 2 2 2 2 5 3 2" xfId="14687" xr:uid="{00000000-0005-0000-0000-0000B6070000}"/>
    <cellStyle name="Comma 4 2 2 2 2 2 5 4" xfId="18898" xr:uid="{00000000-0005-0000-0000-0000E9030000}"/>
    <cellStyle name="Comma 4 2 2 2 2 2 5 5" xfId="10469" xr:uid="{00000000-0005-0000-0000-0000B3070000}"/>
    <cellStyle name="Comma 4 2 2 2 2 2 6" xfId="2385" xr:uid="{00000000-0005-0000-0000-0000B7070000}"/>
    <cellStyle name="Comma 4 2 2 2 2 2 6 2" xfId="6671" xr:uid="{00000000-0005-0000-0000-0000B8070000}"/>
    <cellStyle name="Comma 4 2 2 2 2 2 6 2 2" xfId="15100" xr:uid="{00000000-0005-0000-0000-0000B8070000}"/>
    <cellStyle name="Comma 4 2 2 2 2 2 6 3" xfId="19311" xr:uid="{00000000-0005-0000-0000-0000EB030000}"/>
    <cellStyle name="Comma 4 2 2 2 2 2 6 4" xfId="10882" xr:uid="{00000000-0005-0000-0000-0000B7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00000000-0005-0000-0000-0000BB070000}"/>
    <cellStyle name="Comma 4 2 2 2 2 2 8 3" xfId="19628" xr:uid="{00000000-0005-0000-0000-0000ED030000}"/>
    <cellStyle name="Comma 4 2 2 2 2 2 8 4" xfId="11199" xr:uid="{00000000-0005-0000-0000-0000BA070000}"/>
    <cellStyle name="Comma 4 2 2 2 2 2 9" xfId="4605" xr:uid="{00000000-0005-0000-0000-0000BC070000}"/>
    <cellStyle name="Comma 4 2 2 2 2 2 9 2" xfId="13034"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00000000-0005-0000-0000-0000BF070000}"/>
    <cellStyle name="Comma 4 2 2 2 2 3 2 3" xfId="19803" xr:uid="{00000000-0005-0000-0000-0000EF030000}"/>
    <cellStyle name="Comma 4 2 2 2 2 3 2 4" xfId="11374" xr:uid="{00000000-0005-0000-0000-0000BE070000}"/>
    <cellStyle name="Comma 4 2 2 2 2 3 3" xfId="5018" xr:uid="{00000000-0005-0000-0000-0000C0070000}"/>
    <cellStyle name="Comma 4 2 2 2 2 3 3 2" xfId="13447" xr:uid="{00000000-0005-0000-0000-0000C0070000}"/>
    <cellStyle name="Comma 4 2 2 2 2 3 4" xfId="17658" xr:uid="{00000000-0005-0000-0000-0000EE030000}"/>
    <cellStyle name="Comma 4 2 2 2 2 3 5" xfId="9229" xr:uid="{00000000-0005-0000-0000-0000BD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00000000-0005-0000-0000-0000C3070000}"/>
    <cellStyle name="Comma 4 2 2 2 2 4 2 3" xfId="20216" xr:uid="{00000000-0005-0000-0000-0000F1030000}"/>
    <cellStyle name="Comma 4 2 2 2 2 4 2 4" xfId="11787" xr:uid="{00000000-0005-0000-0000-0000C2070000}"/>
    <cellStyle name="Comma 4 2 2 2 2 4 3" xfId="5431" xr:uid="{00000000-0005-0000-0000-0000C4070000}"/>
    <cellStyle name="Comma 4 2 2 2 2 4 3 2" xfId="13860" xr:uid="{00000000-0005-0000-0000-0000C4070000}"/>
    <cellStyle name="Comma 4 2 2 2 2 4 4" xfId="18071" xr:uid="{00000000-0005-0000-0000-0000F0030000}"/>
    <cellStyle name="Comma 4 2 2 2 2 4 5" xfId="9642" xr:uid="{00000000-0005-0000-0000-0000C1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00000000-0005-0000-0000-0000C7070000}"/>
    <cellStyle name="Comma 4 2 2 2 2 5 2 3" xfId="20629" xr:uid="{00000000-0005-0000-0000-0000F3030000}"/>
    <cellStyle name="Comma 4 2 2 2 2 5 2 4" xfId="12200" xr:uid="{00000000-0005-0000-0000-0000C6070000}"/>
    <cellStyle name="Comma 4 2 2 2 2 5 3" xfId="5844" xr:uid="{00000000-0005-0000-0000-0000C8070000}"/>
    <cellStyle name="Comma 4 2 2 2 2 5 3 2" xfId="14273" xr:uid="{00000000-0005-0000-0000-0000C8070000}"/>
    <cellStyle name="Comma 4 2 2 2 2 5 4" xfId="18484" xr:uid="{00000000-0005-0000-0000-0000F2030000}"/>
    <cellStyle name="Comma 4 2 2 2 2 5 5" xfId="10055" xr:uid="{00000000-0005-0000-0000-0000C5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00000000-0005-0000-0000-0000CB070000}"/>
    <cellStyle name="Comma 4 2 2 2 2 6 2 3" xfId="21042" xr:uid="{00000000-0005-0000-0000-0000F5030000}"/>
    <cellStyle name="Comma 4 2 2 2 2 6 2 4" xfId="12613" xr:uid="{00000000-0005-0000-0000-0000CA070000}"/>
    <cellStyle name="Comma 4 2 2 2 2 6 3" xfId="6257" xr:uid="{00000000-0005-0000-0000-0000CC070000}"/>
    <cellStyle name="Comma 4 2 2 2 2 6 3 2" xfId="14686" xr:uid="{00000000-0005-0000-0000-0000CC070000}"/>
    <cellStyle name="Comma 4 2 2 2 2 6 4" xfId="18897" xr:uid="{00000000-0005-0000-0000-0000F4030000}"/>
    <cellStyle name="Comma 4 2 2 2 2 6 5" xfId="10468" xr:uid="{00000000-0005-0000-0000-0000C9070000}"/>
    <cellStyle name="Comma 4 2 2 2 2 7" xfId="2384" xr:uid="{00000000-0005-0000-0000-0000CD070000}"/>
    <cellStyle name="Comma 4 2 2 2 2 7 2" xfId="6670" xr:uid="{00000000-0005-0000-0000-0000CE070000}"/>
    <cellStyle name="Comma 4 2 2 2 2 7 2 2" xfId="15099" xr:uid="{00000000-0005-0000-0000-0000CE070000}"/>
    <cellStyle name="Comma 4 2 2 2 2 7 3" xfId="19310" xr:uid="{00000000-0005-0000-0000-0000F6030000}"/>
    <cellStyle name="Comma 4 2 2 2 2 7 4" xfId="10881" xr:uid="{00000000-0005-0000-0000-0000CD070000}"/>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00000000-0005-0000-0000-0000D1070000}"/>
    <cellStyle name="Comma 4 2 2 2 2 9 3" xfId="19627" xr:uid="{00000000-0005-0000-0000-0000F8030000}"/>
    <cellStyle name="Comma 4 2 2 2 2 9 4" xfId="11198" xr:uid="{00000000-0005-0000-0000-0000D0070000}"/>
    <cellStyle name="Comma 4 2 2 2 3" xfId="131" xr:uid="{00000000-0005-0000-0000-0000D2070000}"/>
    <cellStyle name="Comma 4 2 2 2 3 10" xfId="17246" xr:uid="{00000000-0005-0000-0000-000076220000}"/>
    <cellStyle name="Comma 4 2 2 2 3 11" xfId="8817"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00000000-0005-0000-0000-0000D5070000}"/>
    <cellStyle name="Comma 4 2 2 2 3 2 2 3" xfId="19805" xr:uid="{00000000-0005-0000-0000-0000FB030000}"/>
    <cellStyle name="Comma 4 2 2 2 3 2 2 4" xfId="11376" xr:uid="{00000000-0005-0000-0000-0000D4070000}"/>
    <cellStyle name="Comma 4 2 2 2 3 2 3" xfId="5020" xr:uid="{00000000-0005-0000-0000-0000D6070000}"/>
    <cellStyle name="Comma 4 2 2 2 3 2 3 2" xfId="13449" xr:uid="{00000000-0005-0000-0000-0000D6070000}"/>
    <cellStyle name="Comma 4 2 2 2 3 2 4" xfId="17660" xr:uid="{00000000-0005-0000-0000-0000FA030000}"/>
    <cellStyle name="Comma 4 2 2 2 3 2 5" xfId="9231" xr:uid="{00000000-0005-0000-0000-0000D3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00000000-0005-0000-0000-0000D9070000}"/>
    <cellStyle name="Comma 4 2 2 2 3 3 2 3" xfId="20218" xr:uid="{00000000-0005-0000-0000-0000FD030000}"/>
    <cellStyle name="Comma 4 2 2 2 3 3 2 4" xfId="11789" xr:uid="{00000000-0005-0000-0000-0000D8070000}"/>
    <cellStyle name="Comma 4 2 2 2 3 3 3" xfId="5433" xr:uid="{00000000-0005-0000-0000-0000DA070000}"/>
    <cellStyle name="Comma 4 2 2 2 3 3 3 2" xfId="13862" xr:uid="{00000000-0005-0000-0000-0000DA070000}"/>
    <cellStyle name="Comma 4 2 2 2 3 3 4" xfId="18073" xr:uid="{00000000-0005-0000-0000-0000FC030000}"/>
    <cellStyle name="Comma 4 2 2 2 3 3 5" xfId="9644" xr:uid="{00000000-0005-0000-0000-0000D7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00000000-0005-0000-0000-0000DD070000}"/>
    <cellStyle name="Comma 4 2 2 2 3 4 2 3" xfId="20631" xr:uid="{00000000-0005-0000-0000-0000FF030000}"/>
    <cellStyle name="Comma 4 2 2 2 3 4 2 4" xfId="12202" xr:uid="{00000000-0005-0000-0000-0000DC070000}"/>
    <cellStyle name="Comma 4 2 2 2 3 4 3" xfId="5846" xr:uid="{00000000-0005-0000-0000-0000DE070000}"/>
    <cellStyle name="Comma 4 2 2 2 3 4 3 2" xfId="14275" xr:uid="{00000000-0005-0000-0000-0000DE070000}"/>
    <cellStyle name="Comma 4 2 2 2 3 4 4" xfId="18486" xr:uid="{00000000-0005-0000-0000-0000FE030000}"/>
    <cellStyle name="Comma 4 2 2 2 3 4 5" xfId="10057" xr:uid="{00000000-0005-0000-0000-0000DB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00000000-0005-0000-0000-0000E1070000}"/>
    <cellStyle name="Comma 4 2 2 2 3 5 2 3" xfId="21044" xr:uid="{00000000-0005-0000-0000-000001040000}"/>
    <cellStyle name="Comma 4 2 2 2 3 5 2 4" xfId="12615" xr:uid="{00000000-0005-0000-0000-0000E0070000}"/>
    <cellStyle name="Comma 4 2 2 2 3 5 3" xfId="6259" xr:uid="{00000000-0005-0000-0000-0000E2070000}"/>
    <cellStyle name="Comma 4 2 2 2 3 5 3 2" xfId="14688" xr:uid="{00000000-0005-0000-0000-0000E2070000}"/>
    <cellStyle name="Comma 4 2 2 2 3 5 4" xfId="18899" xr:uid="{00000000-0005-0000-0000-000000040000}"/>
    <cellStyle name="Comma 4 2 2 2 3 5 5" xfId="10470" xr:uid="{00000000-0005-0000-0000-0000DF070000}"/>
    <cellStyle name="Comma 4 2 2 2 3 6" xfId="2386" xr:uid="{00000000-0005-0000-0000-0000E3070000}"/>
    <cellStyle name="Comma 4 2 2 2 3 6 2" xfId="6672" xr:uid="{00000000-0005-0000-0000-0000E4070000}"/>
    <cellStyle name="Comma 4 2 2 2 3 6 2 2" xfId="15101" xr:uid="{00000000-0005-0000-0000-0000E4070000}"/>
    <cellStyle name="Comma 4 2 2 2 3 6 3" xfId="19312" xr:uid="{00000000-0005-0000-0000-000002040000}"/>
    <cellStyle name="Comma 4 2 2 2 3 6 4" xfId="10883" xr:uid="{00000000-0005-0000-0000-0000E3070000}"/>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00000000-0005-0000-0000-0000E7070000}"/>
    <cellStyle name="Comma 4 2 2 2 3 8 3" xfId="19629" xr:uid="{00000000-0005-0000-0000-000004040000}"/>
    <cellStyle name="Comma 4 2 2 2 3 8 4" xfId="11200" xr:uid="{00000000-0005-0000-0000-0000E6070000}"/>
    <cellStyle name="Comma 4 2 2 2 3 9" xfId="4606" xr:uid="{00000000-0005-0000-0000-0000E8070000}"/>
    <cellStyle name="Comma 4 2 2 2 3 9 2" xfId="13035"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00000000-0005-0000-0000-0000EB070000}"/>
    <cellStyle name="Comma 4 2 2 2 4 2 3" xfId="19802" xr:uid="{00000000-0005-0000-0000-000006040000}"/>
    <cellStyle name="Comma 4 2 2 2 4 2 4" xfId="11373" xr:uid="{00000000-0005-0000-0000-0000EA070000}"/>
    <cellStyle name="Comma 4 2 2 2 4 3" xfId="5017" xr:uid="{00000000-0005-0000-0000-0000EC070000}"/>
    <cellStyle name="Comma 4 2 2 2 4 3 2" xfId="13446" xr:uid="{00000000-0005-0000-0000-0000EC070000}"/>
    <cellStyle name="Comma 4 2 2 2 4 4" xfId="17657" xr:uid="{00000000-0005-0000-0000-000005040000}"/>
    <cellStyle name="Comma 4 2 2 2 4 5" xfId="9228" xr:uid="{00000000-0005-0000-0000-0000E9070000}"/>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00000000-0005-0000-0000-0000EF070000}"/>
    <cellStyle name="Comma 4 2 2 2 5 2 3" xfId="20215" xr:uid="{00000000-0005-0000-0000-000008040000}"/>
    <cellStyle name="Comma 4 2 2 2 5 2 4" xfId="11786" xr:uid="{00000000-0005-0000-0000-0000EE070000}"/>
    <cellStyle name="Comma 4 2 2 2 5 3" xfId="5430" xr:uid="{00000000-0005-0000-0000-0000F0070000}"/>
    <cellStyle name="Comma 4 2 2 2 5 3 2" xfId="13859" xr:uid="{00000000-0005-0000-0000-0000F0070000}"/>
    <cellStyle name="Comma 4 2 2 2 5 4" xfId="18070" xr:uid="{00000000-0005-0000-0000-000007040000}"/>
    <cellStyle name="Comma 4 2 2 2 5 5" xfId="9641" xr:uid="{00000000-0005-0000-0000-0000ED070000}"/>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00000000-0005-0000-0000-0000F3070000}"/>
    <cellStyle name="Comma 4 2 2 2 6 2 3" xfId="20628" xr:uid="{00000000-0005-0000-0000-00000A040000}"/>
    <cellStyle name="Comma 4 2 2 2 6 2 4" xfId="12199" xr:uid="{00000000-0005-0000-0000-0000F2070000}"/>
    <cellStyle name="Comma 4 2 2 2 6 3" xfId="5843" xr:uid="{00000000-0005-0000-0000-0000F4070000}"/>
    <cellStyle name="Comma 4 2 2 2 6 3 2" xfId="14272" xr:uid="{00000000-0005-0000-0000-0000F4070000}"/>
    <cellStyle name="Comma 4 2 2 2 6 4" xfId="18483" xr:uid="{00000000-0005-0000-0000-000009040000}"/>
    <cellStyle name="Comma 4 2 2 2 6 5" xfId="10054" xr:uid="{00000000-0005-0000-0000-0000F1070000}"/>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00000000-0005-0000-0000-0000F7070000}"/>
    <cellStyle name="Comma 4 2 2 2 7 2 3" xfId="21041" xr:uid="{00000000-0005-0000-0000-00000C040000}"/>
    <cellStyle name="Comma 4 2 2 2 7 2 4" xfId="12612" xr:uid="{00000000-0005-0000-0000-0000F6070000}"/>
    <cellStyle name="Comma 4 2 2 2 7 3" xfId="6256" xr:uid="{00000000-0005-0000-0000-0000F8070000}"/>
    <cellStyle name="Comma 4 2 2 2 7 3 2" xfId="14685" xr:uid="{00000000-0005-0000-0000-0000F8070000}"/>
    <cellStyle name="Comma 4 2 2 2 7 4" xfId="18896" xr:uid="{00000000-0005-0000-0000-00000B040000}"/>
    <cellStyle name="Comma 4 2 2 2 7 5" xfId="10467" xr:uid="{00000000-0005-0000-0000-0000F5070000}"/>
    <cellStyle name="Comma 4 2 2 2 8" xfId="2383" xr:uid="{00000000-0005-0000-0000-0000F9070000}"/>
    <cellStyle name="Comma 4 2 2 2 8 2" xfId="6669" xr:uid="{00000000-0005-0000-0000-0000FA070000}"/>
    <cellStyle name="Comma 4 2 2 2 8 2 2" xfId="15098" xr:uid="{00000000-0005-0000-0000-0000FA070000}"/>
    <cellStyle name="Comma 4 2 2 2 8 3" xfId="19309" xr:uid="{00000000-0005-0000-0000-00000D040000}"/>
    <cellStyle name="Comma 4 2 2 2 8 4" xfId="10880" xr:uid="{00000000-0005-0000-0000-0000F9070000}"/>
    <cellStyle name="Comma 4 2 2 2 9" xfId="2382" xr:uid="{00000000-0005-0000-0000-0000FB070000}"/>
    <cellStyle name="Comma 4 2 2 3" xfId="132" xr:uid="{00000000-0005-0000-0000-0000FC070000}"/>
    <cellStyle name="Comma 4 2 2 3 10" xfId="4607" xr:uid="{00000000-0005-0000-0000-0000FD070000}"/>
    <cellStyle name="Comma 4 2 2 3 10 2" xfId="13036" xr:uid="{00000000-0005-0000-0000-0000FD070000}"/>
    <cellStyle name="Comma 4 2 2 3 11" xfId="17247" xr:uid="{00000000-0005-0000-0000-000077220000}"/>
    <cellStyle name="Comma 4 2 2 3 12" xfId="8818" xr:uid="{00000000-0005-0000-0000-0000FC070000}"/>
    <cellStyle name="Comma 4 2 2 3 2" xfId="133" xr:uid="{00000000-0005-0000-0000-0000FE070000}"/>
    <cellStyle name="Comma 4 2 2 3 2 10" xfId="17248" xr:uid="{00000000-0005-0000-0000-000078220000}"/>
    <cellStyle name="Comma 4 2 2 3 2 11" xfId="8819"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00000000-0005-0000-0000-000001080000}"/>
    <cellStyle name="Comma 4 2 2 3 2 2 2 3" xfId="19807" xr:uid="{00000000-0005-0000-0000-000012040000}"/>
    <cellStyle name="Comma 4 2 2 3 2 2 2 4" xfId="11378" xr:uid="{00000000-0005-0000-0000-000000080000}"/>
    <cellStyle name="Comma 4 2 2 3 2 2 3" xfId="5022" xr:uid="{00000000-0005-0000-0000-000002080000}"/>
    <cellStyle name="Comma 4 2 2 3 2 2 3 2" xfId="13451" xr:uid="{00000000-0005-0000-0000-000002080000}"/>
    <cellStyle name="Comma 4 2 2 3 2 2 4" xfId="17662" xr:uid="{00000000-0005-0000-0000-000011040000}"/>
    <cellStyle name="Comma 4 2 2 3 2 2 5" xfId="9233" xr:uid="{00000000-0005-0000-0000-0000FF07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00000000-0005-0000-0000-000005080000}"/>
    <cellStyle name="Comma 4 2 2 3 2 3 2 3" xfId="20220" xr:uid="{00000000-0005-0000-0000-000014040000}"/>
    <cellStyle name="Comma 4 2 2 3 2 3 2 4" xfId="11791" xr:uid="{00000000-0005-0000-0000-000004080000}"/>
    <cellStyle name="Comma 4 2 2 3 2 3 3" xfId="5435" xr:uid="{00000000-0005-0000-0000-000006080000}"/>
    <cellStyle name="Comma 4 2 2 3 2 3 3 2" xfId="13864" xr:uid="{00000000-0005-0000-0000-000006080000}"/>
    <cellStyle name="Comma 4 2 2 3 2 3 4" xfId="18075" xr:uid="{00000000-0005-0000-0000-000013040000}"/>
    <cellStyle name="Comma 4 2 2 3 2 3 5" xfId="9646" xr:uid="{00000000-0005-0000-0000-000003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00000000-0005-0000-0000-000009080000}"/>
    <cellStyle name="Comma 4 2 2 3 2 4 2 3" xfId="20633" xr:uid="{00000000-0005-0000-0000-000016040000}"/>
    <cellStyle name="Comma 4 2 2 3 2 4 2 4" xfId="12204" xr:uid="{00000000-0005-0000-0000-000008080000}"/>
    <cellStyle name="Comma 4 2 2 3 2 4 3" xfId="5848" xr:uid="{00000000-0005-0000-0000-00000A080000}"/>
    <cellStyle name="Comma 4 2 2 3 2 4 3 2" xfId="14277" xr:uid="{00000000-0005-0000-0000-00000A080000}"/>
    <cellStyle name="Comma 4 2 2 3 2 4 4" xfId="18488" xr:uid="{00000000-0005-0000-0000-000015040000}"/>
    <cellStyle name="Comma 4 2 2 3 2 4 5" xfId="10059" xr:uid="{00000000-0005-0000-0000-000007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00000000-0005-0000-0000-00000D080000}"/>
    <cellStyle name="Comma 4 2 2 3 2 5 2 3" xfId="21046" xr:uid="{00000000-0005-0000-0000-000018040000}"/>
    <cellStyle name="Comma 4 2 2 3 2 5 2 4" xfId="12617" xr:uid="{00000000-0005-0000-0000-00000C080000}"/>
    <cellStyle name="Comma 4 2 2 3 2 5 3" xfId="6261" xr:uid="{00000000-0005-0000-0000-00000E080000}"/>
    <cellStyle name="Comma 4 2 2 3 2 5 3 2" xfId="14690" xr:uid="{00000000-0005-0000-0000-00000E080000}"/>
    <cellStyle name="Comma 4 2 2 3 2 5 4" xfId="18901" xr:uid="{00000000-0005-0000-0000-000017040000}"/>
    <cellStyle name="Comma 4 2 2 3 2 5 5" xfId="10472" xr:uid="{00000000-0005-0000-0000-00000B080000}"/>
    <cellStyle name="Comma 4 2 2 3 2 6" xfId="2388" xr:uid="{00000000-0005-0000-0000-00000F080000}"/>
    <cellStyle name="Comma 4 2 2 3 2 6 2" xfId="6674" xr:uid="{00000000-0005-0000-0000-000010080000}"/>
    <cellStyle name="Comma 4 2 2 3 2 6 2 2" xfId="15103" xr:uid="{00000000-0005-0000-0000-000010080000}"/>
    <cellStyle name="Comma 4 2 2 3 2 6 3" xfId="19314" xr:uid="{00000000-0005-0000-0000-000019040000}"/>
    <cellStyle name="Comma 4 2 2 3 2 6 4" xfId="10885" xr:uid="{00000000-0005-0000-0000-00000F080000}"/>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00000000-0005-0000-0000-000013080000}"/>
    <cellStyle name="Comma 4 2 2 3 2 8 3" xfId="19631" xr:uid="{00000000-0005-0000-0000-00001B040000}"/>
    <cellStyle name="Comma 4 2 2 3 2 8 4" xfId="11202" xr:uid="{00000000-0005-0000-0000-000012080000}"/>
    <cellStyle name="Comma 4 2 2 3 2 9" xfId="4608" xr:uid="{00000000-0005-0000-0000-000014080000}"/>
    <cellStyle name="Comma 4 2 2 3 2 9 2" xfId="13037"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00000000-0005-0000-0000-000017080000}"/>
    <cellStyle name="Comma 4 2 2 3 3 2 3" xfId="19806" xr:uid="{00000000-0005-0000-0000-00001D040000}"/>
    <cellStyle name="Comma 4 2 2 3 3 2 4" xfId="11377" xr:uid="{00000000-0005-0000-0000-000016080000}"/>
    <cellStyle name="Comma 4 2 2 3 3 3" xfId="5021" xr:uid="{00000000-0005-0000-0000-000018080000}"/>
    <cellStyle name="Comma 4 2 2 3 3 3 2" xfId="13450" xr:uid="{00000000-0005-0000-0000-000018080000}"/>
    <cellStyle name="Comma 4 2 2 3 3 4" xfId="17661" xr:uid="{00000000-0005-0000-0000-00001C040000}"/>
    <cellStyle name="Comma 4 2 2 3 3 5" xfId="9232" xr:uid="{00000000-0005-0000-0000-000015080000}"/>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00000000-0005-0000-0000-00001B080000}"/>
    <cellStyle name="Comma 4 2 2 3 4 2 3" xfId="20219" xr:uid="{00000000-0005-0000-0000-00001F040000}"/>
    <cellStyle name="Comma 4 2 2 3 4 2 4" xfId="11790" xr:uid="{00000000-0005-0000-0000-00001A080000}"/>
    <cellStyle name="Comma 4 2 2 3 4 3" xfId="5434" xr:uid="{00000000-0005-0000-0000-00001C080000}"/>
    <cellStyle name="Comma 4 2 2 3 4 3 2" xfId="13863" xr:uid="{00000000-0005-0000-0000-00001C080000}"/>
    <cellStyle name="Comma 4 2 2 3 4 4" xfId="18074" xr:uid="{00000000-0005-0000-0000-00001E040000}"/>
    <cellStyle name="Comma 4 2 2 3 4 5" xfId="9645" xr:uid="{00000000-0005-0000-0000-000019080000}"/>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00000000-0005-0000-0000-00001F080000}"/>
    <cellStyle name="Comma 4 2 2 3 5 2 3" xfId="20632" xr:uid="{00000000-0005-0000-0000-000021040000}"/>
    <cellStyle name="Comma 4 2 2 3 5 2 4" xfId="12203" xr:uid="{00000000-0005-0000-0000-00001E080000}"/>
    <cellStyle name="Comma 4 2 2 3 5 3" xfId="5847" xr:uid="{00000000-0005-0000-0000-000020080000}"/>
    <cellStyle name="Comma 4 2 2 3 5 3 2" xfId="14276" xr:uid="{00000000-0005-0000-0000-000020080000}"/>
    <cellStyle name="Comma 4 2 2 3 5 4" xfId="18487" xr:uid="{00000000-0005-0000-0000-000020040000}"/>
    <cellStyle name="Comma 4 2 2 3 5 5" xfId="10058" xr:uid="{00000000-0005-0000-0000-00001D080000}"/>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00000000-0005-0000-0000-000023080000}"/>
    <cellStyle name="Comma 4 2 2 3 6 2 3" xfId="21045" xr:uid="{00000000-0005-0000-0000-000023040000}"/>
    <cellStyle name="Comma 4 2 2 3 6 2 4" xfId="12616" xr:uid="{00000000-0005-0000-0000-000022080000}"/>
    <cellStyle name="Comma 4 2 2 3 6 3" xfId="6260" xr:uid="{00000000-0005-0000-0000-000024080000}"/>
    <cellStyle name="Comma 4 2 2 3 6 3 2" xfId="14689" xr:uid="{00000000-0005-0000-0000-000024080000}"/>
    <cellStyle name="Comma 4 2 2 3 6 4" xfId="18900" xr:uid="{00000000-0005-0000-0000-000022040000}"/>
    <cellStyle name="Comma 4 2 2 3 6 5" xfId="10471" xr:uid="{00000000-0005-0000-0000-000021080000}"/>
    <cellStyle name="Comma 4 2 2 3 7" xfId="2387" xr:uid="{00000000-0005-0000-0000-000025080000}"/>
    <cellStyle name="Comma 4 2 2 3 7 2" xfId="6673" xr:uid="{00000000-0005-0000-0000-000026080000}"/>
    <cellStyle name="Comma 4 2 2 3 7 2 2" xfId="15102" xr:uid="{00000000-0005-0000-0000-000026080000}"/>
    <cellStyle name="Comma 4 2 2 3 7 3" xfId="19313" xr:uid="{00000000-0005-0000-0000-000024040000}"/>
    <cellStyle name="Comma 4 2 2 3 7 4" xfId="10884" xr:uid="{00000000-0005-0000-0000-000025080000}"/>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00000000-0005-0000-0000-000029080000}"/>
    <cellStyle name="Comma 4 2 2 3 9 3" xfId="19630" xr:uid="{00000000-0005-0000-0000-000026040000}"/>
    <cellStyle name="Comma 4 2 2 3 9 4" xfId="11201" xr:uid="{00000000-0005-0000-0000-000028080000}"/>
    <cellStyle name="Comma 4 2 2 4" xfId="134" xr:uid="{00000000-0005-0000-0000-00002A080000}"/>
    <cellStyle name="Comma 4 2 2 4 10" xfId="17249" xr:uid="{00000000-0005-0000-0000-000079220000}"/>
    <cellStyle name="Comma 4 2 2 4 11" xfId="8820"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00000000-0005-0000-0000-00002D080000}"/>
    <cellStyle name="Comma 4 2 2 4 2 2 3" xfId="19808" xr:uid="{00000000-0005-0000-0000-000029040000}"/>
    <cellStyle name="Comma 4 2 2 4 2 2 4" xfId="11379" xr:uid="{00000000-0005-0000-0000-00002C080000}"/>
    <cellStyle name="Comma 4 2 2 4 2 3" xfId="5023" xr:uid="{00000000-0005-0000-0000-00002E080000}"/>
    <cellStyle name="Comma 4 2 2 4 2 3 2" xfId="13452" xr:uid="{00000000-0005-0000-0000-00002E080000}"/>
    <cellStyle name="Comma 4 2 2 4 2 4" xfId="17663" xr:uid="{00000000-0005-0000-0000-000028040000}"/>
    <cellStyle name="Comma 4 2 2 4 2 5" xfId="9234" xr:uid="{00000000-0005-0000-0000-00002B080000}"/>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00000000-0005-0000-0000-000031080000}"/>
    <cellStyle name="Comma 4 2 2 4 3 2 3" xfId="20221" xr:uid="{00000000-0005-0000-0000-00002B040000}"/>
    <cellStyle name="Comma 4 2 2 4 3 2 4" xfId="11792" xr:uid="{00000000-0005-0000-0000-000030080000}"/>
    <cellStyle name="Comma 4 2 2 4 3 3" xfId="5436" xr:uid="{00000000-0005-0000-0000-000032080000}"/>
    <cellStyle name="Comma 4 2 2 4 3 3 2" xfId="13865" xr:uid="{00000000-0005-0000-0000-000032080000}"/>
    <cellStyle name="Comma 4 2 2 4 3 4" xfId="18076" xr:uid="{00000000-0005-0000-0000-00002A040000}"/>
    <cellStyle name="Comma 4 2 2 4 3 5" xfId="9647" xr:uid="{00000000-0005-0000-0000-00002F080000}"/>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00000000-0005-0000-0000-000035080000}"/>
    <cellStyle name="Comma 4 2 2 4 4 2 3" xfId="20634" xr:uid="{00000000-0005-0000-0000-00002D040000}"/>
    <cellStyle name="Comma 4 2 2 4 4 2 4" xfId="12205" xr:uid="{00000000-0005-0000-0000-000034080000}"/>
    <cellStyle name="Comma 4 2 2 4 4 3" xfId="5849" xr:uid="{00000000-0005-0000-0000-000036080000}"/>
    <cellStyle name="Comma 4 2 2 4 4 3 2" xfId="14278" xr:uid="{00000000-0005-0000-0000-000036080000}"/>
    <cellStyle name="Comma 4 2 2 4 4 4" xfId="18489" xr:uid="{00000000-0005-0000-0000-00002C040000}"/>
    <cellStyle name="Comma 4 2 2 4 4 5" xfId="10060" xr:uid="{00000000-0005-0000-0000-000033080000}"/>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00000000-0005-0000-0000-000039080000}"/>
    <cellStyle name="Comma 4 2 2 4 5 2 3" xfId="21047" xr:uid="{00000000-0005-0000-0000-00002F040000}"/>
    <cellStyle name="Comma 4 2 2 4 5 2 4" xfId="12618" xr:uid="{00000000-0005-0000-0000-000038080000}"/>
    <cellStyle name="Comma 4 2 2 4 5 3" xfId="6262" xr:uid="{00000000-0005-0000-0000-00003A080000}"/>
    <cellStyle name="Comma 4 2 2 4 5 3 2" xfId="14691" xr:uid="{00000000-0005-0000-0000-00003A080000}"/>
    <cellStyle name="Comma 4 2 2 4 5 4" xfId="18902" xr:uid="{00000000-0005-0000-0000-00002E040000}"/>
    <cellStyle name="Comma 4 2 2 4 5 5" xfId="10473" xr:uid="{00000000-0005-0000-0000-000037080000}"/>
    <cellStyle name="Comma 4 2 2 4 6" xfId="2389" xr:uid="{00000000-0005-0000-0000-00003B080000}"/>
    <cellStyle name="Comma 4 2 2 4 6 2" xfId="6675" xr:uid="{00000000-0005-0000-0000-00003C080000}"/>
    <cellStyle name="Comma 4 2 2 4 6 2 2" xfId="15104" xr:uid="{00000000-0005-0000-0000-00003C080000}"/>
    <cellStyle name="Comma 4 2 2 4 6 3" xfId="19315" xr:uid="{00000000-0005-0000-0000-000030040000}"/>
    <cellStyle name="Comma 4 2 2 4 6 4" xfId="10886" xr:uid="{00000000-0005-0000-0000-00003B080000}"/>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00000000-0005-0000-0000-00003F080000}"/>
    <cellStyle name="Comma 4 2 2 4 8 3" xfId="19632" xr:uid="{00000000-0005-0000-0000-000032040000}"/>
    <cellStyle name="Comma 4 2 2 4 8 4" xfId="11203" xr:uid="{00000000-0005-0000-0000-00003E080000}"/>
    <cellStyle name="Comma 4 2 2 4 9" xfId="4609" xr:uid="{00000000-0005-0000-0000-000040080000}"/>
    <cellStyle name="Comma 4 2 2 4 9 2" xfId="13038" xr:uid="{00000000-0005-0000-0000-000040080000}"/>
    <cellStyle name="Comma 4 2 2 5" xfId="135" xr:uid="{00000000-0005-0000-0000-000041080000}"/>
    <cellStyle name="Comma 4 2 2 5 10" xfId="17250" xr:uid="{00000000-0005-0000-0000-00007A220000}"/>
    <cellStyle name="Comma 4 2 2 5 11" xfId="8821"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00000000-0005-0000-0000-000044080000}"/>
    <cellStyle name="Comma 4 2 2 5 2 2 3" xfId="19809" xr:uid="{00000000-0005-0000-0000-000035040000}"/>
    <cellStyle name="Comma 4 2 2 5 2 2 4" xfId="11380" xr:uid="{00000000-0005-0000-0000-000043080000}"/>
    <cellStyle name="Comma 4 2 2 5 2 3" xfId="5024" xr:uid="{00000000-0005-0000-0000-000045080000}"/>
    <cellStyle name="Comma 4 2 2 5 2 3 2" xfId="13453" xr:uid="{00000000-0005-0000-0000-000045080000}"/>
    <cellStyle name="Comma 4 2 2 5 2 4" xfId="17664" xr:uid="{00000000-0005-0000-0000-000034040000}"/>
    <cellStyle name="Comma 4 2 2 5 2 5" xfId="9235" xr:uid="{00000000-0005-0000-0000-000042080000}"/>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00000000-0005-0000-0000-000048080000}"/>
    <cellStyle name="Comma 4 2 2 5 3 2 3" xfId="20222" xr:uid="{00000000-0005-0000-0000-000037040000}"/>
    <cellStyle name="Comma 4 2 2 5 3 2 4" xfId="11793" xr:uid="{00000000-0005-0000-0000-000047080000}"/>
    <cellStyle name="Comma 4 2 2 5 3 3" xfId="5437" xr:uid="{00000000-0005-0000-0000-000049080000}"/>
    <cellStyle name="Comma 4 2 2 5 3 3 2" xfId="13866" xr:uid="{00000000-0005-0000-0000-000049080000}"/>
    <cellStyle name="Comma 4 2 2 5 3 4" xfId="18077" xr:uid="{00000000-0005-0000-0000-000036040000}"/>
    <cellStyle name="Comma 4 2 2 5 3 5" xfId="9648" xr:uid="{00000000-0005-0000-0000-000046080000}"/>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00000000-0005-0000-0000-00004C080000}"/>
    <cellStyle name="Comma 4 2 2 5 4 2 3" xfId="20635" xr:uid="{00000000-0005-0000-0000-000039040000}"/>
    <cellStyle name="Comma 4 2 2 5 4 2 4" xfId="12206" xr:uid="{00000000-0005-0000-0000-00004B080000}"/>
    <cellStyle name="Comma 4 2 2 5 4 3" xfId="5850" xr:uid="{00000000-0005-0000-0000-00004D080000}"/>
    <cellStyle name="Comma 4 2 2 5 4 3 2" xfId="14279" xr:uid="{00000000-0005-0000-0000-00004D080000}"/>
    <cellStyle name="Comma 4 2 2 5 4 4" xfId="18490" xr:uid="{00000000-0005-0000-0000-000038040000}"/>
    <cellStyle name="Comma 4 2 2 5 4 5" xfId="10061" xr:uid="{00000000-0005-0000-0000-00004A080000}"/>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00000000-0005-0000-0000-000050080000}"/>
    <cellStyle name="Comma 4 2 2 5 5 2 3" xfId="21048" xr:uid="{00000000-0005-0000-0000-00003B040000}"/>
    <cellStyle name="Comma 4 2 2 5 5 2 4" xfId="12619" xr:uid="{00000000-0005-0000-0000-00004F080000}"/>
    <cellStyle name="Comma 4 2 2 5 5 3" xfId="6263" xr:uid="{00000000-0005-0000-0000-000051080000}"/>
    <cellStyle name="Comma 4 2 2 5 5 3 2" xfId="14692" xr:uid="{00000000-0005-0000-0000-000051080000}"/>
    <cellStyle name="Comma 4 2 2 5 5 4" xfId="18903" xr:uid="{00000000-0005-0000-0000-00003A040000}"/>
    <cellStyle name="Comma 4 2 2 5 5 5" xfId="10474" xr:uid="{00000000-0005-0000-0000-00004E080000}"/>
    <cellStyle name="Comma 4 2 2 5 6" xfId="2390" xr:uid="{00000000-0005-0000-0000-000052080000}"/>
    <cellStyle name="Comma 4 2 2 5 6 2" xfId="6676" xr:uid="{00000000-0005-0000-0000-000053080000}"/>
    <cellStyle name="Comma 4 2 2 5 6 2 2" xfId="15105" xr:uid="{00000000-0005-0000-0000-000053080000}"/>
    <cellStyle name="Comma 4 2 2 5 6 3" xfId="19316" xr:uid="{00000000-0005-0000-0000-00003C040000}"/>
    <cellStyle name="Comma 4 2 2 5 6 4" xfId="10887" xr:uid="{00000000-0005-0000-0000-000052080000}"/>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00000000-0005-0000-0000-000056080000}"/>
    <cellStyle name="Comma 4 2 2 5 8 3" xfId="19633" xr:uid="{00000000-0005-0000-0000-00003E040000}"/>
    <cellStyle name="Comma 4 2 2 5 8 4" xfId="11204" xr:uid="{00000000-0005-0000-0000-000055080000}"/>
    <cellStyle name="Comma 4 2 2 5 9" xfId="4610" xr:uid="{00000000-0005-0000-0000-000057080000}"/>
    <cellStyle name="Comma 4 2 2 5 9 2" xfId="13039"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0 2 2" xfId="15423" xr:uid="{00000000-0005-0000-0000-00005A080000}"/>
    <cellStyle name="Comma 4 2 3 10 3" xfId="19634" xr:uid="{00000000-0005-0000-0000-000040040000}"/>
    <cellStyle name="Comma 4 2 3 10 4" xfId="11205" xr:uid="{00000000-0005-0000-0000-000059080000}"/>
    <cellStyle name="Comma 4 2 3 11" xfId="4611" xr:uid="{00000000-0005-0000-0000-00005B080000}"/>
    <cellStyle name="Comma 4 2 3 11 2" xfId="13040" xr:uid="{00000000-0005-0000-0000-00005B080000}"/>
    <cellStyle name="Comma 4 2 3 12" xfId="17251" xr:uid="{00000000-0005-0000-0000-00007B220000}"/>
    <cellStyle name="Comma 4 2 3 13" xfId="8822" xr:uid="{00000000-0005-0000-0000-000058080000}"/>
    <cellStyle name="Comma 4 2 3 2" xfId="137" xr:uid="{00000000-0005-0000-0000-00005C080000}"/>
    <cellStyle name="Comma 4 2 3 2 10" xfId="4612" xr:uid="{00000000-0005-0000-0000-00005D080000}"/>
    <cellStyle name="Comma 4 2 3 2 10 2" xfId="13041" xr:uid="{00000000-0005-0000-0000-00005D080000}"/>
    <cellStyle name="Comma 4 2 3 2 11" xfId="17252" xr:uid="{00000000-0005-0000-0000-00007C220000}"/>
    <cellStyle name="Comma 4 2 3 2 12" xfId="8823" xr:uid="{00000000-0005-0000-0000-00005C080000}"/>
    <cellStyle name="Comma 4 2 3 2 2" xfId="138" xr:uid="{00000000-0005-0000-0000-00005E080000}"/>
    <cellStyle name="Comma 4 2 3 2 2 10" xfId="17253" xr:uid="{00000000-0005-0000-0000-00007D220000}"/>
    <cellStyle name="Comma 4 2 3 2 2 11" xfId="8824"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00000000-0005-0000-0000-000061080000}"/>
    <cellStyle name="Comma 4 2 3 2 2 2 2 3" xfId="19812" xr:uid="{00000000-0005-0000-0000-000044040000}"/>
    <cellStyle name="Comma 4 2 3 2 2 2 2 4" xfId="11383" xr:uid="{00000000-0005-0000-0000-000060080000}"/>
    <cellStyle name="Comma 4 2 3 2 2 2 3" xfId="5027" xr:uid="{00000000-0005-0000-0000-000062080000}"/>
    <cellStyle name="Comma 4 2 3 2 2 2 3 2" xfId="13456" xr:uid="{00000000-0005-0000-0000-000062080000}"/>
    <cellStyle name="Comma 4 2 3 2 2 2 4" xfId="17667" xr:uid="{00000000-0005-0000-0000-000043040000}"/>
    <cellStyle name="Comma 4 2 3 2 2 2 5" xfId="9238" xr:uid="{00000000-0005-0000-0000-00005F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00000000-0005-0000-0000-000065080000}"/>
    <cellStyle name="Comma 4 2 3 2 2 3 2 3" xfId="20225" xr:uid="{00000000-0005-0000-0000-000046040000}"/>
    <cellStyle name="Comma 4 2 3 2 2 3 2 4" xfId="11796" xr:uid="{00000000-0005-0000-0000-000064080000}"/>
    <cellStyle name="Comma 4 2 3 2 2 3 3" xfId="5440" xr:uid="{00000000-0005-0000-0000-000066080000}"/>
    <cellStyle name="Comma 4 2 3 2 2 3 3 2" xfId="13869" xr:uid="{00000000-0005-0000-0000-000066080000}"/>
    <cellStyle name="Comma 4 2 3 2 2 3 4" xfId="18080" xr:uid="{00000000-0005-0000-0000-000045040000}"/>
    <cellStyle name="Comma 4 2 3 2 2 3 5" xfId="9651" xr:uid="{00000000-0005-0000-0000-000063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00000000-0005-0000-0000-000069080000}"/>
    <cellStyle name="Comma 4 2 3 2 2 4 2 3" xfId="20638" xr:uid="{00000000-0005-0000-0000-000048040000}"/>
    <cellStyle name="Comma 4 2 3 2 2 4 2 4" xfId="12209" xr:uid="{00000000-0005-0000-0000-000068080000}"/>
    <cellStyle name="Comma 4 2 3 2 2 4 3" xfId="5853" xr:uid="{00000000-0005-0000-0000-00006A080000}"/>
    <cellStyle name="Comma 4 2 3 2 2 4 3 2" xfId="14282" xr:uid="{00000000-0005-0000-0000-00006A080000}"/>
    <cellStyle name="Comma 4 2 3 2 2 4 4" xfId="18493" xr:uid="{00000000-0005-0000-0000-000047040000}"/>
    <cellStyle name="Comma 4 2 3 2 2 4 5" xfId="10064" xr:uid="{00000000-0005-0000-0000-000067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00000000-0005-0000-0000-00006D080000}"/>
    <cellStyle name="Comma 4 2 3 2 2 5 2 3" xfId="21051" xr:uid="{00000000-0005-0000-0000-00004A040000}"/>
    <cellStyle name="Comma 4 2 3 2 2 5 2 4" xfId="12622" xr:uid="{00000000-0005-0000-0000-00006C080000}"/>
    <cellStyle name="Comma 4 2 3 2 2 5 3" xfId="6266" xr:uid="{00000000-0005-0000-0000-00006E080000}"/>
    <cellStyle name="Comma 4 2 3 2 2 5 3 2" xfId="14695" xr:uid="{00000000-0005-0000-0000-00006E080000}"/>
    <cellStyle name="Comma 4 2 3 2 2 5 4" xfId="18906" xr:uid="{00000000-0005-0000-0000-000049040000}"/>
    <cellStyle name="Comma 4 2 3 2 2 5 5" xfId="10477" xr:uid="{00000000-0005-0000-0000-00006B080000}"/>
    <cellStyle name="Comma 4 2 3 2 2 6" xfId="2393" xr:uid="{00000000-0005-0000-0000-00006F080000}"/>
    <cellStyle name="Comma 4 2 3 2 2 6 2" xfId="6679" xr:uid="{00000000-0005-0000-0000-000070080000}"/>
    <cellStyle name="Comma 4 2 3 2 2 6 2 2" xfId="15108" xr:uid="{00000000-0005-0000-0000-000070080000}"/>
    <cellStyle name="Comma 4 2 3 2 2 6 3" xfId="19319" xr:uid="{00000000-0005-0000-0000-00004B040000}"/>
    <cellStyle name="Comma 4 2 3 2 2 6 4" xfId="10890" xr:uid="{00000000-0005-0000-0000-00006F080000}"/>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00000000-0005-0000-0000-000073080000}"/>
    <cellStyle name="Comma 4 2 3 2 2 8 3" xfId="19636" xr:uid="{00000000-0005-0000-0000-00004D040000}"/>
    <cellStyle name="Comma 4 2 3 2 2 8 4" xfId="11207" xr:uid="{00000000-0005-0000-0000-000072080000}"/>
    <cellStyle name="Comma 4 2 3 2 2 9" xfId="4613" xr:uid="{00000000-0005-0000-0000-000074080000}"/>
    <cellStyle name="Comma 4 2 3 2 2 9 2" xfId="13042"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00000000-0005-0000-0000-000077080000}"/>
    <cellStyle name="Comma 4 2 3 2 3 2 3" xfId="19811" xr:uid="{00000000-0005-0000-0000-00004F040000}"/>
    <cellStyle name="Comma 4 2 3 2 3 2 4" xfId="11382" xr:uid="{00000000-0005-0000-0000-000076080000}"/>
    <cellStyle name="Comma 4 2 3 2 3 3" xfId="5026" xr:uid="{00000000-0005-0000-0000-000078080000}"/>
    <cellStyle name="Comma 4 2 3 2 3 3 2" xfId="13455" xr:uid="{00000000-0005-0000-0000-000078080000}"/>
    <cellStyle name="Comma 4 2 3 2 3 4" xfId="17666" xr:uid="{00000000-0005-0000-0000-00004E040000}"/>
    <cellStyle name="Comma 4 2 3 2 3 5" xfId="9237" xr:uid="{00000000-0005-0000-0000-000075080000}"/>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00000000-0005-0000-0000-00007B080000}"/>
    <cellStyle name="Comma 4 2 3 2 4 2 3" xfId="20224" xr:uid="{00000000-0005-0000-0000-000051040000}"/>
    <cellStyle name="Comma 4 2 3 2 4 2 4" xfId="11795" xr:uid="{00000000-0005-0000-0000-00007A080000}"/>
    <cellStyle name="Comma 4 2 3 2 4 3" xfId="5439" xr:uid="{00000000-0005-0000-0000-00007C080000}"/>
    <cellStyle name="Comma 4 2 3 2 4 3 2" xfId="13868" xr:uid="{00000000-0005-0000-0000-00007C080000}"/>
    <cellStyle name="Comma 4 2 3 2 4 4" xfId="18079" xr:uid="{00000000-0005-0000-0000-000050040000}"/>
    <cellStyle name="Comma 4 2 3 2 4 5" xfId="9650" xr:uid="{00000000-0005-0000-0000-000079080000}"/>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00000000-0005-0000-0000-00007F080000}"/>
    <cellStyle name="Comma 4 2 3 2 5 2 3" xfId="20637" xr:uid="{00000000-0005-0000-0000-000053040000}"/>
    <cellStyle name="Comma 4 2 3 2 5 2 4" xfId="12208" xr:uid="{00000000-0005-0000-0000-00007E080000}"/>
    <cellStyle name="Comma 4 2 3 2 5 3" xfId="5852" xr:uid="{00000000-0005-0000-0000-000080080000}"/>
    <cellStyle name="Comma 4 2 3 2 5 3 2" xfId="14281" xr:uid="{00000000-0005-0000-0000-000080080000}"/>
    <cellStyle name="Comma 4 2 3 2 5 4" xfId="18492" xr:uid="{00000000-0005-0000-0000-000052040000}"/>
    <cellStyle name="Comma 4 2 3 2 5 5" xfId="10063" xr:uid="{00000000-0005-0000-0000-00007D080000}"/>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00000000-0005-0000-0000-000083080000}"/>
    <cellStyle name="Comma 4 2 3 2 6 2 3" xfId="21050" xr:uid="{00000000-0005-0000-0000-000055040000}"/>
    <cellStyle name="Comma 4 2 3 2 6 2 4" xfId="12621" xr:uid="{00000000-0005-0000-0000-000082080000}"/>
    <cellStyle name="Comma 4 2 3 2 6 3" xfId="6265" xr:uid="{00000000-0005-0000-0000-000084080000}"/>
    <cellStyle name="Comma 4 2 3 2 6 3 2" xfId="14694" xr:uid="{00000000-0005-0000-0000-000084080000}"/>
    <cellStyle name="Comma 4 2 3 2 6 4" xfId="18905" xr:uid="{00000000-0005-0000-0000-000054040000}"/>
    <cellStyle name="Comma 4 2 3 2 6 5" xfId="10476" xr:uid="{00000000-0005-0000-0000-000081080000}"/>
    <cellStyle name="Comma 4 2 3 2 7" xfId="2392" xr:uid="{00000000-0005-0000-0000-000085080000}"/>
    <cellStyle name="Comma 4 2 3 2 7 2" xfId="6678" xr:uid="{00000000-0005-0000-0000-000086080000}"/>
    <cellStyle name="Comma 4 2 3 2 7 2 2" xfId="15107" xr:uid="{00000000-0005-0000-0000-000086080000}"/>
    <cellStyle name="Comma 4 2 3 2 7 3" xfId="19318" xr:uid="{00000000-0005-0000-0000-000056040000}"/>
    <cellStyle name="Comma 4 2 3 2 7 4" xfId="10889" xr:uid="{00000000-0005-0000-0000-000085080000}"/>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00000000-0005-0000-0000-000089080000}"/>
    <cellStyle name="Comma 4 2 3 2 9 3" xfId="19635" xr:uid="{00000000-0005-0000-0000-000058040000}"/>
    <cellStyle name="Comma 4 2 3 2 9 4" xfId="11206" xr:uid="{00000000-0005-0000-0000-000088080000}"/>
    <cellStyle name="Comma 4 2 3 3" xfId="139" xr:uid="{00000000-0005-0000-0000-00008A080000}"/>
    <cellStyle name="Comma 4 2 3 3 10" xfId="17254" xr:uid="{00000000-0005-0000-0000-00007E220000}"/>
    <cellStyle name="Comma 4 2 3 3 11" xfId="8825"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00000000-0005-0000-0000-00008D080000}"/>
    <cellStyle name="Comma 4 2 3 3 2 2 3" xfId="19813" xr:uid="{00000000-0005-0000-0000-00005B040000}"/>
    <cellStyle name="Comma 4 2 3 3 2 2 4" xfId="11384" xr:uid="{00000000-0005-0000-0000-00008C080000}"/>
    <cellStyle name="Comma 4 2 3 3 2 3" xfId="5028" xr:uid="{00000000-0005-0000-0000-00008E080000}"/>
    <cellStyle name="Comma 4 2 3 3 2 3 2" xfId="13457" xr:uid="{00000000-0005-0000-0000-00008E080000}"/>
    <cellStyle name="Comma 4 2 3 3 2 4" xfId="17668" xr:uid="{00000000-0005-0000-0000-00005A040000}"/>
    <cellStyle name="Comma 4 2 3 3 2 5" xfId="9239" xr:uid="{00000000-0005-0000-0000-00008B080000}"/>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00000000-0005-0000-0000-000091080000}"/>
    <cellStyle name="Comma 4 2 3 3 3 2 3" xfId="20226" xr:uid="{00000000-0005-0000-0000-00005D040000}"/>
    <cellStyle name="Comma 4 2 3 3 3 2 4" xfId="11797" xr:uid="{00000000-0005-0000-0000-000090080000}"/>
    <cellStyle name="Comma 4 2 3 3 3 3" xfId="5441" xr:uid="{00000000-0005-0000-0000-000092080000}"/>
    <cellStyle name="Comma 4 2 3 3 3 3 2" xfId="13870" xr:uid="{00000000-0005-0000-0000-000092080000}"/>
    <cellStyle name="Comma 4 2 3 3 3 4" xfId="18081" xr:uid="{00000000-0005-0000-0000-00005C040000}"/>
    <cellStyle name="Comma 4 2 3 3 3 5" xfId="9652" xr:uid="{00000000-0005-0000-0000-00008F080000}"/>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00000000-0005-0000-0000-000095080000}"/>
    <cellStyle name="Comma 4 2 3 3 4 2 3" xfId="20639" xr:uid="{00000000-0005-0000-0000-00005F040000}"/>
    <cellStyle name="Comma 4 2 3 3 4 2 4" xfId="12210" xr:uid="{00000000-0005-0000-0000-000094080000}"/>
    <cellStyle name="Comma 4 2 3 3 4 3" xfId="5854" xr:uid="{00000000-0005-0000-0000-000096080000}"/>
    <cellStyle name="Comma 4 2 3 3 4 3 2" xfId="14283" xr:uid="{00000000-0005-0000-0000-000096080000}"/>
    <cellStyle name="Comma 4 2 3 3 4 4" xfId="18494" xr:uid="{00000000-0005-0000-0000-00005E040000}"/>
    <cellStyle name="Comma 4 2 3 3 4 5" xfId="10065" xr:uid="{00000000-0005-0000-0000-000093080000}"/>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00000000-0005-0000-0000-000099080000}"/>
    <cellStyle name="Comma 4 2 3 3 5 2 3" xfId="21052" xr:uid="{00000000-0005-0000-0000-000061040000}"/>
    <cellStyle name="Comma 4 2 3 3 5 2 4" xfId="12623" xr:uid="{00000000-0005-0000-0000-000098080000}"/>
    <cellStyle name="Comma 4 2 3 3 5 3" xfId="6267" xr:uid="{00000000-0005-0000-0000-00009A080000}"/>
    <cellStyle name="Comma 4 2 3 3 5 3 2" xfId="14696" xr:uid="{00000000-0005-0000-0000-00009A080000}"/>
    <cellStyle name="Comma 4 2 3 3 5 4" xfId="18907" xr:uid="{00000000-0005-0000-0000-000060040000}"/>
    <cellStyle name="Comma 4 2 3 3 5 5" xfId="10478" xr:uid="{00000000-0005-0000-0000-000097080000}"/>
    <cellStyle name="Comma 4 2 3 3 6" xfId="2394" xr:uid="{00000000-0005-0000-0000-00009B080000}"/>
    <cellStyle name="Comma 4 2 3 3 6 2" xfId="6680" xr:uid="{00000000-0005-0000-0000-00009C080000}"/>
    <cellStyle name="Comma 4 2 3 3 6 2 2" xfId="15109" xr:uid="{00000000-0005-0000-0000-00009C080000}"/>
    <cellStyle name="Comma 4 2 3 3 6 3" xfId="19320" xr:uid="{00000000-0005-0000-0000-000062040000}"/>
    <cellStyle name="Comma 4 2 3 3 6 4" xfId="10891" xr:uid="{00000000-0005-0000-0000-00009B080000}"/>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00000000-0005-0000-0000-00009F080000}"/>
    <cellStyle name="Comma 4 2 3 3 8 3" xfId="19637" xr:uid="{00000000-0005-0000-0000-000064040000}"/>
    <cellStyle name="Comma 4 2 3 3 8 4" xfId="11208" xr:uid="{00000000-0005-0000-0000-00009E080000}"/>
    <cellStyle name="Comma 4 2 3 3 9" xfId="4614" xr:uid="{00000000-0005-0000-0000-0000A0080000}"/>
    <cellStyle name="Comma 4 2 3 3 9 2" xfId="13043"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00000000-0005-0000-0000-0000A3080000}"/>
    <cellStyle name="Comma 4 2 3 4 2 3" xfId="19810" xr:uid="{00000000-0005-0000-0000-000066040000}"/>
    <cellStyle name="Comma 4 2 3 4 2 4" xfId="11381" xr:uid="{00000000-0005-0000-0000-0000A2080000}"/>
    <cellStyle name="Comma 4 2 3 4 3" xfId="5025" xr:uid="{00000000-0005-0000-0000-0000A4080000}"/>
    <cellStyle name="Comma 4 2 3 4 3 2" xfId="13454" xr:uid="{00000000-0005-0000-0000-0000A4080000}"/>
    <cellStyle name="Comma 4 2 3 4 4" xfId="17665" xr:uid="{00000000-0005-0000-0000-000065040000}"/>
    <cellStyle name="Comma 4 2 3 4 5" xfId="9236" xr:uid="{00000000-0005-0000-0000-0000A1080000}"/>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00000000-0005-0000-0000-0000A7080000}"/>
    <cellStyle name="Comma 4 2 3 5 2 3" xfId="20223" xr:uid="{00000000-0005-0000-0000-000068040000}"/>
    <cellStyle name="Comma 4 2 3 5 2 4" xfId="11794" xr:uid="{00000000-0005-0000-0000-0000A6080000}"/>
    <cellStyle name="Comma 4 2 3 5 3" xfId="5438" xr:uid="{00000000-0005-0000-0000-0000A8080000}"/>
    <cellStyle name="Comma 4 2 3 5 3 2" xfId="13867" xr:uid="{00000000-0005-0000-0000-0000A8080000}"/>
    <cellStyle name="Comma 4 2 3 5 4" xfId="18078" xr:uid="{00000000-0005-0000-0000-000067040000}"/>
    <cellStyle name="Comma 4 2 3 5 5" xfId="9649" xr:uid="{00000000-0005-0000-0000-0000A5080000}"/>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00000000-0005-0000-0000-0000AB080000}"/>
    <cellStyle name="Comma 4 2 3 6 2 3" xfId="20636" xr:uid="{00000000-0005-0000-0000-00006A040000}"/>
    <cellStyle name="Comma 4 2 3 6 2 4" xfId="12207" xr:uid="{00000000-0005-0000-0000-0000AA080000}"/>
    <cellStyle name="Comma 4 2 3 6 3" xfId="5851" xr:uid="{00000000-0005-0000-0000-0000AC080000}"/>
    <cellStyle name="Comma 4 2 3 6 3 2" xfId="14280" xr:uid="{00000000-0005-0000-0000-0000AC080000}"/>
    <cellStyle name="Comma 4 2 3 6 4" xfId="18491" xr:uid="{00000000-0005-0000-0000-000069040000}"/>
    <cellStyle name="Comma 4 2 3 6 5" xfId="10062" xr:uid="{00000000-0005-0000-0000-0000A9080000}"/>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00000000-0005-0000-0000-0000AF080000}"/>
    <cellStyle name="Comma 4 2 3 7 2 3" xfId="21049" xr:uid="{00000000-0005-0000-0000-00006C040000}"/>
    <cellStyle name="Comma 4 2 3 7 2 4" xfId="12620" xr:uid="{00000000-0005-0000-0000-0000AE080000}"/>
    <cellStyle name="Comma 4 2 3 7 3" xfId="6264" xr:uid="{00000000-0005-0000-0000-0000B0080000}"/>
    <cellStyle name="Comma 4 2 3 7 3 2" xfId="14693" xr:uid="{00000000-0005-0000-0000-0000B0080000}"/>
    <cellStyle name="Comma 4 2 3 7 4" xfId="18904" xr:uid="{00000000-0005-0000-0000-00006B040000}"/>
    <cellStyle name="Comma 4 2 3 7 5" xfId="10475" xr:uid="{00000000-0005-0000-0000-0000AD080000}"/>
    <cellStyle name="Comma 4 2 3 8" xfId="2391" xr:uid="{00000000-0005-0000-0000-0000B1080000}"/>
    <cellStyle name="Comma 4 2 3 8 2" xfId="6677" xr:uid="{00000000-0005-0000-0000-0000B2080000}"/>
    <cellStyle name="Comma 4 2 3 8 2 2" xfId="15106" xr:uid="{00000000-0005-0000-0000-0000B2080000}"/>
    <cellStyle name="Comma 4 2 3 8 3" xfId="19317" xr:uid="{00000000-0005-0000-0000-00006D040000}"/>
    <cellStyle name="Comma 4 2 3 8 4" xfId="10888" xr:uid="{00000000-0005-0000-0000-0000B1080000}"/>
    <cellStyle name="Comma 4 2 3 9" xfId="2374" xr:uid="{00000000-0005-0000-0000-0000B3080000}"/>
    <cellStyle name="Comma 4 2 4" xfId="140" xr:uid="{00000000-0005-0000-0000-0000B4080000}"/>
    <cellStyle name="Comma 4 2 4 10" xfId="4615" xr:uid="{00000000-0005-0000-0000-0000B5080000}"/>
    <cellStyle name="Comma 4 2 4 10 2" xfId="13044" xr:uid="{00000000-0005-0000-0000-0000B5080000}"/>
    <cellStyle name="Comma 4 2 4 11" xfId="17255" xr:uid="{00000000-0005-0000-0000-00007F220000}"/>
    <cellStyle name="Comma 4 2 4 12" xfId="8826" xr:uid="{00000000-0005-0000-0000-0000B4080000}"/>
    <cellStyle name="Comma 4 2 4 2" xfId="141" xr:uid="{00000000-0005-0000-0000-0000B6080000}"/>
    <cellStyle name="Comma 4 2 4 2 10" xfId="17256" xr:uid="{00000000-0005-0000-0000-000080220000}"/>
    <cellStyle name="Comma 4 2 4 2 11" xfId="8827"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00000000-0005-0000-0000-0000B9080000}"/>
    <cellStyle name="Comma 4 2 4 2 2 2 3" xfId="19815" xr:uid="{00000000-0005-0000-0000-000072040000}"/>
    <cellStyle name="Comma 4 2 4 2 2 2 4" xfId="11386" xr:uid="{00000000-0005-0000-0000-0000B8080000}"/>
    <cellStyle name="Comma 4 2 4 2 2 3" xfId="5030" xr:uid="{00000000-0005-0000-0000-0000BA080000}"/>
    <cellStyle name="Comma 4 2 4 2 2 3 2" xfId="13459" xr:uid="{00000000-0005-0000-0000-0000BA080000}"/>
    <cellStyle name="Comma 4 2 4 2 2 4" xfId="17670" xr:uid="{00000000-0005-0000-0000-000071040000}"/>
    <cellStyle name="Comma 4 2 4 2 2 5" xfId="9241" xr:uid="{00000000-0005-0000-0000-0000B7080000}"/>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00000000-0005-0000-0000-0000BD080000}"/>
    <cellStyle name="Comma 4 2 4 2 3 2 3" xfId="20228" xr:uid="{00000000-0005-0000-0000-000074040000}"/>
    <cellStyle name="Comma 4 2 4 2 3 2 4" xfId="11799" xr:uid="{00000000-0005-0000-0000-0000BC080000}"/>
    <cellStyle name="Comma 4 2 4 2 3 3" xfId="5443" xr:uid="{00000000-0005-0000-0000-0000BE080000}"/>
    <cellStyle name="Comma 4 2 4 2 3 3 2" xfId="13872" xr:uid="{00000000-0005-0000-0000-0000BE080000}"/>
    <cellStyle name="Comma 4 2 4 2 3 4" xfId="18083" xr:uid="{00000000-0005-0000-0000-000073040000}"/>
    <cellStyle name="Comma 4 2 4 2 3 5" xfId="9654" xr:uid="{00000000-0005-0000-0000-0000BB080000}"/>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00000000-0005-0000-0000-0000C1080000}"/>
    <cellStyle name="Comma 4 2 4 2 4 2 3" xfId="20641" xr:uid="{00000000-0005-0000-0000-000076040000}"/>
    <cellStyle name="Comma 4 2 4 2 4 2 4" xfId="12212" xr:uid="{00000000-0005-0000-0000-0000C0080000}"/>
    <cellStyle name="Comma 4 2 4 2 4 3" xfId="5856" xr:uid="{00000000-0005-0000-0000-0000C2080000}"/>
    <cellStyle name="Comma 4 2 4 2 4 3 2" xfId="14285" xr:uid="{00000000-0005-0000-0000-0000C2080000}"/>
    <cellStyle name="Comma 4 2 4 2 4 4" xfId="18496" xr:uid="{00000000-0005-0000-0000-000075040000}"/>
    <cellStyle name="Comma 4 2 4 2 4 5" xfId="10067" xr:uid="{00000000-0005-0000-0000-0000BF080000}"/>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00000000-0005-0000-0000-0000C5080000}"/>
    <cellStyle name="Comma 4 2 4 2 5 2 3" xfId="21054" xr:uid="{00000000-0005-0000-0000-000078040000}"/>
    <cellStyle name="Comma 4 2 4 2 5 2 4" xfId="12625" xr:uid="{00000000-0005-0000-0000-0000C4080000}"/>
    <cellStyle name="Comma 4 2 4 2 5 3" xfId="6269" xr:uid="{00000000-0005-0000-0000-0000C6080000}"/>
    <cellStyle name="Comma 4 2 4 2 5 3 2" xfId="14698" xr:uid="{00000000-0005-0000-0000-0000C6080000}"/>
    <cellStyle name="Comma 4 2 4 2 5 4" xfId="18909" xr:uid="{00000000-0005-0000-0000-000077040000}"/>
    <cellStyle name="Comma 4 2 4 2 5 5" xfId="10480" xr:uid="{00000000-0005-0000-0000-0000C3080000}"/>
    <cellStyle name="Comma 4 2 4 2 6" xfId="2396" xr:uid="{00000000-0005-0000-0000-0000C7080000}"/>
    <cellStyle name="Comma 4 2 4 2 6 2" xfId="6682" xr:uid="{00000000-0005-0000-0000-0000C8080000}"/>
    <cellStyle name="Comma 4 2 4 2 6 2 2" xfId="15111" xr:uid="{00000000-0005-0000-0000-0000C8080000}"/>
    <cellStyle name="Comma 4 2 4 2 6 3" xfId="19322" xr:uid="{00000000-0005-0000-0000-000079040000}"/>
    <cellStyle name="Comma 4 2 4 2 6 4" xfId="10893" xr:uid="{00000000-0005-0000-0000-0000C7080000}"/>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00000000-0005-0000-0000-0000CB080000}"/>
    <cellStyle name="Comma 4 2 4 2 8 3" xfId="19639" xr:uid="{00000000-0005-0000-0000-00007B040000}"/>
    <cellStyle name="Comma 4 2 4 2 8 4" xfId="11210" xr:uid="{00000000-0005-0000-0000-0000CA080000}"/>
    <cellStyle name="Comma 4 2 4 2 9" xfId="4616" xr:uid="{00000000-0005-0000-0000-0000CC080000}"/>
    <cellStyle name="Comma 4 2 4 2 9 2" xfId="13045"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00000000-0005-0000-0000-0000CF080000}"/>
    <cellStyle name="Comma 4 2 4 3 2 3" xfId="19814" xr:uid="{00000000-0005-0000-0000-00007D040000}"/>
    <cellStyle name="Comma 4 2 4 3 2 4" xfId="11385" xr:uid="{00000000-0005-0000-0000-0000CE080000}"/>
    <cellStyle name="Comma 4 2 4 3 3" xfId="5029" xr:uid="{00000000-0005-0000-0000-0000D0080000}"/>
    <cellStyle name="Comma 4 2 4 3 3 2" xfId="13458" xr:uid="{00000000-0005-0000-0000-0000D0080000}"/>
    <cellStyle name="Comma 4 2 4 3 4" xfId="17669" xr:uid="{00000000-0005-0000-0000-00007C040000}"/>
    <cellStyle name="Comma 4 2 4 3 5" xfId="9240" xr:uid="{00000000-0005-0000-0000-0000CD080000}"/>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00000000-0005-0000-0000-0000D3080000}"/>
    <cellStyle name="Comma 4 2 4 4 2 3" xfId="20227" xr:uid="{00000000-0005-0000-0000-00007F040000}"/>
    <cellStyle name="Comma 4 2 4 4 2 4" xfId="11798" xr:uid="{00000000-0005-0000-0000-0000D2080000}"/>
    <cellStyle name="Comma 4 2 4 4 3" xfId="5442" xr:uid="{00000000-0005-0000-0000-0000D4080000}"/>
    <cellStyle name="Comma 4 2 4 4 3 2" xfId="13871" xr:uid="{00000000-0005-0000-0000-0000D4080000}"/>
    <cellStyle name="Comma 4 2 4 4 4" xfId="18082" xr:uid="{00000000-0005-0000-0000-00007E040000}"/>
    <cellStyle name="Comma 4 2 4 4 5" xfId="9653" xr:uid="{00000000-0005-0000-0000-0000D1080000}"/>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00000000-0005-0000-0000-0000D7080000}"/>
    <cellStyle name="Comma 4 2 4 5 2 3" xfId="20640" xr:uid="{00000000-0005-0000-0000-000081040000}"/>
    <cellStyle name="Comma 4 2 4 5 2 4" xfId="12211" xr:uid="{00000000-0005-0000-0000-0000D6080000}"/>
    <cellStyle name="Comma 4 2 4 5 3" xfId="5855" xr:uid="{00000000-0005-0000-0000-0000D8080000}"/>
    <cellStyle name="Comma 4 2 4 5 3 2" xfId="14284" xr:uid="{00000000-0005-0000-0000-0000D8080000}"/>
    <cellStyle name="Comma 4 2 4 5 4" xfId="18495" xr:uid="{00000000-0005-0000-0000-000080040000}"/>
    <cellStyle name="Comma 4 2 4 5 5" xfId="10066" xr:uid="{00000000-0005-0000-0000-0000D5080000}"/>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00000000-0005-0000-0000-0000DB080000}"/>
    <cellStyle name="Comma 4 2 4 6 2 3" xfId="21053" xr:uid="{00000000-0005-0000-0000-000083040000}"/>
    <cellStyle name="Comma 4 2 4 6 2 4" xfId="12624" xr:uid="{00000000-0005-0000-0000-0000DA080000}"/>
    <cellStyle name="Comma 4 2 4 6 3" xfId="6268" xr:uid="{00000000-0005-0000-0000-0000DC080000}"/>
    <cellStyle name="Comma 4 2 4 6 3 2" xfId="14697" xr:uid="{00000000-0005-0000-0000-0000DC080000}"/>
    <cellStyle name="Comma 4 2 4 6 4" xfId="18908" xr:uid="{00000000-0005-0000-0000-000082040000}"/>
    <cellStyle name="Comma 4 2 4 6 5" xfId="10479" xr:uid="{00000000-0005-0000-0000-0000D9080000}"/>
    <cellStyle name="Comma 4 2 4 7" xfId="2395" xr:uid="{00000000-0005-0000-0000-0000DD080000}"/>
    <cellStyle name="Comma 4 2 4 7 2" xfId="6681" xr:uid="{00000000-0005-0000-0000-0000DE080000}"/>
    <cellStyle name="Comma 4 2 4 7 2 2" xfId="15110" xr:uid="{00000000-0005-0000-0000-0000DE080000}"/>
    <cellStyle name="Comma 4 2 4 7 3" xfId="19321" xr:uid="{00000000-0005-0000-0000-000084040000}"/>
    <cellStyle name="Comma 4 2 4 7 4" xfId="10892" xr:uid="{00000000-0005-0000-0000-0000DD080000}"/>
    <cellStyle name="Comma 4 2 4 8" xfId="2370" xr:uid="{00000000-0005-0000-0000-0000DF080000}"/>
    <cellStyle name="Comma 4 2 4 9" xfId="2773" xr:uid="{00000000-0005-0000-0000-0000E0080000}"/>
    <cellStyle name="Comma 4 2 4 9 2" xfId="6998" xr:uid="{00000000-0005-0000-0000-0000E1080000}"/>
    <cellStyle name="Comma 4 2 4 9 2 2" xfId="15427" xr:uid="{00000000-0005-0000-0000-0000E1080000}"/>
    <cellStyle name="Comma 4 2 4 9 3" xfId="19638" xr:uid="{00000000-0005-0000-0000-000086040000}"/>
    <cellStyle name="Comma 4 2 4 9 4" xfId="11209" xr:uid="{00000000-0005-0000-0000-0000E0080000}"/>
    <cellStyle name="Comma 4 2 5" xfId="142" xr:uid="{00000000-0005-0000-0000-0000E2080000}"/>
    <cellStyle name="Comma 4 2 5 10" xfId="17257" xr:uid="{00000000-0005-0000-0000-000081220000}"/>
    <cellStyle name="Comma 4 2 5 11" xfId="8828"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00000000-0005-0000-0000-0000E5080000}"/>
    <cellStyle name="Comma 4 2 5 2 2 3" xfId="19816" xr:uid="{00000000-0005-0000-0000-000089040000}"/>
    <cellStyle name="Comma 4 2 5 2 2 4" xfId="11387" xr:uid="{00000000-0005-0000-0000-0000E4080000}"/>
    <cellStyle name="Comma 4 2 5 2 3" xfId="5031" xr:uid="{00000000-0005-0000-0000-0000E6080000}"/>
    <cellStyle name="Comma 4 2 5 2 3 2" xfId="13460" xr:uid="{00000000-0005-0000-0000-0000E6080000}"/>
    <cellStyle name="Comma 4 2 5 2 4" xfId="17671" xr:uid="{00000000-0005-0000-0000-000088040000}"/>
    <cellStyle name="Comma 4 2 5 2 5" xfId="9242" xr:uid="{00000000-0005-0000-0000-0000E3080000}"/>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00000000-0005-0000-0000-0000E9080000}"/>
    <cellStyle name="Comma 4 2 5 3 2 3" xfId="20229" xr:uid="{00000000-0005-0000-0000-00008B040000}"/>
    <cellStyle name="Comma 4 2 5 3 2 4" xfId="11800" xr:uid="{00000000-0005-0000-0000-0000E8080000}"/>
    <cellStyle name="Comma 4 2 5 3 3" xfId="5444" xr:uid="{00000000-0005-0000-0000-0000EA080000}"/>
    <cellStyle name="Comma 4 2 5 3 3 2" xfId="13873" xr:uid="{00000000-0005-0000-0000-0000EA080000}"/>
    <cellStyle name="Comma 4 2 5 3 4" xfId="18084" xr:uid="{00000000-0005-0000-0000-00008A040000}"/>
    <cellStyle name="Comma 4 2 5 3 5" xfId="9655" xr:uid="{00000000-0005-0000-0000-0000E7080000}"/>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00000000-0005-0000-0000-0000ED080000}"/>
    <cellStyle name="Comma 4 2 5 4 2 3" xfId="20642" xr:uid="{00000000-0005-0000-0000-00008D040000}"/>
    <cellStyle name="Comma 4 2 5 4 2 4" xfId="12213" xr:uid="{00000000-0005-0000-0000-0000EC080000}"/>
    <cellStyle name="Comma 4 2 5 4 3" xfId="5857" xr:uid="{00000000-0005-0000-0000-0000EE080000}"/>
    <cellStyle name="Comma 4 2 5 4 3 2" xfId="14286" xr:uid="{00000000-0005-0000-0000-0000EE080000}"/>
    <cellStyle name="Comma 4 2 5 4 4" xfId="18497" xr:uid="{00000000-0005-0000-0000-00008C040000}"/>
    <cellStyle name="Comma 4 2 5 4 5" xfId="10068" xr:uid="{00000000-0005-0000-0000-0000EB080000}"/>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00000000-0005-0000-0000-0000F1080000}"/>
    <cellStyle name="Comma 4 2 5 5 2 3" xfId="21055" xr:uid="{00000000-0005-0000-0000-00008F040000}"/>
    <cellStyle name="Comma 4 2 5 5 2 4" xfId="12626" xr:uid="{00000000-0005-0000-0000-0000F0080000}"/>
    <cellStyle name="Comma 4 2 5 5 3" xfId="6270" xr:uid="{00000000-0005-0000-0000-0000F2080000}"/>
    <cellStyle name="Comma 4 2 5 5 3 2" xfId="14699" xr:uid="{00000000-0005-0000-0000-0000F2080000}"/>
    <cellStyle name="Comma 4 2 5 5 4" xfId="18910" xr:uid="{00000000-0005-0000-0000-00008E040000}"/>
    <cellStyle name="Comma 4 2 5 5 5" xfId="10481" xr:uid="{00000000-0005-0000-0000-0000EF080000}"/>
    <cellStyle name="Comma 4 2 5 6" xfId="2397" xr:uid="{00000000-0005-0000-0000-0000F3080000}"/>
    <cellStyle name="Comma 4 2 5 6 2" xfId="6683" xr:uid="{00000000-0005-0000-0000-0000F4080000}"/>
    <cellStyle name="Comma 4 2 5 6 2 2" xfId="15112" xr:uid="{00000000-0005-0000-0000-0000F4080000}"/>
    <cellStyle name="Comma 4 2 5 6 3" xfId="19323" xr:uid="{00000000-0005-0000-0000-000090040000}"/>
    <cellStyle name="Comma 4 2 5 6 4" xfId="10894" xr:uid="{00000000-0005-0000-0000-0000F3080000}"/>
    <cellStyle name="Comma 4 2 5 7" xfId="2368" xr:uid="{00000000-0005-0000-0000-0000F5080000}"/>
    <cellStyle name="Comma 4 2 5 8" xfId="2775" xr:uid="{00000000-0005-0000-0000-0000F6080000}"/>
    <cellStyle name="Comma 4 2 5 8 2" xfId="7000" xr:uid="{00000000-0005-0000-0000-0000F7080000}"/>
    <cellStyle name="Comma 4 2 5 8 2 2" xfId="15429" xr:uid="{00000000-0005-0000-0000-0000F7080000}"/>
    <cellStyle name="Comma 4 2 5 8 3" xfId="19640" xr:uid="{00000000-0005-0000-0000-000092040000}"/>
    <cellStyle name="Comma 4 2 5 8 4" xfId="11211" xr:uid="{00000000-0005-0000-0000-0000F6080000}"/>
    <cellStyle name="Comma 4 2 5 9" xfId="4617" xr:uid="{00000000-0005-0000-0000-0000F8080000}"/>
    <cellStyle name="Comma 4 2 5 9 2" xfId="13046" xr:uid="{00000000-0005-0000-0000-0000F8080000}"/>
    <cellStyle name="Comma 4 2 6" xfId="143" xr:uid="{00000000-0005-0000-0000-0000F9080000}"/>
    <cellStyle name="Comma 4 2 6 10" xfId="17258" xr:uid="{00000000-0005-0000-0000-000082220000}"/>
    <cellStyle name="Comma 4 2 6 11" xfId="8829"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00000000-0005-0000-0000-0000FC080000}"/>
    <cellStyle name="Comma 4 2 6 2 2 3" xfId="19817" xr:uid="{00000000-0005-0000-0000-000095040000}"/>
    <cellStyle name="Comma 4 2 6 2 2 4" xfId="11388" xr:uid="{00000000-0005-0000-0000-0000FB080000}"/>
    <cellStyle name="Comma 4 2 6 2 3" xfId="5032" xr:uid="{00000000-0005-0000-0000-0000FD080000}"/>
    <cellStyle name="Comma 4 2 6 2 3 2" xfId="13461" xr:uid="{00000000-0005-0000-0000-0000FD080000}"/>
    <cellStyle name="Comma 4 2 6 2 4" xfId="17672" xr:uid="{00000000-0005-0000-0000-000094040000}"/>
    <cellStyle name="Comma 4 2 6 2 5" xfId="9243" xr:uid="{00000000-0005-0000-0000-0000FA080000}"/>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00000000-0005-0000-0000-000000090000}"/>
    <cellStyle name="Comma 4 2 6 3 2 3" xfId="20230" xr:uid="{00000000-0005-0000-0000-000097040000}"/>
    <cellStyle name="Comma 4 2 6 3 2 4" xfId="11801" xr:uid="{00000000-0005-0000-0000-0000FF080000}"/>
    <cellStyle name="Comma 4 2 6 3 3" xfId="5445" xr:uid="{00000000-0005-0000-0000-000001090000}"/>
    <cellStyle name="Comma 4 2 6 3 3 2" xfId="13874" xr:uid="{00000000-0005-0000-0000-000001090000}"/>
    <cellStyle name="Comma 4 2 6 3 4" xfId="18085" xr:uid="{00000000-0005-0000-0000-000096040000}"/>
    <cellStyle name="Comma 4 2 6 3 5" xfId="9656" xr:uid="{00000000-0005-0000-0000-0000FE080000}"/>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00000000-0005-0000-0000-000004090000}"/>
    <cellStyle name="Comma 4 2 6 4 2 3" xfId="20643" xr:uid="{00000000-0005-0000-0000-000099040000}"/>
    <cellStyle name="Comma 4 2 6 4 2 4" xfId="12214" xr:uid="{00000000-0005-0000-0000-000003090000}"/>
    <cellStyle name="Comma 4 2 6 4 3" xfId="5858" xr:uid="{00000000-0005-0000-0000-000005090000}"/>
    <cellStyle name="Comma 4 2 6 4 3 2" xfId="14287" xr:uid="{00000000-0005-0000-0000-000005090000}"/>
    <cellStyle name="Comma 4 2 6 4 4" xfId="18498" xr:uid="{00000000-0005-0000-0000-000098040000}"/>
    <cellStyle name="Comma 4 2 6 4 5" xfId="10069" xr:uid="{00000000-0005-0000-0000-000002090000}"/>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00000000-0005-0000-0000-000008090000}"/>
    <cellStyle name="Comma 4 2 6 5 2 3" xfId="21056" xr:uid="{00000000-0005-0000-0000-00009B040000}"/>
    <cellStyle name="Comma 4 2 6 5 2 4" xfId="12627" xr:uid="{00000000-0005-0000-0000-000007090000}"/>
    <cellStyle name="Comma 4 2 6 5 3" xfId="6271" xr:uid="{00000000-0005-0000-0000-000009090000}"/>
    <cellStyle name="Comma 4 2 6 5 3 2" xfId="14700" xr:uid="{00000000-0005-0000-0000-000009090000}"/>
    <cellStyle name="Comma 4 2 6 5 4" xfId="18911" xr:uid="{00000000-0005-0000-0000-00009A040000}"/>
    <cellStyle name="Comma 4 2 6 5 5" xfId="10482" xr:uid="{00000000-0005-0000-0000-000006090000}"/>
    <cellStyle name="Comma 4 2 6 6" xfId="2398" xr:uid="{00000000-0005-0000-0000-00000A090000}"/>
    <cellStyle name="Comma 4 2 6 6 2" xfId="6684" xr:uid="{00000000-0005-0000-0000-00000B090000}"/>
    <cellStyle name="Comma 4 2 6 6 2 2" xfId="15113" xr:uid="{00000000-0005-0000-0000-00000B090000}"/>
    <cellStyle name="Comma 4 2 6 6 3" xfId="19324" xr:uid="{00000000-0005-0000-0000-00009C040000}"/>
    <cellStyle name="Comma 4 2 6 6 4" xfId="10895" xr:uid="{00000000-0005-0000-0000-00000A090000}"/>
    <cellStyle name="Comma 4 2 6 7" xfId="2367" xr:uid="{00000000-0005-0000-0000-00000C090000}"/>
    <cellStyle name="Comma 4 2 6 8" xfId="2776" xr:uid="{00000000-0005-0000-0000-00000D090000}"/>
    <cellStyle name="Comma 4 2 6 8 2" xfId="7001" xr:uid="{00000000-0005-0000-0000-00000E090000}"/>
    <cellStyle name="Comma 4 2 6 8 2 2" xfId="15430" xr:uid="{00000000-0005-0000-0000-00000E090000}"/>
    <cellStyle name="Comma 4 2 6 8 3" xfId="19641" xr:uid="{00000000-0005-0000-0000-00009E040000}"/>
    <cellStyle name="Comma 4 2 6 8 4" xfId="11212" xr:uid="{00000000-0005-0000-0000-00000D090000}"/>
    <cellStyle name="Comma 4 2 6 9" xfId="4618" xr:uid="{00000000-0005-0000-0000-00000F090000}"/>
    <cellStyle name="Comma 4 2 6 9 2" xfId="1304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00000000-0005-0000-0000-000013090000}"/>
    <cellStyle name="Comma 4 3 2 10 3" xfId="19642" xr:uid="{00000000-0005-0000-0000-0000A1040000}"/>
    <cellStyle name="Comma 4 3 2 10 4" xfId="11213" xr:uid="{00000000-0005-0000-0000-000012090000}"/>
    <cellStyle name="Comma 4 3 2 11" xfId="4619" xr:uid="{00000000-0005-0000-0000-000014090000}"/>
    <cellStyle name="Comma 4 3 2 11 2" xfId="13048" xr:uid="{00000000-0005-0000-0000-000014090000}"/>
    <cellStyle name="Comma 4 3 2 12" xfId="17259" xr:uid="{00000000-0005-0000-0000-000083220000}"/>
    <cellStyle name="Comma 4 3 2 13" xfId="8830" xr:uid="{00000000-0005-0000-0000-000011090000}"/>
    <cellStyle name="Comma 4 3 2 2" xfId="146" xr:uid="{00000000-0005-0000-0000-000015090000}"/>
    <cellStyle name="Comma 4 3 2 2 10" xfId="4620" xr:uid="{00000000-0005-0000-0000-000016090000}"/>
    <cellStyle name="Comma 4 3 2 2 10 2" xfId="13049" xr:uid="{00000000-0005-0000-0000-000016090000}"/>
    <cellStyle name="Comma 4 3 2 2 11" xfId="17260" xr:uid="{00000000-0005-0000-0000-000084220000}"/>
    <cellStyle name="Comma 4 3 2 2 12" xfId="8831" xr:uid="{00000000-0005-0000-0000-000015090000}"/>
    <cellStyle name="Comma 4 3 2 2 2" xfId="147" xr:uid="{00000000-0005-0000-0000-000017090000}"/>
    <cellStyle name="Comma 4 3 2 2 2 10" xfId="17261" xr:uid="{00000000-0005-0000-0000-000085220000}"/>
    <cellStyle name="Comma 4 3 2 2 2 11" xfId="8832"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00000000-0005-0000-0000-00001A090000}"/>
    <cellStyle name="Comma 4 3 2 2 2 2 2 3" xfId="19820" xr:uid="{00000000-0005-0000-0000-0000A5040000}"/>
    <cellStyle name="Comma 4 3 2 2 2 2 2 4" xfId="11391" xr:uid="{00000000-0005-0000-0000-000019090000}"/>
    <cellStyle name="Comma 4 3 2 2 2 2 3" xfId="5035" xr:uid="{00000000-0005-0000-0000-00001B090000}"/>
    <cellStyle name="Comma 4 3 2 2 2 2 3 2" xfId="13464" xr:uid="{00000000-0005-0000-0000-00001B090000}"/>
    <cellStyle name="Comma 4 3 2 2 2 2 4" xfId="17675" xr:uid="{00000000-0005-0000-0000-0000A4040000}"/>
    <cellStyle name="Comma 4 3 2 2 2 2 5" xfId="9246" xr:uid="{00000000-0005-0000-0000-000018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00000000-0005-0000-0000-00001E090000}"/>
    <cellStyle name="Comma 4 3 2 2 2 3 2 3" xfId="20233" xr:uid="{00000000-0005-0000-0000-0000A7040000}"/>
    <cellStyle name="Comma 4 3 2 2 2 3 2 4" xfId="11804" xr:uid="{00000000-0005-0000-0000-00001D090000}"/>
    <cellStyle name="Comma 4 3 2 2 2 3 3" xfId="5448" xr:uid="{00000000-0005-0000-0000-00001F090000}"/>
    <cellStyle name="Comma 4 3 2 2 2 3 3 2" xfId="13877" xr:uid="{00000000-0005-0000-0000-00001F090000}"/>
    <cellStyle name="Comma 4 3 2 2 2 3 4" xfId="18088" xr:uid="{00000000-0005-0000-0000-0000A6040000}"/>
    <cellStyle name="Comma 4 3 2 2 2 3 5" xfId="9659" xr:uid="{00000000-0005-0000-0000-00001C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00000000-0005-0000-0000-000022090000}"/>
    <cellStyle name="Comma 4 3 2 2 2 4 2 3" xfId="20646" xr:uid="{00000000-0005-0000-0000-0000A9040000}"/>
    <cellStyle name="Comma 4 3 2 2 2 4 2 4" xfId="12217" xr:uid="{00000000-0005-0000-0000-000021090000}"/>
    <cellStyle name="Comma 4 3 2 2 2 4 3" xfId="5861" xr:uid="{00000000-0005-0000-0000-000023090000}"/>
    <cellStyle name="Comma 4 3 2 2 2 4 3 2" xfId="14290" xr:uid="{00000000-0005-0000-0000-000023090000}"/>
    <cellStyle name="Comma 4 3 2 2 2 4 4" xfId="18501" xr:uid="{00000000-0005-0000-0000-0000A8040000}"/>
    <cellStyle name="Comma 4 3 2 2 2 4 5" xfId="10072" xr:uid="{00000000-0005-0000-0000-000020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00000000-0005-0000-0000-000026090000}"/>
    <cellStyle name="Comma 4 3 2 2 2 5 2 3" xfId="21059" xr:uid="{00000000-0005-0000-0000-0000AB040000}"/>
    <cellStyle name="Comma 4 3 2 2 2 5 2 4" xfId="12630" xr:uid="{00000000-0005-0000-0000-000025090000}"/>
    <cellStyle name="Comma 4 3 2 2 2 5 3" xfId="6274" xr:uid="{00000000-0005-0000-0000-000027090000}"/>
    <cellStyle name="Comma 4 3 2 2 2 5 3 2" xfId="14703" xr:uid="{00000000-0005-0000-0000-000027090000}"/>
    <cellStyle name="Comma 4 3 2 2 2 5 4" xfId="18914" xr:uid="{00000000-0005-0000-0000-0000AA040000}"/>
    <cellStyle name="Comma 4 3 2 2 2 5 5" xfId="10485" xr:uid="{00000000-0005-0000-0000-000024090000}"/>
    <cellStyle name="Comma 4 3 2 2 2 6" xfId="2401" xr:uid="{00000000-0005-0000-0000-000028090000}"/>
    <cellStyle name="Comma 4 3 2 2 2 6 2" xfId="6687" xr:uid="{00000000-0005-0000-0000-000029090000}"/>
    <cellStyle name="Comma 4 3 2 2 2 6 2 2" xfId="15116" xr:uid="{00000000-0005-0000-0000-000029090000}"/>
    <cellStyle name="Comma 4 3 2 2 2 6 3" xfId="19327" xr:uid="{00000000-0005-0000-0000-0000AC040000}"/>
    <cellStyle name="Comma 4 3 2 2 2 6 4" xfId="10898" xr:uid="{00000000-0005-0000-0000-000028090000}"/>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00000000-0005-0000-0000-00002C090000}"/>
    <cellStyle name="Comma 4 3 2 2 2 8 3" xfId="19644" xr:uid="{00000000-0005-0000-0000-0000AE040000}"/>
    <cellStyle name="Comma 4 3 2 2 2 8 4" xfId="11215" xr:uid="{00000000-0005-0000-0000-00002B090000}"/>
    <cellStyle name="Comma 4 3 2 2 2 9" xfId="4621" xr:uid="{00000000-0005-0000-0000-00002D090000}"/>
    <cellStyle name="Comma 4 3 2 2 2 9 2" xfId="13050"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00000000-0005-0000-0000-000030090000}"/>
    <cellStyle name="Comma 4 3 2 2 3 2 3" xfId="19819" xr:uid="{00000000-0005-0000-0000-0000B0040000}"/>
    <cellStyle name="Comma 4 3 2 2 3 2 4" xfId="11390" xr:uid="{00000000-0005-0000-0000-00002F090000}"/>
    <cellStyle name="Comma 4 3 2 2 3 3" xfId="5034" xr:uid="{00000000-0005-0000-0000-000031090000}"/>
    <cellStyle name="Comma 4 3 2 2 3 3 2" xfId="13463" xr:uid="{00000000-0005-0000-0000-000031090000}"/>
    <cellStyle name="Comma 4 3 2 2 3 4" xfId="17674" xr:uid="{00000000-0005-0000-0000-0000AF040000}"/>
    <cellStyle name="Comma 4 3 2 2 3 5" xfId="9245" xr:uid="{00000000-0005-0000-0000-00002E090000}"/>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00000000-0005-0000-0000-000034090000}"/>
    <cellStyle name="Comma 4 3 2 2 4 2 3" xfId="20232" xr:uid="{00000000-0005-0000-0000-0000B2040000}"/>
    <cellStyle name="Comma 4 3 2 2 4 2 4" xfId="11803" xr:uid="{00000000-0005-0000-0000-000033090000}"/>
    <cellStyle name="Comma 4 3 2 2 4 3" xfId="5447" xr:uid="{00000000-0005-0000-0000-000035090000}"/>
    <cellStyle name="Comma 4 3 2 2 4 3 2" xfId="13876" xr:uid="{00000000-0005-0000-0000-000035090000}"/>
    <cellStyle name="Comma 4 3 2 2 4 4" xfId="18087" xr:uid="{00000000-0005-0000-0000-0000B1040000}"/>
    <cellStyle name="Comma 4 3 2 2 4 5" xfId="9658" xr:uid="{00000000-0005-0000-0000-000032090000}"/>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00000000-0005-0000-0000-000038090000}"/>
    <cellStyle name="Comma 4 3 2 2 5 2 3" xfId="20645" xr:uid="{00000000-0005-0000-0000-0000B4040000}"/>
    <cellStyle name="Comma 4 3 2 2 5 2 4" xfId="12216" xr:uid="{00000000-0005-0000-0000-000037090000}"/>
    <cellStyle name="Comma 4 3 2 2 5 3" xfId="5860" xr:uid="{00000000-0005-0000-0000-000039090000}"/>
    <cellStyle name="Comma 4 3 2 2 5 3 2" xfId="14289" xr:uid="{00000000-0005-0000-0000-000039090000}"/>
    <cellStyle name="Comma 4 3 2 2 5 4" xfId="18500" xr:uid="{00000000-0005-0000-0000-0000B3040000}"/>
    <cellStyle name="Comma 4 3 2 2 5 5" xfId="10071" xr:uid="{00000000-0005-0000-0000-000036090000}"/>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00000000-0005-0000-0000-00003C090000}"/>
    <cellStyle name="Comma 4 3 2 2 6 2 3" xfId="21058" xr:uid="{00000000-0005-0000-0000-0000B6040000}"/>
    <cellStyle name="Comma 4 3 2 2 6 2 4" xfId="12629" xr:uid="{00000000-0005-0000-0000-00003B090000}"/>
    <cellStyle name="Comma 4 3 2 2 6 3" xfId="6273" xr:uid="{00000000-0005-0000-0000-00003D090000}"/>
    <cellStyle name="Comma 4 3 2 2 6 3 2" xfId="14702" xr:uid="{00000000-0005-0000-0000-00003D090000}"/>
    <cellStyle name="Comma 4 3 2 2 6 4" xfId="18913" xr:uid="{00000000-0005-0000-0000-0000B5040000}"/>
    <cellStyle name="Comma 4 3 2 2 6 5" xfId="10484" xr:uid="{00000000-0005-0000-0000-00003A090000}"/>
    <cellStyle name="Comma 4 3 2 2 7" xfId="2400" xr:uid="{00000000-0005-0000-0000-00003E090000}"/>
    <cellStyle name="Comma 4 3 2 2 7 2" xfId="6686" xr:uid="{00000000-0005-0000-0000-00003F090000}"/>
    <cellStyle name="Comma 4 3 2 2 7 2 2" xfId="15115" xr:uid="{00000000-0005-0000-0000-00003F090000}"/>
    <cellStyle name="Comma 4 3 2 2 7 3" xfId="19326" xr:uid="{00000000-0005-0000-0000-0000B7040000}"/>
    <cellStyle name="Comma 4 3 2 2 7 4" xfId="10897" xr:uid="{00000000-0005-0000-0000-00003E090000}"/>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00000000-0005-0000-0000-000042090000}"/>
    <cellStyle name="Comma 4 3 2 2 9 3" xfId="19643" xr:uid="{00000000-0005-0000-0000-0000B9040000}"/>
    <cellStyle name="Comma 4 3 2 2 9 4" xfId="11214" xr:uid="{00000000-0005-0000-0000-000041090000}"/>
    <cellStyle name="Comma 4 3 2 3" xfId="148" xr:uid="{00000000-0005-0000-0000-000043090000}"/>
    <cellStyle name="Comma 4 3 2 3 10" xfId="17262" xr:uid="{00000000-0005-0000-0000-000086220000}"/>
    <cellStyle name="Comma 4 3 2 3 11" xfId="8833"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00000000-0005-0000-0000-000046090000}"/>
    <cellStyle name="Comma 4 3 2 3 2 2 3" xfId="19821" xr:uid="{00000000-0005-0000-0000-0000BC040000}"/>
    <cellStyle name="Comma 4 3 2 3 2 2 4" xfId="11392" xr:uid="{00000000-0005-0000-0000-000045090000}"/>
    <cellStyle name="Comma 4 3 2 3 2 3" xfId="5036" xr:uid="{00000000-0005-0000-0000-000047090000}"/>
    <cellStyle name="Comma 4 3 2 3 2 3 2" xfId="13465" xr:uid="{00000000-0005-0000-0000-000047090000}"/>
    <cellStyle name="Comma 4 3 2 3 2 4" xfId="17676" xr:uid="{00000000-0005-0000-0000-0000BB040000}"/>
    <cellStyle name="Comma 4 3 2 3 2 5" xfId="9247" xr:uid="{00000000-0005-0000-0000-000044090000}"/>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00000000-0005-0000-0000-00004A090000}"/>
    <cellStyle name="Comma 4 3 2 3 3 2 3" xfId="20234" xr:uid="{00000000-0005-0000-0000-0000BE040000}"/>
    <cellStyle name="Comma 4 3 2 3 3 2 4" xfId="11805" xr:uid="{00000000-0005-0000-0000-000049090000}"/>
    <cellStyle name="Comma 4 3 2 3 3 3" xfId="5449" xr:uid="{00000000-0005-0000-0000-00004B090000}"/>
    <cellStyle name="Comma 4 3 2 3 3 3 2" xfId="13878" xr:uid="{00000000-0005-0000-0000-00004B090000}"/>
    <cellStyle name="Comma 4 3 2 3 3 4" xfId="18089" xr:uid="{00000000-0005-0000-0000-0000BD040000}"/>
    <cellStyle name="Comma 4 3 2 3 3 5" xfId="9660" xr:uid="{00000000-0005-0000-0000-000048090000}"/>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00000000-0005-0000-0000-00004E090000}"/>
    <cellStyle name="Comma 4 3 2 3 4 2 3" xfId="20647" xr:uid="{00000000-0005-0000-0000-0000C0040000}"/>
    <cellStyle name="Comma 4 3 2 3 4 2 4" xfId="12218" xr:uid="{00000000-0005-0000-0000-00004D090000}"/>
    <cellStyle name="Comma 4 3 2 3 4 3" xfId="5862" xr:uid="{00000000-0005-0000-0000-00004F090000}"/>
    <cellStyle name="Comma 4 3 2 3 4 3 2" xfId="14291" xr:uid="{00000000-0005-0000-0000-00004F090000}"/>
    <cellStyle name="Comma 4 3 2 3 4 4" xfId="18502" xr:uid="{00000000-0005-0000-0000-0000BF040000}"/>
    <cellStyle name="Comma 4 3 2 3 4 5" xfId="10073" xr:uid="{00000000-0005-0000-0000-00004C090000}"/>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00000000-0005-0000-0000-000052090000}"/>
    <cellStyle name="Comma 4 3 2 3 5 2 3" xfId="21060" xr:uid="{00000000-0005-0000-0000-0000C2040000}"/>
    <cellStyle name="Comma 4 3 2 3 5 2 4" xfId="12631" xr:uid="{00000000-0005-0000-0000-000051090000}"/>
    <cellStyle name="Comma 4 3 2 3 5 3" xfId="6275" xr:uid="{00000000-0005-0000-0000-000053090000}"/>
    <cellStyle name="Comma 4 3 2 3 5 3 2" xfId="14704" xr:uid="{00000000-0005-0000-0000-000053090000}"/>
    <cellStyle name="Comma 4 3 2 3 5 4" xfId="18915" xr:uid="{00000000-0005-0000-0000-0000C1040000}"/>
    <cellStyle name="Comma 4 3 2 3 5 5" xfId="10486" xr:uid="{00000000-0005-0000-0000-000050090000}"/>
    <cellStyle name="Comma 4 3 2 3 6" xfId="2402" xr:uid="{00000000-0005-0000-0000-000054090000}"/>
    <cellStyle name="Comma 4 3 2 3 6 2" xfId="6688" xr:uid="{00000000-0005-0000-0000-000055090000}"/>
    <cellStyle name="Comma 4 3 2 3 6 2 2" xfId="15117" xr:uid="{00000000-0005-0000-0000-000055090000}"/>
    <cellStyle name="Comma 4 3 2 3 6 3" xfId="19328" xr:uid="{00000000-0005-0000-0000-0000C3040000}"/>
    <cellStyle name="Comma 4 3 2 3 6 4" xfId="10899" xr:uid="{00000000-0005-0000-0000-000054090000}"/>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00000000-0005-0000-0000-000058090000}"/>
    <cellStyle name="Comma 4 3 2 3 8 3" xfId="19645" xr:uid="{00000000-0005-0000-0000-0000C5040000}"/>
    <cellStyle name="Comma 4 3 2 3 8 4" xfId="11216" xr:uid="{00000000-0005-0000-0000-000057090000}"/>
    <cellStyle name="Comma 4 3 2 3 9" xfId="4622" xr:uid="{00000000-0005-0000-0000-000059090000}"/>
    <cellStyle name="Comma 4 3 2 3 9 2" xfId="13051"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00000000-0005-0000-0000-00005C090000}"/>
    <cellStyle name="Comma 4 3 2 4 2 3" xfId="19818" xr:uid="{00000000-0005-0000-0000-0000C7040000}"/>
    <cellStyle name="Comma 4 3 2 4 2 4" xfId="11389" xr:uid="{00000000-0005-0000-0000-00005B090000}"/>
    <cellStyle name="Comma 4 3 2 4 3" xfId="5033" xr:uid="{00000000-0005-0000-0000-00005D090000}"/>
    <cellStyle name="Comma 4 3 2 4 3 2" xfId="13462" xr:uid="{00000000-0005-0000-0000-00005D090000}"/>
    <cellStyle name="Comma 4 3 2 4 4" xfId="17673" xr:uid="{00000000-0005-0000-0000-0000C6040000}"/>
    <cellStyle name="Comma 4 3 2 4 5" xfId="9244" xr:uid="{00000000-0005-0000-0000-00005A090000}"/>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00000000-0005-0000-0000-000060090000}"/>
    <cellStyle name="Comma 4 3 2 5 2 3" xfId="20231" xr:uid="{00000000-0005-0000-0000-0000C9040000}"/>
    <cellStyle name="Comma 4 3 2 5 2 4" xfId="11802" xr:uid="{00000000-0005-0000-0000-00005F090000}"/>
    <cellStyle name="Comma 4 3 2 5 3" xfId="5446" xr:uid="{00000000-0005-0000-0000-000061090000}"/>
    <cellStyle name="Comma 4 3 2 5 3 2" xfId="13875" xr:uid="{00000000-0005-0000-0000-000061090000}"/>
    <cellStyle name="Comma 4 3 2 5 4" xfId="18086" xr:uid="{00000000-0005-0000-0000-0000C8040000}"/>
    <cellStyle name="Comma 4 3 2 5 5" xfId="9657" xr:uid="{00000000-0005-0000-0000-00005E090000}"/>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00000000-0005-0000-0000-000064090000}"/>
    <cellStyle name="Comma 4 3 2 6 2 3" xfId="20644" xr:uid="{00000000-0005-0000-0000-0000CB040000}"/>
    <cellStyle name="Comma 4 3 2 6 2 4" xfId="12215" xr:uid="{00000000-0005-0000-0000-000063090000}"/>
    <cellStyle name="Comma 4 3 2 6 3" xfId="5859" xr:uid="{00000000-0005-0000-0000-000065090000}"/>
    <cellStyle name="Comma 4 3 2 6 3 2" xfId="14288" xr:uid="{00000000-0005-0000-0000-000065090000}"/>
    <cellStyle name="Comma 4 3 2 6 4" xfId="18499" xr:uid="{00000000-0005-0000-0000-0000CA040000}"/>
    <cellStyle name="Comma 4 3 2 6 5" xfId="10070" xr:uid="{00000000-0005-0000-0000-000062090000}"/>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00000000-0005-0000-0000-000068090000}"/>
    <cellStyle name="Comma 4 3 2 7 2 3" xfId="21057" xr:uid="{00000000-0005-0000-0000-0000CD040000}"/>
    <cellStyle name="Comma 4 3 2 7 2 4" xfId="12628" xr:uid="{00000000-0005-0000-0000-000067090000}"/>
    <cellStyle name="Comma 4 3 2 7 3" xfId="6272" xr:uid="{00000000-0005-0000-0000-000069090000}"/>
    <cellStyle name="Comma 4 3 2 7 3 2" xfId="14701" xr:uid="{00000000-0005-0000-0000-000069090000}"/>
    <cellStyle name="Comma 4 3 2 7 4" xfId="18912" xr:uid="{00000000-0005-0000-0000-0000CC040000}"/>
    <cellStyle name="Comma 4 3 2 7 5" xfId="10483" xr:uid="{00000000-0005-0000-0000-000066090000}"/>
    <cellStyle name="Comma 4 3 2 8" xfId="2399" xr:uid="{00000000-0005-0000-0000-00006A090000}"/>
    <cellStyle name="Comma 4 3 2 8 2" xfId="6685" xr:uid="{00000000-0005-0000-0000-00006B090000}"/>
    <cellStyle name="Comma 4 3 2 8 2 2" xfId="15114" xr:uid="{00000000-0005-0000-0000-00006B090000}"/>
    <cellStyle name="Comma 4 3 2 8 3" xfId="19325" xr:uid="{00000000-0005-0000-0000-0000CE040000}"/>
    <cellStyle name="Comma 4 3 2 8 4" xfId="10896" xr:uid="{00000000-0005-0000-0000-00006A090000}"/>
    <cellStyle name="Comma 4 3 2 9" xfId="2366" xr:uid="{00000000-0005-0000-0000-00006C090000}"/>
    <cellStyle name="Comma 4 3 3" xfId="149" xr:uid="{00000000-0005-0000-0000-00006D090000}"/>
    <cellStyle name="Comma 4 3 3 10" xfId="4623" xr:uid="{00000000-0005-0000-0000-00006E090000}"/>
    <cellStyle name="Comma 4 3 3 10 2" xfId="13052" xr:uid="{00000000-0005-0000-0000-00006E090000}"/>
    <cellStyle name="Comma 4 3 3 11" xfId="17263" xr:uid="{00000000-0005-0000-0000-000087220000}"/>
    <cellStyle name="Comma 4 3 3 12" xfId="8834" xr:uid="{00000000-0005-0000-0000-00006D090000}"/>
    <cellStyle name="Comma 4 3 3 2" xfId="150" xr:uid="{00000000-0005-0000-0000-00006F090000}"/>
    <cellStyle name="Comma 4 3 3 2 10" xfId="17264" xr:uid="{00000000-0005-0000-0000-000088220000}"/>
    <cellStyle name="Comma 4 3 3 2 11" xfId="8835"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00000000-0005-0000-0000-000072090000}"/>
    <cellStyle name="Comma 4 3 3 2 2 2 3" xfId="19823" xr:uid="{00000000-0005-0000-0000-0000D3040000}"/>
    <cellStyle name="Comma 4 3 3 2 2 2 4" xfId="11394" xr:uid="{00000000-0005-0000-0000-000071090000}"/>
    <cellStyle name="Comma 4 3 3 2 2 3" xfId="5038" xr:uid="{00000000-0005-0000-0000-000073090000}"/>
    <cellStyle name="Comma 4 3 3 2 2 3 2" xfId="13467" xr:uid="{00000000-0005-0000-0000-000073090000}"/>
    <cellStyle name="Comma 4 3 3 2 2 4" xfId="17678" xr:uid="{00000000-0005-0000-0000-0000D2040000}"/>
    <cellStyle name="Comma 4 3 3 2 2 5" xfId="9249" xr:uid="{00000000-0005-0000-0000-000070090000}"/>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00000000-0005-0000-0000-000076090000}"/>
    <cellStyle name="Comma 4 3 3 2 3 2 3" xfId="20236" xr:uid="{00000000-0005-0000-0000-0000D5040000}"/>
    <cellStyle name="Comma 4 3 3 2 3 2 4" xfId="11807" xr:uid="{00000000-0005-0000-0000-000075090000}"/>
    <cellStyle name="Comma 4 3 3 2 3 3" xfId="5451" xr:uid="{00000000-0005-0000-0000-000077090000}"/>
    <cellStyle name="Comma 4 3 3 2 3 3 2" xfId="13880" xr:uid="{00000000-0005-0000-0000-000077090000}"/>
    <cellStyle name="Comma 4 3 3 2 3 4" xfId="18091" xr:uid="{00000000-0005-0000-0000-0000D4040000}"/>
    <cellStyle name="Comma 4 3 3 2 3 5" xfId="9662" xr:uid="{00000000-0005-0000-0000-000074090000}"/>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00000000-0005-0000-0000-00007A090000}"/>
    <cellStyle name="Comma 4 3 3 2 4 2 3" xfId="20649" xr:uid="{00000000-0005-0000-0000-0000D7040000}"/>
    <cellStyle name="Comma 4 3 3 2 4 2 4" xfId="12220" xr:uid="{00000000-0005-0000-0000-000079090000}"/>
    <cellStyle name="Comma 4 3 3 2 4 3" xfId="5864" xr:uid="{00000000-0005-0000-0000-00007B090000}"/>
    <cellStyle name="Comma 4 3 3 2 4 3 2" xfId="14293" xr:uid="{00000000-0005-0000-0000-00007B090000}"/>
    <cellStyle name="Comma 4 3 3 2 4 4" xfId="18504" xr:uid="{00000000-0005-0000-0000-0000D6040000}"/>
    <cellStyle name="Comma 4 3 3 2 4 5" xfId="10075" xr:uid="{00000000-0005-0000-0000-000078090000}"/>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00000000-0005-0000-0000-00007E090000}"/>
    <cellStyle name="Comma 4 3 3 2 5 2 3" xfId="21062" xr:uid="{00000000-0005-0000-0000-0000D9040000}"/>
    <cellStyle name="Comma 4 3 3 2 5 2 4" xfId="12633" xr:uid="{00000000-0005-0000-0000-00007D090000}"/>
    <cellStyle name="Comma 4 3 3 2 5 3" xfId="6277" xr:uid="{00000000-0005-0000-0000-00007F090000}"/>
    <cellStyle name="Comma 4 3 3 2 5 3 2" xfId="14706" xr:uid="{00000000-0005-0000-0000-00007F090000}"/>
    <cellStyle name="Comma 4 3 3 2 5 4" xfId="18917" xr:uid="{00000000-0005-0000-0000-0000D8040000}"/>
    <cellStyle name="Comma 4 3 3 2 5 5" xfId="10488" xr:uid="{00000000-0005-0000-0000-00007C090000}"/>
    <cellStyle name="Comma 4 3 3 2 6" xfId="2404" xr:uid="{00000000-0005-0000-0000-000080090000}"/>
    <cellStyle name="Comma 4 3 3 2 6 2" xfId="6690" xr:uid="{00000000-0005-0000-0000-000081090000}"/>
    <cellStyle name="Comma 4 3 3 2 6 2 2" xfId="15119" xr:uid="{00000000-0005-0000-0000-000081090000}"/>
    <cellStyle name="Comma 4 3 3 2 6 3" xfId="19330" xr:uid="{00000000-0005-0000-0000-0000DA040000}"/>
    <cellStyle name="Comma 4 3 3 2 6 4" xfId="10901" xr:uid="{00000000-0005-0000-0000-000080090000}"/>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00000000-0005-0000-0000-000084090000}"/>
    <cellStyle name="Comma 4 3 3 2 8 3" xfId="19647" xr:uid="{00000000-0005-0000-0000-0000DC040000}"/>
    <cellStyle name="Comma 4 3 3 2 8 4" xfId="11218" xr:uid="{00000000-0005-0000-0000-000083090000}"/>
    <cellStyle name="Comma 4 3 3 2 9" xfId="4624" xr:uid="{00000000-0005-0000-0000-000085090000}"/>
    <cellStyle name="Comma 4 3 3 2 9 2" xfId="13053"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00000000-0005-0000-0000-000088090000}"/>
    <cellStyle name="Comma 4 3 3 3 2 3" xfId="19822" xr:uid="{00000000-0005-0000-0000-0000DE040000}"/>
    <cellStyle name="Comma 4 3 3 3 2 4" xfId="11393" xr:uid="{00000000-0005-0000-0000-000087090000}"/>
    <cellStyle name="Comma 4 3 3 3 3" xfId="5037" xr:uid="{00000000-0005-0000-0000-000089090000}"/>
    <cellStyle name="Comma 4 3 3 3 3 2" xfId="13466" xr:uid="{00000000-0005-0000-0000-000089090000}"/>
    <cellStyle name="Comma 4 3 3 3 4" xfId="17677" xr:uid="{00000000-0005-0000-0000-0000DD040000}"/>
    <cellStyle name="Comma 4 3 3 3 5" xfId="9248" xr:uid="{00000000-0005-0000-0000-000086090000}"/>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00000000-0005-0000-0000-00008C090000}"/>
    <cellStyle name="Comma 4 3 3 4 2 3" xfId="20235" xr:uid="{00000000-0005-0000-0000-0000E0040000}"/>
    <cellStyle name="Comma 4 3 3 4 2 4" xfId="11806" xr:uid="{00000000-0005-0000-0000-00008B090000}"/>
    <cellStyle name="Comma 4 3 3 4 3" xfId="5450" xr:uid="{00000000-0005-0000-0000-00008D090000}"/>
    <cellStyle name="Comma 4 3 3 4 3 2" xfId="13879" xr:uid="{00000000-0005-0000-0000-00008D090000}"/>
    <cellStyle name="Comma 4 3 3 4 4" xfId="18090" xr:uid="{00000000-0005-0000-0000-0000DF040000}"/>
    <cellStyle name="Comma 4 3 3 4 5" xfId="9661" xr:uid="{00000000-0005-0000-0000-00008A090000}"/>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00000000-0005-0000-0000-000090090000}"/>
    <cellStyle name="Comma 4 3 3 5 2 3" xfId="20648" xr:uid="{00000000-0005-0000-0000-0000E2040000}"/>
    <cellStyle name="Comma 4 3 3 5 2 4" xfId="12219" xr:uid="{00000000-0005-0000-0000-00008F090000}"/>
    <cellStyle name="Comma 4 3 3 5 3" xfId="5863" xr:uid="{00000000-0005-0000-0000-000091090000}"/>
    <cellStyle name="Comma 4 3 3 5 3 2" xfId="14292" xr:uid="{00000000-0005-0000-0000-000091090000}"/>
    <cellStyle name="Comma 4 3 3 5 4" xfId="18503" xr:uid="{00000000-0005-0000-0000-0000E1040000}"/>
    <cellStyle name="Comma 4 3 3 5 5" xfId="10074" xr:uid="{00000000-0005-0000-0000-00008E090000}"/>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00000000-0005-0000-0000-000094090000}"/>
    <cellStyle name="Comma 4 3 3 6 2 3" xfId="21061" xr:uid="{00000000-0005-0000-0000-0000E4040000}"/>
    <cellStyle name="Comma 4 3 3 6 2 4" xfId="12632" xr:uid="{00000000-0005-0000-0000-000093090000}"/>
    <cellStyle name="Comma 4 3 3 6 3" xfId="6276" xr:uid="{00000000-0005-0000-0000-000095090000}"/>
    <cellStyle name="Comma 4 3 3 6 3 2" xfId="14705" xr:uid="{00000000-0005-0000-0000-000095090000}"/>
    <cellStyle name="Comma 4 3 3 6 4" xfId="18916" xr:uid="{00000000-0005-0000-0000-0000E3040000}"/>
    <cellStyle name="Comma 4 3 3 6 5" xfId="10487" xr:uid="{00000000-0005-0000-0000-000092090000}"/>
    <cellStyle name="Comma 4 3 3 7" xfId="2403" xr:uid="{00000000-0005-0000-0000-000096090000}"/>
    <cellStyle name="Comma 4 3 3 7 2" xfId="6689" xr:uid="{00000000-0005-0000-0000-000097090000}"/>
    <cellStyle name="Comma 4 3 3 7 2 2" xfId="15118" xr:uid="{00000000-0005-0000-0000-000097090000}"/>
    <cellStyle name="Comma 4 3 3 7 3" xfId="19329" xr:uid="{00000000-0005-0000-0000-0000E5040000}"/>
    <cellStyle name="Comma 4 3 3 7 4" xfId="10900" xr:uid="{00000000-0005-0000-0000-000096090000}"/>
    <cellStyle name="Comma 4 3 3 8" xfId="2362" xr:uid="{00000000-0005-0000-0000-000098090000}"/>
    <cellStyle name="Comma 4 3 3 9" xfId="2781" xr:uid="{00000000-0005-0000-0000-000099090000}"/>
    <cellStyle name="Comma 4 3 3 9 2" xfId="7006" xr:uid="{00000000-0005-0000-0000-00009A090000}"/>
    <cellStyle name="Comma 4 3 3 9 2 2" xfId="15435" xr:uid="{00000000-0005-0000-0000-00009A090000}"/>
    <cellStyle name="Comma 4 3 3 9 3" xfId="19646" xr:uid="{00000000-0005-0000-0000-0000E7040000}"/>
    <cellStyle name="Comma 4 3 3 9 4" xfId="11217" xr:uid="{00000000-0005-0000-0000-000099090000}"/>
    <cellStyle name="Comma 4 3 4" xfId="151" xr:uid="{00000000-0005-0000-0000-00009B090000}"/>
    <cellStyle name="Comma 4 3 4 10" xfId="17265" xr:uid="{00000000-0005-0000-0000-000089220000}"/>
    <cellStyle name="Comma 4 3 4 11" xfId="8836"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00000000-0005-0000-0000-00009E090000}"/>
    <cellStyle name="Comma 4 3 4 2 2 3" xfId="19824" xr:uid="{00000000-0005-0000-0000-0000EA040000}"/>
    <cellStyle name="Comma 4 3 4 2 2 4" xfId="11395" xr:uid="{00000000-0005-0000-0000-00009D090000}"/>
    <cellStyle name="Comma 4 3 4 2 3" xfId="5039" xr:uid="{00000000-0005-0000-0000-00009F090000}"/>
    <cellStyle name="Comma 4 3 4 2 3 2" xfId="13468" xr:uid="{00000000-0005-0000-0000-00009F090000}"/>
    <cellStyle name="Comma 4 3 4 2 4" xfId="17679" xr:uid="{00000000-0005-0000-0000-0000E9040000}"/>
    <cellStyle name="Comma 4 3 4 2 5" xfId="9250" xr:uid="{00000000-0005-0000-0000-00009C090000}"/>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00000000-0005-0000-0000-0000A2090000}"/>
    <cellStyle name="Comma 4 3 4 3 2 3" xfId="20237" xr:uid="{00000000-0005-0000-0000-0000EC040000}"/>
    <cellStyle name="Comma 4 3 4 3 2 4" xfId="11808" xr:uid="{00000000-0005-0000-0000-0000A1090000}"/>
    <cellStyle name="Comma 4 3 4 3 3" xfId="5452" xr:uid="{00000000-0005-0000-0000-0000A3090000}"/>
    <cellStyle name="Comma 4 3 4 3 3 2" xfId="13881" xr:uid="{00000000-0005-0000-0000-0000A3090000}"/>
    <cellStyle name="Comma 4 3 4 3 4" xfId="18092" xr:uid="{00000000-0005-0000-0000-0000EB040000}"/>
    <cellStyle name="Comma 4 3 4 3 5" xfId="9663" xr:uid="{00000000-0005-0000-0000-0000A0090000}"/>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00000000-0005-0000-0000-0000A6090000}"/>
    <cellStyle name="Comma 4 3 4 4 2 3" xfId="20650" xr:uid="{00000000-0005-0000-0000-0000EE040000}"/>
    <cellStyle name="Comma 4 3 4 4 2 4" xfId="12221" xr:uid="{00000000-0005-0000-0000-0000A5090000}"/>
    <cellStyle name="Comma 4 3 4 4 3" xfId="5865" xr:uid="{00000000-0005-0000-0000-0000A7090000}"/>
    <cellStyle name="Comma 4 3 4 4 3 2" xfId="14294" xr:uid="{00000000-0005-0000-0000-0000A7090000}"/>
    <cellStyle name="Comma 4 3 4 4 4" xfId="18505" xr:uid="{00000000-0005-0000-0000-0000ED040000}"/>
    <cellStyle name="Comma 4 3 4 4 5" xfId="10076" xr:uid="{00000000-0005-0000-0000-0000A4090000}"/>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00000000-0005-0000-0000-0000AA090000}"/>
    <cellStyle name="Comma 4 3 4 5 2 3" xfId="21063" xr:uid="{00000000-0005-0000-0000-0000F0040000}"/>
    <cellStyle name="Comma 4 3 4 5 2 4" xfId="12634" xr:uid="{00000000-0005-0000-0000-0000A9090000}"/>
    <cellStyle name="Comma 4 3 4 5 3" xfId="6278" xr:uid="{00000000-0005-0000-0000-0000AB090000}"/>
    <cellStyle name="Comma 4 3 4 5 3 2" xfId="14707" xr:uid="{00000000-0005-0000-0000-0000AB090000}"/>
    <cellStyle name="Comma 4 3 4 5 4" xfId="18918" xr:uid="{00000000-0005-0000-0000-0000EF040000}"/>
    <cellStyle name="Comma 4 3 4 5 5" xfId="10489" xr:uid="{00000000-0005-0000-0000-0000A8090000}"/>
    <cellStyle name="Comma 4 3 4 6" xfId="2405" xr:uid="{00000000-0005-0000-0000-0000AC090000}"/>
    <cellStyle name="Comma 4 3 4 6 2" xfId="6691" xr:uid="{00000000-0005-0000-0000-0000AD090000}"/>
    <cellStyle name="Comma 4 3 4 6 2 2" xfId="15120" xr:uid="{00000000-0005-0000-0000-0000AD090000}"/>
    <cellStyle name="Comma 4 3 4 6 3" xfId="19331" xr:uid="{00000000-0005-0000-0000-0000F1040000}"/>
    <cellStyle name="Comma 4 3 4 6 4" xfId="10902" xr:uid="{00000000-0005-0000-0000-0000AC090000}"/>
    <cellStyle name="Comma 4 3 4 7" xfId="2701" xr:uid="{00000000-0005-0000-0000-0000AE090000}"/>
    <cellStyle name="Comma 4 3 4 8" xfId="2783" xr:uid="{00000000-0005-0000-0000-0000AF090000}"/>
    <cellStyle name="Comma 4 3 4 8 2" xfId="7008" xr:uid="{00000000-0005-0000-0000-0000B0090000}"/>
    <cellStyle name="Comma 4 3 4 8 2 2" xfId="15437" xr:uid="{00000000-0005-0000-0000-0000B0090000}"/>
    <cellStyle name="Comma 4 3 4 8 3" xfId="19648" xr:uid="{00000000-0005-0000-0000-0000F3040000}"/>
    <cellStyle name="Comma 4 3 4 8 4" xfId="11219" xr:uid="{00000000-0005-0000-0000-0000AF090000}"/>
    <cellStyle name="Comma 4 3 4 9" xfId="4625" xr:uid="{00000000-0005-0000-0000-0000B1090000}"/>
    <cellStyle name="Comma 4 3 4 9 2" xfId="13054" xr:uid="{00000000-0005-0000-0000-0000B1090000}"/>
    <cellStyle name="Comma 4 3 5" xfId="152" xr:uid="{00000000-0005-0000-0000-0000B2090000}"/>
    <cellStyle name="Comma 4 3 5 10" xfId="17266" xr:uid="{00000000-0005-0000-0000-00008A220000}"/>
    <cellStyle name="Comma 4 3 5 11" xfId="8837"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00000000-0005-0000-0000-0000B5090000}"/>
    <cellStyle name="Comma 4 3 5 2 2 3" xfId="19825" xr:uid="{00000000-0005-0000-0000-0000F6040000}"/>
    <cellStyle name="Comma 4 3 5 2 2 4" xfId="11396" xr:uid="{00000000-0005-0000-0000-0000B4090000}"/>
    <cellStyle name="Comma 4 3 5 2 3" xfId="5040" xr:uid="{00000000-0005-0000-0000-0000B6090000}"/>
    <cellStyle name="Comma 4 3 5 2 3 2" xfId="13469" xr:uid="{00000000-0005-0000-0000-0000B6090000}"/>
    <cellStyle name="Comma 4 3 5 2 4" xfId="17680" xr:uid="{00000000-0005-0000-0000-0000F5040000}"/>
    <cellStyle name="Comma 4 3 5 2 5" xfId="9251" xr:uid="{00000000-0005-0000-0000-0000B3090000}"/>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00000000-0005-0000-0000-0000B9090000}"/>
    <cellStyle name="Comma 4 3 5 3 2 3" xfId="20238" xr:uid="{00000000-0005-0000-0000-0000F8040000}"/>
    <cellStyle name="Comma 4 3 5 3 2 4" xfId="11809" xr:uid="{00000000-0005-0000-0000-0000B8090000}"/>
    <cellStyle name="Comma 4 3 5 3 3" xfId="5453" xr:uid="{00000000-0005-0000-0000-0000BA090000}"/>
    <cellStyle name="Comma 4 3 5 3 3 2" xfId="13882" xr:uid="{00000000-0005-0000-0000-0000BA090000}"/>
    <cellStyle name="Comma 4 3 5 3 4" xfId="18093" xr:uid="{00000000-0005-0000-0000-0000F7040000}"/>
    <cellStyle name="Comma 4 3 5 3 5" xfId="9664" xr:uid="{00000000-0005-0000-0000-0000B7090000}"/>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00000000-0005-0000-0000-0000BD090000}"/>
    <cellStyle name="Comma 4 3 5 4 2 3" xfId="20651" xr:uid="{00000000-0005-0000-0000-0000FA040000}"/>
    <cellStyle name="Comma 4 3 5 4 2 4" xfId="12222" xr:uid="{00000000-0005-0000-0000-0000BC090000}"/>
    <cellStyle name="Comma 4 3 5 4 3" xfId="5866" xr:uid="{00000000-0005-0000-0000-0000BE090000}"/>
    <cellStyle name="Comma 4 3 5 4 3 2" xfId="14295" xr:uid="{00000000-0005-0000-0000-0000BE090000}"/>
    <cellStyle name="Comma 4 3 5 4 4" xfId="18506" xr:uid="{00000000-0005-0000-0000-0000F9040000}"/>
    <cellStyle name="Comma 4 3 5 4 5" xfId="10077" xr:uid="{00000000-0005-0000-0000-0000BB090000}"/>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00000000-0005-0000-0000-0000C1090000}"/>
    <cellStyle name="Comma 4 3 5 5 2 3" xfId="21064" xr:uid="{00000000-0005-0000-0000-0000FC040000}"/>
    <cellStyle name="Comma 4 3 5 5 2 4" xfId="12635" xr:uid="{00000000-0005-0000-0000-0000C0090000}"/>
    <cellStyle name="Comma 4 3 5 5 3" xfId="6279" xr:uid="{00000000-0005-0000-0000-0000C2090000}"/>
    <cellStyle name="Comma 4 3 5 5 3 2" xfId="14708" xr:uid="{00000000-0005-0000-0000-0000C2090000}"/>
    <cellStyle name="Comma 4 3 5 5 4" xfId="18919" xr:uid="{00000000-0005-0000-0000-0000FB040000}"/>
    <cellStyle name="Comma 4 3 5 5 5" xfId="10490" xr:uid="{00000000-0005-0000-0000-0000BF090000}"/>
    <cellStyle name="Comma 4 3 5 6" xfId="2406" xr:uid="{00000000-0005-0000-0000-0000C3090000}"/>
    <cellStyle name="Comma 4 3 5 6 2" xfId="6692" xr:uid="{00000000-0005-0000-0000-0000C4090000}"/>
    <cellStyle name="Comma 4 3 5 6 2 2" xfId="15121" xr:uid="{00000000-0005-0000-0000-0000C4090000}"/>
    <cellStyle name="Comma 4 3 5 6 3" xfId="19332" xr:uid="{00000000-0005-0000-0000-0000FD040000}"/>
    <cellStyle name="Comma 4 3 5 6 4" xfId="10903" xr:uid="{00000000-0005-0000-0000-0000C3090000}"/>
    <cellStyle name="Comma 4 3 5 7" xfId="2702" xr:uid="{00000000-0005-0000-0000-0000C5090000}"/>
    <cellStyle name="Comma 4 3 5 8" xfId="2784" xr:uid="{00000000-0005-0000-0000-0000C6090000}"/>
    <cellStyle name="Comma 4 3 5 8 2" xfId="7009" xr:uid="{00000000-0005-0000-0000-0000C7090000}"/>
    <cellStyle name="Comma 4 3 5 8 2 2" xfId="15438" xr:uid="{00000000-0005-0000-0000-0000C7090000}"/>
    <cellStyle name="Comma 4 3 5 8 3" xfId="19649" xr:uid="{00000000-0005-0000-0000-0000FF040000}"/>
    <cellStyle name="Comma 4 3 5 8 4" xfId="11220" xr:uid="{00000000-0005-0000-0000-0000C6090000}"/>
    <cellStyle name="Comma 4 3 5 9" xfId="4626" xr:uid="{00000000-0005-0000-0000-0000C8090000}"/>
    <cellStyle name="Comma 4 3 5 9 2" xfId="13055"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0 2 2" xfId="15439" xr:uid="{00000000-0005-0000-0000-0000CB090000}"/>
    <cellStyle name="Comma 4 4 10 3" xfId="19650" xr:uid="{00000000-0005-0000-0000-000001050000}"/>
    <cellStyle name="Comma 4 4 10 4" xfId="11221" xr:uid="{00000000-0005-0000-0000-0000CA090000}"/>
    <cellStyle name="Comma 4 4 11" xfId="4627" xr:uid="{00000000-0005-0000-0000-0000CC090000}"/>
    <cellStyle name="Comma 4 4 11 2" xfId="13056" xr:uid="{00000000-0005-0000-0000-0000CC090000}"/>
    <cellStyle name="Comma 4 4 12" xfId="17267" xr:uid="{00000000-0005-0000-0000-00008B220000}"/>
    <cellStyle name="Comma 4 4 13" xfId="8838" xr:uid="{00000000-0005-0000-0000-0000C9090000}"/>
    <cellStyle name="Comma 4 4 2" xfId="154" xr:uid="{00000000-0005-0000-0000-0000CD090000}"/>
    <cellStyle name="Comma 4 4 2 10" xfId="4628" xr:uid="{00000000-0005-0000-0000-0000CE090000}"/>
    <cellStyle name="Comma 4 4 2 10 2" xfId="13057" xr:uid="{00000000-0005-0000-0000-0000CE090000}"/>
    <cellStyle name="Comma 4 4 2 11" xfId="17268" xr:uid="{00000000-0005-0000-0000-00008C220000}"/>
    <cellStyle name="Comma 4 4 2 12" xfId="8839" xr:uid="{00000000-0005-0000-0000-0000CD090000}"/>
    <cellStyle name="Comma 4 4 2 2" xfId="155" xr:uid="{00000000-0005-0000-0000-0000CF090000}"/>
    <cellStyle name="Comma 4 4 2 2 10" xfId="17269" xr:uid="{00000000-0005-0000-0000-00008D220000}"/>
    <cellStyle name="Comma 4 4 2 2 11" xfId="8840"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00000000-0005-0000-0000-0000D2090000}"/>
    <cellStyle name="Comma 4 4 2 2 2 2 3" xfId="19828" xr:uid="{00000000-0005-0000-0000-000005050000}"/>
    <cellStyle name="Comma 4 4 2 2 2 2 4" xfId="11399" xr:uid="{00000000-0005-0000-0000-0000D1090000}"/>
    <cellStyle name="Comma 4 4 2 2 2 3" xfId="5043" xr:uid="{00000000-0005-0000-0000-0000D3090000}"/>
    <cellStyle name="Comma 4 4 2 2 2 3 2" xfId="13472" xr:uid="{00000000-0005-0000-0000-0000D3090000}"/>
    <cellStyle name="Comma 4 4 2 2 2 4" xfId="17683" xr:uid="{00000000-0005-0000-0000-000004050000}"/>
    <cellStyle name="Comma 4 4 2 2 2 5" xfId="9254" xr:uid="{00000000-0005-0000-0000-0000D0090000}"/>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00000000-0005-0000-0000-0000D6090000}"/>
    <cellStyle name="Comma 4 4 2 2 3 2 3" xfId="20241" xr:uid="{00000000-0005-0000-0000-000007050000}"/>
    <cellStyle name="Comma 4 4 2 2 3 2 4" xfId="11812" xr:uid="{00000000-0005-0000-0000-0000D5090000}"/>
    <cellStyle name="Comma 4 4 2 2 3 3" xfId="5456" xr:uid="{00000000-0005-0000-0000-0000D7090000}"/>
    <cellStyle name="Comma 4 4 2 2 3 3 2" xfId="13885" xr:uid="{00000000-0005-0000-0000-0000D7090000}"/>
    <cellStyle name="Comma 4 4 2 2 3 4" xfId="18096" xr:uid="{00000000-0005-0000-0000-000006050000}"/>
    <cellStyle name="Comma 4 4 2 2 3 5" xfId="9667" xr:uid="{00000000-0005-0000-0000-0000D4090000}"/>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00000000-0005-0000-0000-0000DA090000}"/>
    <cellStyle name="Comma 4 4 2 2 4 2 3" xfId="20654" xr:uid="{00000000-0005-0000-0000-000009050000}"/>
    <cellStyle name="Comma 4 4 2 2 4 2 4" xfId="12225" xr:uid="{00000000-0005-0000-0000-0000D9090000}"/>
    <cellStyle name="Comma 4 4 2 2 4 3" xfId="5869" xr:uid="{00000000-0005-0000-0000-0000DB090000}"/>
    <cellStyle name="Comma 4 4 2 2 4 3 2" xfId="14298" xr:uid="{00000000-0005-0000-0000-0000DB090000}"/>
    <cellStyle name="Comma 4 4 2 2 4 4" xfId="18509" xr:uid="{00000000-0005-0000-0000-000008050000}"/>
    <cellStyle name="Comma 4 4 2 2 4 5" xfId="10080" xr:uid="{00000000-0005-0000-0000-0000D8090000}"/>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00000000-0005-0000-0000-0000DE090000}"/>
    <cellStyle name="Comma 4 4 2 2 5 2 3" xfId="21067" xr:uid="{00000000-0005-0000-0000-00000B050000}"/>
    <cellStyle name="Comma 4 4 2 2 5 2 4" xfId="12638" xr:uid="{00000000-0005-0000-0000-0000DD090000}"/>
    <cellStyle name="Comma 4 4 2 2 5 3" xfId="6282" xr:uid="{00000000-0005-0000-0000-0000DF090000}"/>
    <cellStyle name="Comma 4 4 2 2 5 3 2" xfId="14711" xr:uid="{00000000-0005-0000-0000-0000DF090000}"/>
    <cellStyle name="Comma 4 4 2 2 5 4" xfId="18922" xr:uid="{00000000-0005-0000-0000-00000A050000}"/>
    <cellStyle name="Comma 4 4 2 2 5 5" xfId="10493" xr:uid="{00000000-0005-0000-0000-0000DC090000}"/>
    <cellStyle name="Comma 4 4 2 2 6" xfId="2409" xr:uid="{00000000-0005-0000-0000-0000E0090000}"/>
    <cellStyle name="Comma 4 4 2 2 6 2" xfId="6695" xr:uid="{00000000-0005-0000-0000-0000E1090000}"/>
    <cellStyle name="Comma 4 4 2 2 6 2 2" xfId="15124" xr:uid="{00000000-0005-0000-0000-0000E1090000}"/>
    <cellStyle name="Comma 4 4 2 2 6 3" xfId="19335" xr:uid="{00000000-0005-0000-0000-00000C050000}"/>
    <cellStyle name="Comma 4 4 2 2 6 4" xfId="10906" xr:uid="{00000000-0005-0000-0000-0000E0090000}"/>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00000000-0005-0000-0000-0000E4090000}"/>
    <cellStyle name="Comma 4 4 2 2 8 3" xfId="19652" xr:uid="{00000000-0005-0000-0000-00000E050000}"/>
    <cellStyle name="Comma 4 4 2 2 8 4" xfId="11223" xr:uid="{00000000-0005-0000-0000-0000E3090000}"/>
    <cellStyle name="Comma 4 4 2 2 9" xfId="4629" xr:uid="{00000000-0005-0000-0000-0000E5090000}"/>
    <cellStyle name="Comma 4 4 2 2 9 2" xfId="13058"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00000000-0005-0000-0000-0000E8090000}"/>
    <cellStyle name="Comma 4 4 2 3 2 3" xfId="19827" xr:uid="{00000000-0005-0000-0000-000010050000}"/>
    <cellStyle name="Comma 4 4 2 3 2 4" xfId="11398" xr:uid="{00000000-0005-0000-0000-0000E7090000}"/>
    <cellStyle name="Comma 4 4 2 3 3" xfId="5042" xr:uid="{00000000-0005-0000-0000-0000E9090000}"/>
    <cellStyle name="Comma 4 4 2 3 3 2" xfId="13471" xr:uid="{00000000-0005-0000-0000-0000E9090000}"/>
    <cellStyle name="Comma 4 4 2 3 4" xfId="17682" xr:uid="{00000000-0005-0000-0000-00000F050000}"/>
    <cellStyle name="Comma 4 4 2 3 5" xfId="9253" xr:uid="{00000000-0005-0000-0000-0000E6090000}"/>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00000000-0005-0000-0000-0000EC090000}"/>
    <cellStyle name="Comma 4 4 2 4 2 3" xfId="20240" xr:uid="{00000000-0005-0000-0000-000012050000}"/>
    <cellStyle name="Comma 4 4 2 4 2 4" xfId="11811" xr:uid="{00000000-0005-0000-0000-0000EB090000}"/>
    <cellStyle name="Comma 4 4 2 4 3" xfId="5455" xr:uid="{00000000-0005-0000-0000-0000ED090000}"/>
    <cellStyle name="Comma 4 4 2 4 3 2" xfId="13884" xr:uid="{00000000-0005-0000-0000-0000ED090000}"/>
    <cellStyle name="Comma 4 4 2 4 4" xfId="18095" xr:uid="{00000000-0005-0000-0000-000011050000}"/>
    <cellStyle name="Comma 4 4 2 4 5" xfId="9666" xr:uid="{00000000-0005-0000-0000-0000EA090000}"/>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00000000-0005-0000-0000-0000F0090000}"/>
    <cellStyle name="Comma 4 4 2 5 2 3" xfId="20653" xr:uid="{00000000-0005-0000-0000-000014050000}"/>
    <cellStyle name="Comma 4 4 2 5 2 4" xfId="12224" xr:uid="{00000000-0005-0000-0000-0000EF090000}"/>
    <cellStyle name="Comma 4 4 2 5 3" xfId="5868" xr:uid="{00000000-0005-0000-0000-0000F1090000}"/>
    <cellStyle name="Comma 4 4 2 5 3 2" xfId="14297" xr:uid="{00000000-0005-0000-0000-0000F1090000}"/>
    <cellStyle name="Comma 4 4 2 5 4" xfId="18508" xr:uid="{00000000-0005-0000-0000-000013050000}"/>
    <cellStyle name="Comma 4 4 2 5 5" xfId="10079" xr:uid="{00000000-0005-0000-0000-0000EE090000}"/>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00000000-0005-0000-0000-0000F4090000}"/>
    <cellStyle name="Comma 4 4 2 6 2 3" xfId="21066" xr:uid="{00000000-0005-0000-0000-000016050000}"/>
    <cellStyle name="Comma 4 4 2 6 2 4" xfId="12637" xr:uid="{00000000-0005-0000-0000-0000F3090000}"/>
    <cellStyle name="Comma 4 4 2 6 3" xfId="6281" xr:uid="{00000000-0005-0000-0000-0000F5090000}"/>
    <cellStyle name="Comma 4 4 2 6 3 2" xfId="14710" xr:uid="{00000000-0005-0000-0000-0000F5090000}"/>
    <cellStyle name="Comma 4 4 2 6 4" xfId="18921" xr:uid="{00000000-0005-0000-0000-000015050000}"/>
    <cellStyle name="Comma 4 4 2 6 5" xfId="10492" xr:uid="{00000000-0005-0000-0000-0000F2090000}"/>
    <cellStyle name="Comma 4 4 2 7" xfId="2408" xr:uid="{00000000-0005-0000-0000-0000F6090000}"/>
    <cellStyle name="Comma 4 4 2 7 2" xfId="6694" xr:uid="{00000000-0005-0000-0000-0000F7090000}"/>
    <cellStyle name="Comma 4 4 2 7 2 2" xfId="15123" xr:uid="{00000000-0005-0000-0000-0000F7090000}"/>
    <cellStyle name="Comma 4 4 2 7 3" xfId="19334" xr:uid="{00000000-0005-0000-0000-000017050000}"/>
    <cellStyle name="Comma 4 4 2 7 4" xfId="10905" xr:uid="{00000000-0005-0000-0000-0000F6090000}"/>
    <cellStyle name="Comma 4 4 2 8" xfId="2704" xr:uid="{00000000-0005-0000-0000-0000F8090000}"/>
    <cellStyle name="Comma 4 4 2 9" xfId="2786" xr:uid="{00000000-0005-0000-0000-0000F9090000}"/>
    <cellStyle name="Comma 4 4 2 9 2" xfId="7011" xr:uid="{00000000-0005-0000-0000-0000FA090000}"/>
    <cellStyle name="Comma 4 4 2 9 2 2" xfId="15440" xr:uid="{00000000-0005-0000-0000-0000FA090000}"/>
    <cellStyle name="Comma 4 4 2 9 3" xfId="19651" xr:uid="{00000000-0005-0000-0000-000019050000}"/>
    <cellStyle name="Comma 4 4 2 9 4" xfId="11222" xr:uid="{00000000-0005-0000-0000-0000F9090000}"/>
    <cellStyle name="Comma 4 4 3" xfId="156" xr:uid="{00000000-0005-0000-0000-0000FB090000}"/>
    <cellStyle name="Comma 4 4 3 10" xfId="17270" xr:uid="{00000000-0005-0000-0000-00008E220000}"/>
    <cellStyle name="Comma 4 4 3 11" xfId="8841"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00000000-0005-0000-0000-0000FE090000}"/>
    <cellStyle name="Comma 4 4 3 2 2 3" xfId="19829" xr:uid="{00000000-0005-0000-0000-00001C050000}"/>
    <cellStyle name="Comma 4 4 3 2 2 4" xfId="11400" xr:uid="{00000000-0005-0000-0000-0000FD090000}"/>
    <cellStyle name="Comma 4 4 3 2 3" xfId="5044" xr:uid="{00000000-0005-0000-0000-0000FF090000}"/>
    <cellStyle name="Comma 4 4 3 2 3 2" xfId="13473" xr:uid="{00000000-0005-0000-0000-0000FF090000}"/>
    <cellStyle name="Comma 4 4 3 2 4" xfId="17684" xr:uid="{00000000-0005-0000-0000-00001B050000}"/>
    <cellStyle name="Comma 4 4 3 2 5" xfId="9255" xr:uid="{00000000-0005-0000-0000-0000FC090000}"/>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00000000-0005-0000-0000-0000020A0000}"/>
    <cellStyle name="Comma 4 4 3 3 2 3" xfId="20242" xr:uid="{00000000-0005-0000-0000-00001E050000}"/>
    <cellStyle name="Comma 4 4 3 3 2 4" xfId="11813" xr:uid="{00000000-0005-0000-0000-0000010A0000}"/>
    <cellStyle name="Comma 4 4 3 3 3" xfId="5457" xr:uid="{00000000-0005-0000-0000-0000030A0000}"/>
    <cellStyle name="Comma 4 4 3 3 3 2" xfId="13886" xr:uid="{00000000-0005-0000-0000-0000030A0000}"/>
    <cellStyle name="Comma 4 4 3 3 4" xfId="18097" xr:uid="{00000000-0005-0000-0000-00001D050000}"/>
    <cellStyle name="Comma 4 4 3 3 5" xfId="9668" xr:uid="{00000000-0005-0000-0000-0000000A0000}"/>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00000000-0005-0000-0000-0000060A0000}"/>
    <cellStyle name="Comma 4 4 3 4 2 3" xfId="20655" xr:uid="{00000000-0005-0000-0000-000020050000}"/>
    <cellStyle name="Comma 4 4 3 4 2 4" xfId="12226" xr:uid="{00000000-0005-0000-0000-0000050A0000}"/>
    <cellStyle name="Comma 4 4 3 4 3" xfId="5870" xr:uid="{00000000-0005-0000-0000-0000070A0000}"/>
    <cellStyle name="Comma 4 4 3 4 3 2" xfId="14299" xr:uid="{00000000-0005-0000-0000-0000070A0000}"/>
    <cellStyle name="Comma 4 4 3 4 4" xfId="18510" xr:uid="{00000000-0005-0000-0000-00001F050000}"/>
    <cellStyle name="Comma 4 4 3 4 5" xfId="10081" xr:uid="{00000000-0005-0000-0000-0000040A0000}"/>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00000000-0005-0000-0000-00000A0A0000}"/>
    <cellStyle name="Comma 4 4 3 5 2 3" xfId="21068" xr:uid="{00000000-0005-0000-0000-000022050000}"/>
    <cellStyle name="Comma 4 4 3 5 2 4" xfId="12639" xr:uid="{00000000-0005-0000-0000-0000090A0000}"/>
    <cellStyle name="Comma 4 4 3 5 3" xfId="6283" xr:uid="{00000000-0005-0000-0000-00000B0A0000}"/>
    <cellStyle name="Comma 4 4 3 5 3 2" xfId="14712" xr:uid="{00000000-0005-0000-0000-00000B0A0000}"/>
    <cellStyle name="Comma 4 4 3 5 4" xfId="18923" xr:uid="{00000000-0005-0000-0000-000021050000}"/>
    <cellStyle name="Comma 4 4 3 5 5" xfId="10494" xr:uid="{00000000-0005-0000-0000-0000080A0000}"/>
    <cellStyle name="Comma 4 4 3 6" xfId="2410" xr:uid="{00000000-0005-0000-0000-00000C0A0000}"/>
    <cellStyle name="Comma 4 4 3 6 2" xfId="6696" xr:uid="{00000000-0005-0000-0000-00000D0A0000}"/>
    <cellStyle name="Comma 4 4 3 6 2 2" xfId="15125" xr:uid="{00000000-0005-0000-0000-00000D0A0000}"/>
    <cellStyle name="Comma 4 4 3 6 3" xfId="19336" xr:uid="{00000000-0005-0000-0000-000023050000}"/>
    <cellStyle name="Comma 4 4 3 6 4" xfId="10907" xr:uid="{00000000-0005-0000-0000-00000C0A0000}"/>
    <cellStyle name="Comma 4 4 3 7" xfId="2706" xr:uid="{00000000-0005-0000-0000-00000E0A0000}"/>
    <cellStyle name="Comma 4 4 3 8" xfId="2788" xr:uid="{00000000-0005-0000-0000-00000F0A0000}"/>
    <cellStyle name="Comma 4 4 3 8 2" xfId="7013" xr:uid="{00000000-0005-0000-0000-0000100A0000}"/>
    <cellStyle name="Comma 4 4 3 8 2 2" xfId="15442" xr:uid="{00000000-0005-0000-0000-0000100A0000}"/>
    <cellStyle name="Comma 4 4 3 8 3" xfId="19653" xr:uid="{00000000-0005-0000-0000-000025050000}"/>
    <cellStyle name="Comma 4 4 3 8 4" xfId="11224" xr:uid="{00000000-0005-0000-0000-00000F0A0000}"/>
    <cellStyle name="Comma 4 4 3 9" xfId="4630" xr:uid="{00000000-0005-0000-0000-0000110A0000}"/>
    <cellStyle name="Comma 4 4 3 9 2" xfId="13059"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2 2 2" xfId="15615" xr:uid="{00000000-0005-0000-0000-0000140A0000}"/>
    <cellStyle name="Comma 4 4 4 2 3" xfId="19826" xr:uid="{00000000-0005-0000-0000-000027050000}"/>
    <cellStyle name="Comma 4 4 4 2 4" xfId="11397" xr:uid="{00000000-0005-0000-0000-0000130A0000}"/>
    <cellStyle name="Comma 4 4 4 3" xfId="5041" xr:uid="{00000000-0005-0000-0000-0000150A0000}"/>
    <cellStyle name="Comma 4 4 4 3 2" xfId="13470" xr:uid="{00000000-0005-0000-0000-0000150A0000}"/>
    <cellStyle name="Comma 4 4 4 4" xfId="17681" xr:uid="{00000000-0005-0000-0000-000026050000}"/>
    <cellStyle name="Comma 4 4 4 5" xfId="9252" xr:uid="{00000000-0005-0000-0000-0000120A0000}"/>
    <cellStyle name="Comma 4 4 5" xfId="1144" xr:uid="{00000000-0005-0000-0000-0000160A0000}"/>
    <cellStyle name="Comma 4 4 5 2" xfId="3375" xr:uid="{00000000-0005-0000-0000-0000170A0000}"/>
    <cellStyle name="Comma 4 4 5 2 2" xfId="7599" xr:uid="{00000000-0005-0000-0000-0000180A0000}"/>
    <cellStyle name="Comma 4 4 5 2 2 2" xfId="16028" xr:uid="{00000000-0005-0000-0000-0000180A0000}"/>
    <cellStyle name="Comma 4 4 5 2 3" xfId="20239" xr:uid="{00000000-0005-0000-0000-000029050000}"/>
    <cellStyle name="Comma 4 4 5 2 4" xfId="11810" xr:uid="{00000000-0005-0000-0000-0000170A0000}"/>
    <cellStyle name="Comma 4 4 5 3" xfId="5454" xr:uid="{00000000-0005-0000-0000-0000190A0000}"/>
    <cellStyle name="Comma 4 4 5 3 2" xfId="13883" xr:uid="{00000000-0005-0000-0000-0000190A0000}"/>
    <cellStyle name="Comma 4 4 5 4" xfId="18094" xr:uid="{00000000-0005-0000-0000-000028050000}"/>
    <cellStyle name="Comma 4 4 5 5" xfId="9665" xr:uid="{00000000-0005-0000-0000-0000160A0000}"/>
    <cellStyle name="Comma 4 4 6" xfId="1558" xr:uid="{00000000-0005-0000-0000-00001A0A0000}"/>
    <cellStyle name="Comma 4 4 6 2" xfId="3788" xr:uid="{00000000-0005-0000-0000-00001B0A0000}"/>
    <cellStyle name="Comma 4 4 6 2 2" xfId="8012" xr:uid="{00000000-0005-0000-0000-00001C0A0000}"/>
    <cellStyle name="Comma 4 4 6 2 2 2" xfId="16441" xr:uid="{00000000-0005-0000-0000-00001C0A0000}"/>
    <cellStyle name="Comma 4 4 6 2 3" xfId="20652" xr:uid="{00000000-0005-0000-0000-00002B050000}"/>
    <cellStyle name="Comma 4 4 6 2 4" xfId="12223" xr:uid="{00000000-0005-0000-0000-00001B0A0000}"/>
    <cellStyle name="Comma 4 4 6 3" xfId="5867" xr:uid="{00000000-0005-0000-0000-00001D0A0000}"/>
    <cellStyle name="Comma 4 4 6 3 2" xfId="14296" xr:uid="{00000000-0005-0000-0000-00001D0A0000}"/>
    <cellStyle name="Comma 4 4 6 4" xfId="18507" xr:uid="{00000000-0005-0000-0000-00002A050000}"/>
    <cellStyle name="Comma 4 4 6 5" xfId="10078" xr:uid="{00000000-0005-0000-0000-00001A0A0000}"/>
    <cellStyle name="Comma 4 4 7" xfId="1972" xr:uid="{00000000-0005-0000-0000-00001E0A0000}"/>
    <cellStyle name="Comma 4 4 7 2" xfId="4201" xr:uid="{00000000-0005-0000-0000-00001F0A0000}"/>
    <cellStyle name="Comma 4 4 7 2 2" xfId="8425" xr:uid="{00000000-0005-0000-0000-0000200A0000}"/>
    <cellStyle name="Comma 4 4 7 2 2 2" xfId="16854" xr:uid="{00000000-0005-0000-0000-0000200A0000}"/>
    <cellStyle name="Comma 4 4 7 2 3" xfId="21065" xr:uid="{00000000-0005-0000-0000-00002D050000}"/>
    <cellStyle name="Comma 4 4 7 2 4" xfId="12636" xr:uid="{00000000-0005-0000-0000-00001F0A0000}"/>
    <cellStyle name="Comma 4 4 7 3" xfId="6280" xr:uid="{00000000-0005-0000-0000-0000210A0000}"/>
    <cellStyle name="Comma 4 4 7 3 2" xfId="14709" xr:uid="{00000000-0005-0000-0000-0000210A0000}"/>
    <cellStyle name="Comma 4 4 7 4" xfId="18920" xr:uid="{00000000-0005-0000-0000-00002C050000}"/>
    <cellStyle name="Comma 4 4 7 5" xfId="10491" xr:uid="{00000000-0005-0000-0000-00001E0A0000}"/>
    <cellStyle name="Comma 4 4 8" xfId="2407" xr:uid="{00000000-0005-0000-0000-0000220A0000}"/>
    <cellStyle name="Comma 4 4 8 2" xfId="6693" xr:uid="{00000000-0005-0000-0000-0000230A0000}"/>
    <cellStyle name="Comma 4 4 8 2 2" xfId="15122" xr:uid="{00000000-0005-0000-0000-0000230A0000}"/>
    <cellStyle name="Comma 4 4 8 3" xfId="19333" xr:uid="{00000000-0005-0000-0000-00002E050000}"/>
    <cellStyle name="Comma 4 4 8 4" xfId="10904" xr:uid="{00000000-0005-0000-0000-0000220A0000}"/>
    <cellStyle name="Comma 4 4 9" xfId="2703" xr:uid="{00000000-0005-0000-0000-0000240A0000}"/>
    <cellStyle name="Comma 4 5" xfId="157" xr:uid="{00000000-0005-0000-0000-0000250A0000}"/>
    <cellStyle name="Comma 4 5 10" xfId="4631" xr:uid="{00000000-0005-0000-0000-0000260A0000}"/>
    <cellStyle name="Comma 4 5 10 2" xfId="13060" xr:uid="{00000000-0005-0000-0000-0000260A0000}"/>
    <cellStyle name="Comma 4 5 11" xfId="17271" xr:uid="{00000000-0005-0000-0000-00008F220000}"/>
    <cellStyle name="Comma 4 5 12" xfId="8842" xr:uid="{00000000-0005-0000-0000-0000250A0000}"/>
    <cellStyle name="Comma 4 5 2" xfId="158" xr:uid="{00000000-0005-0000-0000-0000270A0000}"/>
    <cellStyle name="Comma 4 5 2 10" xfId="17272" xr:uid="{00000000-0005-0000-0000-000090220000}"/>
    <cellStyle name="Comma 4 5 2 11" xfId="8843"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00000000-0005-0000-0000-00002A0A0000}"/>
    <cellStyle name="Comma 4 5 2 2 2 3" xfId="19831" xr:uid="{00000000-0005-0000-0000-000033050000}"/>
    <cellStyle name="Comma 4 5 2 2 2 4" xfId="11402" xr:uid="{00000000-0005-0000-0000-0000290A0000}"/>
    <cellStyle name="Comma 4 5 2 2 3" xfId="5046" xr:uid="{00000000-0005-0000-0000-00002B0A0000}"/>
    <cellStyle name="Comma 4 5 2 2 3 2" xfId="13475" xr:uid="{00000000-0005-0000-0000-00002B0A0000}"/>
    <cellStyle name="Comma 4 5 2 2 4" xfId="17686" xr:uid="{00000000-0005-0000-0000-000032050000}"/>
    <cellStyle name="Comma 4 5 2 2 5" xfId="9257" xr:uid="{00000000-0005-0000-0000-0000280A0000}"/>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00000000-0005-0000-0000-00002E0A0000}"/>
    <cellStyle name="Comma 4 5 2 3 2 3" xfId="20244" xr:uid="{00000000-0005-0000-0000-000035050000}"/>
    <cellStyle name="Comma 4 5 2 3 2 4" xfId="11815" xr:uid="{00000000-0005-0000-0000-00002D0A0000}"/>
    <cellStyle name="Comma 4 5 2 3 3" xfId="5459" xr:uid="{00000000-0005-0000-0000-00002F0A0000}"/>
    <cellStyle name="Comma 4 5 2 3 3 2" xfId="13888" xr:uid="{00000000-0005-0000-0000-00002F0A0000}"/>
    <cellStyle name="Comma 4 5 2 3 4" xfId="18099" xr:uid="{00000000-0005-0000-0000-000034050000}"/>
    <cellStyle name="Comma 4 5 2 3 5" xfId="9670" xr:uid="{00000000-0005-0000-0000-00002C0A0000}"/>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00000000-0005-0000-0000-0000320A0000}"/>
    <cellStyle name="Comma 4 5 2 4 2 3" xfId="20657" xr:uid="{00000000-0005-0000-0000-000037050000}"/>
    <cellStyle name="Comma 4 5 2 4 2 4" xfId="12228" xr:uid="{00000000-0005-0000-0000-0000310A0000}"/>
    <cellStyle name="Comma 4 5 2 4 3" xfId="5872" xr:uid="{00000000-0005-0000-0000-0000330A0000}"/>
    <cellStyle name="Comma 4 5 2 4 3 2" xfId="14301" xr:uid="{00000000-0005-0000-0000-0000330A0000}"/>
    <cellStyle name="Comma 4 5 2 4 4" xfId="18512" xr:uid="{00000000-0005-0000-0000-000036050000}"/>
    <cellStyle name="Comma 4 5 2 4 5" xfId="10083" xr:uid="{00000000-0005-0000-0000-0000300A0000}"/>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00000000-0005-0000-0000-0000360A0000}"/>
    <cellStyle name="Comma 4 5 2 5 2 3" xfId="21070" xr:uid="{00000000-0005-0000-0000-000039050000}"/>
    <cellStyle name="Comma 4 5 2 5 2 4" xfId="12641" xr:uid="{00000000-0005-0000-0000-0000350A0000}"/>
    <cellStyle name="Comma 4 5 2 5 3" xfId="6285" xr:uid="{00000000-0005-0000-0000-0000370A0000}"/>
    <cellStyle name="Comma 4 5 2 5 3 2" xfId="14714" xr:uid="{00000000-0005-0000-0000-0000370A0000}"/>
    <cellStyle name="Comma 4 5 2 5 4" xfId="18925" xr:uid="{00000000-0005-0000-0000-000038050000}"/>
    <cellStyle name="Comma 4 5 2 5 5" xfId="10496" xr:uid="{00000000-0005-0000-0000-0000340A0000}"/>
    <cellStyle name="Comma 4 5 2 6" xfId="2412" xr:uid="{00000000-0005-0000-0000-0000380A0000}"/>
    <cellStyle name="Comma 4 5 2 6 2" xfId="6698" xr:uid="{00000000-0005-0000-0000-0000390A0000}"/>
    <cellStyle name="Comma 4 5 2 6 2 2" xfId="15127" xr:uid="{00000000-0005-0000-0000-0000390A0000}"/>
    <cellStyle name="Comma 4 5 2 6 3" xfId="19338" xr:uid="{00000000-0005-0000-0000-00003A050000}"/>
    <cellStyle name="Comma 4 5 2 6 4" xfId="10909" xr:uid="{00000000-0005-0000-0000-0000380A0000}"/>
    <cellStyle name="Comma 4 5 2 7" xfId="2708" xr:uid="{00000000-0005-0000-0000-00003A0A0000}"/>
    <cellStyle name="Comma 4 5 2 8" xfId="2790" xr:uid="{00000000-0005-0000-0000-00003B0A0000}"/>
    <cellStyle name="Comma 4 5 2 8 2" xfId="7015" xr:uid="{00000000-0005-0000-0000-00003C0A0000}"/>
    <cellStyle name="Comma 4 5 2 8 2 2" xfId="15444" xr:uid="{00000000-0005-0000-0000-00003C0A0000}"/>
    <cellStyle name="Comma 4 5 2 8 3" xfId="19655" xr:uid="{00000000-0005-0000-0000-00003C050000}"/>
    <cellStyle name="Comma 4 5 2 8 4" xfId="11226" xr:uid="{00000000-0005-0000-0000-00003B0A0000}"/>
    <cellStyle name="Comma 4 5 2 9" xfId="4632" xr:uid="{00000000-0005-0000-0000-00003D0A0000}"/>
    <cellStyle name="Comma 4 5 2 9 2" xfId="13061"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2 2 2" xfId="15619" xr:uid="{00000000-0005-0000-0000-0000400A0000}"/>
    <cellStyle name="Comma 4 5 3 2 3" xfId="19830" xr:uid="{00000000-0005-0000-0000-00003E050000}"/>
    <cellStyle name="Comma 4 5 3 2 4" xfId="11401" xr:uid="{00000000-0005-0000-0000-00003F0A0000}"/>
    <cellStyle name="Comma 4 5 3 3" xfId="5045" xr:uid="{00000000-0005-0000-0000-0000410A0000}"/>
    <cellStyle name="Comma 4 5 3 3 2" xfId="13474" xr:uid="{00000000-0005-0000-0000-0000410A0000}"/>
    <cellStyle name="Comma 4 5 3 4" xfId="17685" xr:uid="{00000000-0005-0000-0000-00003D050000}"/>
    <cellStyle name="Comma 4 5 3 5" xfId="9256" xr:uid="{00000000-0005-0000-0000-00003E0A0000}"/>
    <cellStyle name="Comma 4 5 4" xfId="1148" xr:uid="{00000000-0005-0000-0000-0000420A0000}"/>
    <cellStyle name="Comma 4 5 4 2" xfId="3379" xr:uid="{00000000-0005-0000-0000-0000430A0000}"/>
    <cellStyle name="Comma 4 5 4 2 2" xfId="7603" xr:uid="{00000000-0005-0000-0000-0000440A0000}"/>
    <cellStyle name="Comma 4 5 4 2 2 2" xfId="16032" xr:uid="{00000000-0005-0000-0000-0000440A0000}"/>
    <cellStyle name="Comma 4 5 4 2 3" xfId="20243" xr:uid="{00000000-0005-0000-0000-000040050000}"/>
    <cellStyle name="Comma 4 5 4 2 4" xfId="11814" xr:uid="{00000000-0005-0000-0000-0000430A0000}"/>
    <cellStyle name="Comma 4 5 4 3" xfId="5458" xr:uid="{00000000-0005-0000-0000-0000450A0000}"/>
    <cellStyle name="Comma 4 5 4 3 2" xfId="13887" xr:uid="{00000000-0005-0000-0000-0000450A0000}"/>
    <cellStyle name="Comma 4 5 4 4" xfId="18098" xr:uid="{00000000-0005-0000-0000-00003F050000}"/>
    <cellStyle name="Comma 4 5 4 5" xfId="9669" xr:uid="{00000000-0005-0000-0000-0000420A0000}"/>
    <cellStyle name="Comma 4 5 5" xfId="1562" xr:uid="{00000000-0005-0000-0000-0000460A0000}"/>
    <cellStyle name="Comma 4 5 5 2" xfId="3792" xr:uid="{00000000-0005-0000-0000-0000470A0000}"/>
    <cellStyle name="Comma 4 5 5 2 2" xfId="8016" xr:uid="{00000000-0005-0000-0000-0000480A0000}"/>
    <cellStyle name="Comma 4 5 5 2 2 2" xfId="16445" xr:uid="{00000000-0005-0000-0000-0000480A0000}"/>
    <cellStyle name="Comma 4 5 5 2 3" xfId="20656" xr:uid="{00000000-0005-0000-0000-000042050000}"/>
    <cellStyle name="Comma 4 5 5 2 4" xfId="12227" xr:uid="{00000000-0005-0000-0000-0000470A0000}"/>
    <cellStyle name="Comma 4 5 5 3" xfId="5871" xr:uid="{00000000-0005-0000-0000-0000490A0000}"/>
    <cellStyle name="Comma 4 5 5 3 2" xfId="14300" xr:uid="{00000000-0005-0000-0000-0000490A0000}"/>
    <cellStyle name="Comma 4 5 5 4" xfId="18511" xr:uid="{00000000-0005-0000-0000-000041050000}"/>
    <cellStyle name="Comma 4 5 5 5" xfId="10082" xr:uid="{00000000-0005-0000-0000-0000460A0000}"/>
    <cellStyle name="Comma 4 5 6" xfId="1976" xr:uid="{00000000-0005-0000-0000-00004A0A0000}"/>
    <cellStyle name="Comma 4 5 6 2" xfId="4205" xr:uid="{00000000-0005-0000-0000-00004B0A0000}"/>
    <cellStyle name="Comma 4 5 6 2 2" xfId="8429" xr:uid="{00000000-0005-0000-0000-00004C0A0000}"/>
    <cellStyle name="Comma 4 5 6 2 2 2" xfId="16858" xr:uid="{00000000-0005-0000-0000-00004C0A0000}"/>
    <cellStyle name="Comma 4 5 6 2 3" xfId="21069" xr:uid="{00000000-0005-0000-0000-000044050000}"/>
    <cellStyle name="Comma 4 5 6 2 4" xfId="12640" xr:uid="{00000000-0005-0000-0000-00004B0A0000}"/>
    <cellStyle name="Comma 4 5 6 3" xfId="6284" xr:uid="{00000000-0005-0000-0000-00004D0A0000}"/>
    <cellStyle name="Comma 4 5 6 3 2" xfId="14713" xr:uid="{00000000-0005-0000-0000-00004D0A0000}"/>
    <cellStyle name="Comma 4 5 6 4" xfId="18924" xr:uid="{00000000-0005-0000-0000-000043050000}"/>
    <cellStyle name="Comma 4 5 6 5" xfId="10495" xr:uid="{00000000-0005-0000-0000-00004A0A0000}"/>
    <cellStyle name="Comma 4 5 7" xfId="2411" xr:uid="{00000000-0005-0000-0000-00004E0A0000}"/>
    <cellStyle name="Comma 4 5 7 2" xfId="6697" xr:uid="{00000000-0005-0000-0000-00004F0A0000}"/>
    <cellStyle name="Comma 4 5 7 2 2" xfId="15126" xr:uid="{00000000-0005-0000-0000-00004F0A0000}"/>
    <cellStyle name="Comma 4 5 7 3" xfId="19337" xr:uid="{00000000-0005-0000-0000-000045050000}"/>
    <cellStyle name="Comma 4 5 7 4" xfId="10908" xr:uid="{00000000-0005-0000-0000-00004E0A0000}"/>
    <cellStyle name="Comma 4 5 8" xfId="2707" xr:uid="{00000000-0005-0000-0000-0000500A0000}"/>
    <cellStyle name="Comma 4 5 9" xfId="2789" xr:uid="{00000000-0005-0000-0000-0000510A0000}"/>
    <cellStyle name="Comma 4 5 9 2" xfId="7014" xr:uid="{00000000-0005-0000-0000-0000520A0000}"/>
    <cellStyle name="Comma 4 5 9 2 2" xfId="15443" xr:uid="{00000000-0005-0000-0000-0000520A0000}"/>
    <cellStyle name="Comma 4 5 9 3" xfId="19654" xr:uid="{00000000-0005-0000-0000-000047050000}"/>
    <cellStyle name="Comma 4 5 9 4" xfId="11225" xr:uid="{00000000-0005-0000-0000-0000510A0000}"/>
    <cellStyle name="Comma 4 6" xfId="159" xr:uid="{00000000-0005-0000-0000-0000530A0000}"/>
    <cellStyle name="Comma 4 6 10" xfId="17273" xr:uid="{00000000-0005-0000-0000-000091220000}"/>
    <cellStyle name="Comma 4 6 11" xfId="8844"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2 2 2" xfId="15621" xr:uid="{00000000-0005-0000-0000-0000560A0000}"/>
    <cellStyle name="Comma 4 6 2 2 3" xfId="19832" xr:uid="{00000000-0005-0000-0000-00004A050000}"/>
    <cellStyle name="Comma 4 6 2 2 4" xfId="11403" xr:uid="{00000000-0005-0000-0000-0000550A0000}"/>
    <cellStyle name="Comma 4 6 2 3" xfId="5047" xr:uid="{00000000-0005-0000-0000-0000570A0000}"/>
    <cellStyle name="Comma 4 6 2 3 2" xfId="13476" xr:uid="{00000000-0005-0000-0000-0000570A0000}"/>
    <cellStyle name="Comma 4 6 2 4" xfId="17687" xr:uid="{00000000-0005-0000-0000-000049050000}"/>
    <cellStyle name="Comma 4 6 2 5" xfId="9258" xr:uid="{00000000-0005-0000-0000-0000540A0000}"/>
    <cellStyle name="Comma 4 6 3" xfId="1150" xr:uid="{00000000-0005-0000-0000-0000580A0000}"/>
    <cellStyle name="Comma 4 6 3 2" xfId="3381" xr:uid="{00000000-0005-0000-0000-0000590A0000}"/>
    <cellStyle name="Comma 4 6 3 2 2" xfId="7605" xr:uid="{00000000-0005-0000-0000-00005A0A0000}"/>
    <cellStyle name="Comma 4 6 3 2 2 2" xfId="16034" xr:uid="{00000000-0005-0000-0000-00005A0A0000}"/>
    <cellStyle name="Comma 4 6 3 2 3" xfId="20245" xr:uid="{00000000-0005-0000-0000-00004C050000}"/>
    <cellStyle name="Comma 4 6 3 2 4" xfId="11816" xr:uid="{00000000-0005-0000-0000-0000590A0000}"/>
    <cellStyle name="Comma 4 6 3 3" xfId="5460" xr:uid="{00000000-0005-0000-0000-00005B0A0000}"/>
    <cellStyle name="Comma 4 6 3 3 2" xfId="13889" xr:uid="{00000000-0005-0000-0000-00005B0A0000}"/>
    <cellStyle name="Comma 4 6 3 4" xfId="18100" xr:uid="{00000000-0005-0000-0000-00004B050000}"/>
    <cellStyle name="Comma 4 6 3 5" xfId="9671" xr:uid="{00000000-0005-0000-0000-0000580A0000}"/>
    <cellStyle name="Comma 4 6 4" xfId="1564" xr:uid="{00000000-0005-0000-0000-00005C0A0000}"/>
    <cellStyle name="Comma 4 6 4 2" xfId="3794" xr:uid="{00000000-0005-0000-0000-00005D0A0000}"/>
    <cellStyle name="Comma 4 6 4 2 2" xfId="8018" xr:uid="{00000000-0005-0000-0000-00005E0A0000}"/>
    <cellStyle name="Comma 4 6 4 2 2 2" xfId="16447" xr:uid="{00000000-0005-0000-0000-00005E0A0000}"/>
    <cellStyle name="Comma 4 6 4 2 3" xfId="20658" xr:uid="{00000000-0005-0000-0000-00004E050000}"/>
    <cellStyle name="Comma 4 6 4 2 4" xfId="12229" xr:uid="{00000000-0005-0000-0000-00005D0A0000}"/>
    <cellStyle name="Comma 4 6 4 3" xfId="5873" xr:uid="{00000000-0005-0000-0000-00005F0A0000}"/>
    <cellStyle name="Comma 4 6 4 3 2" xfId="14302" xr:uid="{00000000-0005-0000-0000-00005F0A0000}"/>
    <cellStyle name="Comma 4 6 4 4" xfId="18513" xr:uid="{00000000-0005-0000-0000-00004D050000}"/>
    <cellStyle name="Comma 4 6 4 5" xfId="10084" xr:uid="{00000000-0005-0000-0000-00005C0A0000}"/>
    <cellStyle name="Comma 4 6 5" xfId="1978" xr:uid="{00000000-0005-0000-0000-0000600A0000}"/>
    <cellStyle name="Comma 4 6 5 2" xfId="4207" xr:uid="{00000000-0005-0000-0000-0000610A0000}"/>
    <cellStyle name="Comma 4 6 5 2 2" xfId="8431" xr:uid="{00000000-0005-0000-0000-0000620A0000}"/>
    <cellStyle name="Comma 4 6 5 2 2 2" xfId="16860" xr:uid="{00000000-0005-0000-0000-0000620A0000}"/>
    <cellStyle name="Comma 4 6 5 2 3" xfId="21071" xr:uid="{00000000-0005-0000-0000-000050050000}"/>
    <cellStyle name="Comma 4 6 5 2 4" xfId="12642" xr:uid="{00000000-0005-0000-0000-0000610A0000}"/>
    <cellStyle name="Comma 4 6 5 3" xfId="6286" xr:uid="{00000000-0005-0000-0000-0000630A0000}"/>
    <cellStyle name="Comma 4 6 5 3 2" xfId="14715" xr:uid="{00000000-0005-0000-0000-0000630A0000}"/>
    <cellStyle name="Comma 4 6 5 4" xfId="18926" xr:uid="{00000000-0005-0000-0000-00004F050000}"/>
    <cellStyle name="Comma 4 6 5 5" xfId="10497" xr:uid="{00000000-0005-0000-0000-0000600A0000}"/>
    <cellStyle name="Comma 4 6 6" xfId="2413" xr:uid="{00000000-0005-0000-0000-0000640A0000}"/>
    <cellStyle name="Comma 4 6 6 2" xfId="6699" xr:uid="{00000000-0005-0000-0000-0000650A0000}"/>
    <cellStyle name="Comma 4 6 6 2 2" xfId="15128" xr:uid="{00000000-0005-0000-0000-0000650A0000}"/>
    <cellStyle name="Comma 4 6 6 3" xfId="19339" xr:uid="{00000000-0005-0000-0000-000051050000}"/>
    <cellStyle name="Comma 4 6 6 4" xfId="10910" xr:uid="{00000000-0005-0000-0000-0000640A0000}"/>
    <cellStyle name="Comma 4 6 7" xfId="2709" xr:uid="{00000000-0005-0000-0000-0000660A0000}"/>
    <cellStyle name="Comma 4 6 8" xfId="2791" xr:uid="{00000000-0005-0000-0000-0000670A0000}"/>
    <cellStyle name="Comma 4 6 8 2" xfId="7016" xr:uid="{00000000-0005-0000-0000-0000680A0000}"/>
    <cellStyle name="Comma 4 6 8 2 2" xfId="15445" xr:uid="{00000000-0005-0000-0000-0000680A0000}"/>
    <cellStyle name="Comma 4 6 8 3" xfId="19656" xr:uid="{00000000-0005-0000-0000-000053050000}"/>
    <cellStyle name="Comma 4 6 8 4" xfId="11227" xr:uid="{00000000-0005-0000-0000-0000670A0000}"/>
    <cellStyle name="Comma 4 6 9" xfId="4633" xr:uid="{00000000-0005-0000-0000-0000690A0000}"/>
    <cellStyle name="Comma 4 6 9 2" xfId="13062" xr:uid="{00000000-0005-0000-0000-0000690A0000}"/>
    <cellStyle name="Comma 4 7" xfId="160" xr:uid="{00000000-0005-0000-0000-00006A0A0000}"/>
    <cellStyle name="Comma 4 7 10" xfId="17274" xr:uid="{00000000-0005-0000-0000-000092220000}"/>
    <cellStyle name="Comma 4 7 11" xfId="8845"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2 2 2" xfId="15622" xr:uid="{00000000-0005-0000-0000-00006D0A0000}"/>
    <cellStyle name="Comma 4 7 2 2 3" xfId="19833" xr:uid="{00000000-0005-0000-0000-000056050000}"/>
    <cellStyle name="Comma 4 7 2 2 4" xfId="11404" xr:uid="{00000000-0005-0000-0000-00006C0A0000}"/>
    <cellStyle name="Comma 4 7 2 3" xfId="5048" xr:uid="{00000000-0005-0000-0000-00006E0A0000}"/>
    <cellStyle name="Comma 4 7 2 3 2" xfId="13477" xr:uid="{00000000-0005-0000-0000-00006E0A0000}"/>
    <cellStyle name="Comma 4 7 2 4" xfId="17688" xr:uid="{00000000-0005-0000-0000-000055050000}"/>
    <cellStyle name="Comma 4 7 2 5" xfId="9259" xr:uid="{00000000-0005-0000-0000-00006B0A0000}"/>
    <cellStyle name="Comma 4 7 3" xfId="1151" xr:uid="{00000000-0005-0000-0000-00006F0A0000}"/>
    <cellStyle name="Comma 4 7 3 2" xfId="3382" xr:uid="{00000000-0005-0000-0000-0000700A0000}"/>
    <cellStyle name="Comma 4 7 3 2 2" xfId="7606" xr:uid="{00000000-0005-0000-0000-0000710A0000}"/>
    <cellStyle name="Comma 4 7 3 2 2 2" xfId="16035" xr:uid="{00000000-0005-0000-0000-0000710A0000}"/>
    <cellStyle name="Comma 4 7 3 2 3" xfId="20246" xr:uid="{00000000-0005-0000-0000-000058050000}"/>
    <cellStyle name="Comma 4 7 3 2 4" xfId="11817" xr:uid="{00000000-0005-0000-0000-0000700A0000}"/>
    <cellStyle name="Comma 4 7 3 3" xfId="5461" xr:uid="{00000000-0005-0000-0000-0000720A0000}"/>
    <cellStyle name="Comma 4 7 3 3 2" xfId="13890" xr:uid="{00000000-0005-0000-0000-0000720A0000}"/>
    <cellStyle name="Comma 4 7 3 4" xfId="18101" xr:uid="{00000000-0005-0000-0000-000057050000}"/>
    <cellStyle name="Comma 4 7 3 5" xfId="9672" xr:uid="{00000000-0005-0000-0000-00006F0A0000}"/>
    <cellStyle name="Comma 4 7 4" xfId="1565" xr:uid="{00000000-0005-0000-0000-0000730A0000}"/>
    <cellStyle name="Comma 4 7 4 2" xfId="3795" xr:uid="{00000000-0005-0000-0000-0000740A0000}"/>
    <cellStyle name="Comma 4 7 4 2 2" xfId="8019" xr:uid="{00000000-0005-0000-0000-0000750A0000}"/>
    <cellStyle name="Comma 4 7 4 2 2 2" xfId="16448" xr:uid="{00000000-0005-0000-0000-0000750A0000}"/>
    <cellStyle name="Comma 4 7 4 2 3" xfId="20659" xr:uid="{00000000-0005-0000-0000-00005A050000}"/>
    <cellStyle name="Comma 4 7 4 2 4" xfId="12230" xr:uid="{00000000-0005-0000-0000-0000740A0000}"/>
    <cellStyle name="Comma 4 7 4 3" xfId="5874" xr:uid="{00000000-0005-0000-0000-0000760A0000}"/>
    <cellStyle name="Comma 4 7 4 3 2" xfId="14303" xr:uid="{00000000-0005-0000-0000-0000760A0000}"/>
    <cellStyle name="Comma 4 7 4 4" xfId="18514" xr:uid="{00000000-0005-0000-0000-000059050000}"/>
    <cellStyle name="Comma 4 7 4 5" xfId="10085" xr:uid="{00000000-0005-0000-0000-0000730A0000}"/>
    <cellStyle name="Comma 4 7 5" xfId="1979" xr:uid="{00000000-0005-0000-0000-0000770A0000}"/>
    <cellStyle name="Comma 4 7 5 2" xfId="4208" xr:uid="{00000000-0005-0000-0000-0000780A0000}"/>
    <cellStyle name="Comma 4 7 5 2 2" xfId="8432" xr:uid="{00000000-0005-0000-0000-0000790A0000}"/>
    <cellStyle name="Comma 4 7 5 2 2 2" xfId="16861" xr:uid="{00000000-0005-0000-0000-0000790A0000}"/>
    <cellStyle name="Comma 4 7 5 2 3" xfId="21072" xr:uid="{00000000-0005-0000-0000-00005C050000}"/>
    <cellStyle name="Comma 4 7 5 2 4" xfId="12643" xr:uid="{00000000-0005-0000-0000-0000780A0000}"/>
    <cellStyle name="Comma 4 7 5 3" xfId="6287" xr:uid="{00000000-0005-0000-0000-00007A0A0000}"/>
    <cellStyle name="Comma 4 7 5 3 2" xfId="14716" xr:uid="{00000000-0005-0000-0000-00007A0A0000}"/>
    <cellStyle name="Comma 4 7 5 4" xfId="18927" xr:uid="{00000000-0005-0000-0000-00005B050000}"/>
    <cellStyle name="Comma 4 7 5 5" xfId="10498" xr:uid="{00000000-0005-0000-0000-0000770A0000}"/>
    <cellStyle name="Comma 4 7 6" xfId="2414" xr:uid="{00000000-0005-0000-0000-00007B0A0000}"/>
    <cellStyle name="Comma 4 7 6 2" xfId="6700" xr:uid="{00000000-0005-0000-0000-00007C0A0000}"/>
    <cellStyle name="Comma 4 7 6 2 2" xfId="15129" xr:uid="{00000000-0005-0000-0000-00007C0A0000}"/>
    <cellStyle name="Comma 4 7 6 3" xfId="19340" xr:uid="{00000000-0005-0000-0000-00005D050000}"/>
    <cellStyle name="Comma 4 7 6 4" xfId="10911" xr:uid="{00000000-0005-0000-0000-00007B0A0000}"/>
    <cellStyle name="Comma 4 7 7" xfId="2710" xr:uid="{00000000-0005-0000-0000-00007D0A0000}"/>
    <cellStyle name="Comma 4 7 8" xfId="2792" xr:uid="{00000000-0005-0000-0000-00007E0A0000}"/>
    <cellStyle name="Comma 4 7 8 2" xfId="7017" xr:uid="{00000000-0005-0000-0000-00007F0A0000}"/>
    <cellStyle name="Comma 4 7 8 2 2" xfId="15446" xr:uid="{00000000-0005-0000-0000-00007F0A0000}"/>
    <cellStyle name="Comma 4 7 8 3" xfId="19657" xr:uid="{00000000-0005-0000-0000-00005F050000}"/>
    <cellStyle name="Comma 4 7 8 4" xfId="11228" xr:uid="{00000000-0005-0000-0000-00007E0A0000}"/>
    <cellStyle name="Comma 4 7 9" xfId="4634" xr:uid="{00000000-0005-0000-0000-0000800A0000}"/>
    <cellStyle name="Comma 4 7 9 2" xfId="1306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00000000-0005-0000-0000-0000A40A0000}"/>
    <cellStyle name="Currency 3 2 2 10 3" xfId="19658" xr:uid="{00000000-0005-0000-0000-00007F050000}"/>
    <cellStyle name="Currency 3 2 2 10 4" xfId="11229" xr:uid="{00000000-0005-0000-0000-0000A30A0000}"/>
    <cellStyle name="Currency 3 2 2 11" xfId="4635" xr:uid="{00000000-0005-0000-0000-0000A50A0000}"/>
    <cellStyle name="Currency 3 2 2 11 2" xfId="13064" xr:uid="{00000000-0005-0000-0000-0000A50A0000}"/>
    <cellStyle name="Currency 3 2 2 12" xfId="17275" xr:uid="{00000000-0005-0000-0000-000093220000}"/>
    <cellStyle name="Currency 3 2 2 13" xfId="8846" xr:uid="{00000000-0005-0000-0000-0000A20A0000}"/>
    <cellStyle name="Currency 3 2 2 2" xfId="179" xr:uid="{00000000-0005-0000-0000-0000A60A0000}"/>
    <cellStyle name="Currency 3 2 2 2 10" xfId="4636" xr:uid="{00000000-0005-0000-0000-0000A70A0000}"/>
    <cellStyle name="Currency 3 2 2 2 10 2" xfId="13065" xr:uid="{00000000-0005-0000-0000-0000A70A0000}"/>
    <cellStyle name="Currency 3 2 2 2 11" xfId="17276" xr:uid="{00000000-0005-0000-0000-000094220000}"/>
    <cellStyle name="Currency 3 2 2 2 12" xfId="8847" xr:uid="{00000000-0005-0000-0000-0000A60A0000}"/>
    <cellStyle name="Currency 3 2 2 2 2" xfId="180" xr:uid="{00000000-0005-0000-0000-0000A80A0000}"/>
    <cellStyle name="Currency 3 2 2 2 2 10" xfId="17277" xr:uid="{00000000-0005-0000-0000-000095220000}"/>
    <cellStyle name="Currency 3 2 2 2 2 11" xfId="8848"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00000000-0005-0000-0000-0000AB0A0000}"/>
    <cellStyle name="Currency 3 2 2 2 2 2 2 3" xfId="19836" xr:uid="{00000000-0005-0000-0000-000083050000}"/>
    <cellStyle name="Currency 3 2 2 2 2 2 2 4" xfId="11407" xr:uid="{00000000-0005-0000-0000-0000AA0A0000}"/>
    <cellStyle name="Currency 3 2 2 2 2 2 3" xfId="5051" xr:uid="{00000000-0005-0000-0000-0000AC0A0000}"/>
    <cellStyle name="Currency 3 2 2 2 2 2 3 2" xfId="13480" xr:uid="{00000000-0005-0000-0000-0000AC0A0000}"/>
    <cellStyle name="Currency 3 2 2 2 2 2 4" xfId="17691" xr:uid="{00000000-0005-0000-0000-000082050000}"/>
    <cellStyle name="Currency 3 2 2 2 2 2 5" xfId="9262" xr:uid="{00000000-0005-0000-0000-0000A9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00000000-0005-0000-0000-0000AF0A0000}"/>
    <cellStyle name="Currency 3 2 2 2 2 3 2 3" xfId="20249" xr:uid="{00000000-0005-0000-0000-000085050000}"/>
    <cellStyle name="Currency 3 2 2 2 2 3 2 4" xfId="11820" xr:uid="{00000000-0005-0000-0000-0000AE0A0000}"/>
    <cellStyle name="Currency 3 2 2 2 2 3 3" xfId="5464" xr:uid="{00000000-0005-0000-0000-0000B00A0000}"/>
    <cellStyle name="Currency 3 2 2 2 2 3 3 2" xfId="13893" xr:uid="{00000000-0005-0000-0000-0000B00A0000}"/>
    <cellStyle name="Currency 3 2 2 2 2 3 4" xfId="18104" xr:uid="{00000000-0005-0000-0000-000084050000}"/>
    <cellStyle name="Currency 3 2 2 2 2 3 5" xfId="9675" xr:uid="{00000000-0005-0000-0000-0000AD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00000000-0005-0000-0000-0000B30A0000}"/>
    <cellStyle name="Currency 3 2 2 2 2 4 2 3" xfId="20662" xr:uid="{00000000-0005-0000-0000-000087050000}"/>
    <cellStyle name="Currency 3 2 2 2 2 4 2 4" xfId="12233" xr:uid="{00000000-0005-0000-0000-0000B20A0000}"/>
    <cellStyle name="Currency 3 2 2 2 2 4 3" xfId="5877" xr:uid="{00000000-0005-0000-0000-0000B40A0000}"/>
    <cellStyle name="Currency 3 2 2 2 2 4 3 2" xfId="14306" xr:uid="{00000000-0005-0000-0000-0000B40A0000}"/>
    <cellStyle name="Currency 3 2 2 2 2 4 4" xfId="18517" xr:uid="{00000000-0005-0000-0000-000086050000}"/>
    <cellStyle name="Currency 3 2 2 2 2 4 5" xfId="10088" xr:uid="{00000000-0005-0000-0000-0000B1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00000000-0005-0000-0000-0000B70A0000}"/>
    <cellStyle name="Currency 3 2 2 2 2 5 2 3" xfId="21075" xr:uid="{00000000-0005-0000-0000-000089050000}"/>
    <cellStyle name="Currency 3 2 2 2 2 5 2 4" xfId="12646" xr:uid="{00000000-0005-0000-0000-0000B60A0000}"/>
    <cellStyle name="Currency 3 2 2 2 2 5 3" xfId="6290" xr:uid="{00000000-0005-0000-0000-0000B80A0000}"/>
    <cellStyle name="Currency 3 2 2 2 2 5 3 2" xfId="14719" xr:uid="{00000000-0005-0000-0000-0000B80A0000}"/>
    <cellStyle name="Currency 3 2 2 2 2 5 4" xfId="18930" xr:uid="{00000000-0005-0000-0000-000088050000}"/>
    <cellStyle name="Currency 3 2 2 2 2 5 5" xfId="10501" xr:uid="{00000000-0005-0000-0000-0000B50A0000}"/>
    <cellStyle name="Currency 3 2 2 2 2 6" xfId="2417" xr:uid="{00000000-0005-0000-0000-0000B90A0000}"/>
    <cellStyle name="Currency 3 2 2 2 2 6 2" xfId="6703" xr:uid="{00000000-0005-0000-0000-0000BA0A0000}"/>
    <cellStyle name="Currency 3 2 2 2 2 6 2 2" xfId="15132" xr:uid="{00000000-0005-0000-0000-0000BA0A0000}"/>
    <cellStyle name="Currency 3 2 2 2 2 6 3" xfId="19343" xr:uid="{00000000-0005-0000-0000-00008A050000}"/>
    <cellStyle name="Currency 3 2 2 2 2 6 4" xfId="10914" xr:uid="{00000000-0005-0000-0000-0000B9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00000000-0005-0000-0000-0000BD0A0000}"/>
    <cellStyle name="Currency 3 2 2 2 2 8 3" xfId="19660" xr:uid="{00000000-0005-0000-0000-00008C050000}"/>
    <cellStyle name="Currency 3 2 2 2 2 8 4" xfId="11231" xr:uid="{00000000-0005-0000-0000-0000BC0A0000}"/>
    <cellStyle name="Currency 3 2 2 2 2 9" xfId="4637" xr:uid="{00000000-0005-0000-0000-0000BE0A0000}"/>
    <cellStyle name="Currency 3 2 2 2 2 9 2" xfId="13066"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00000000-0005-0000-0000-0000C10A0000}"/>
    <cellStyle name="Currency 3 2 2 2 3 2 3" xfId="19835" xr:uid="{00000000-0005-0000-0000-00008E050000}"/>
    <cellStyle name="Currency 3 2 2 2 3 2 4" xfId="11406" xr:uid="{00000000-0005-0000-0000-0000C00A0000}"/>
    <cellStyle name="Currency 3 2 2 2 3 3" xfId="5050" xr:uid="{00000000-0005-0000-0000-0000C20A0000}"/>
    <cellStyle name="Currency 3 2 2 2 3 3 2" xfId="13479" xr:uid="{00000000-0005-0000-0000-0000C20A0000}"/>
    <cellStyle name="Currency 3 2 2 2 3 4" xfId="17690" xr:uid="{00000000-0005-0000-0000-00008D050000}"/>
    <cellStyle name="Currency 3 2 2 2 3 5" xfId="9261" xr:uid="{00000000-0005-0000-0000-0000BF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00000000-0005-0000-0000-0000C50A0000}"/>
    <cellStyle name="Currency 3 2 2 2 4 2 3" xfId="20248" xr:uid="{00000000-0005-0000-0000-000090050000}"/>
    <cellStyle name="Currency 3 2 2 2 4 2 4" xfId="11819" xr:uid="{00000000-0005-0000-0000-0000C40A0000}"/>
    <cellStyle name="Currency 3 2 2 2 4 3" xfId="5463" xr:uid="{00000000-0005-0000-0000-0000C60A0000}"/>
    <cellStyle name="Currency 3 2 2 2 4 3 2" xfId="13892" xr:uid="{00000000-0005-0000-0000-0000C60A0000}"/>
    <cellStyle name="Currency 3 2 2 2 4 4" xfId="18103" xr:uid="{00000000-0005-0000-0000-00008F050000}"/>
    <cellStyle name="Currency 3 2 2 2 4 5" xfId="9674" xr:uid="{00000000-0005-0000-0000-0000C3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00000000-0005-0000-0000-0000C90A0000}"/>
    <cellStyle name="Currency 3 2 2 2 5 2 3" xfId="20661" xr:uid="{00000000-0005-0000-0000-000092050000}"/>
    <cellStyle name="Currency 3 2 2 2 5 2 4" xfId="12232" xr:uid="{00000000-0005-0000-0000-0000C80A0000}"/>
    <cellStyle name="Currency 3 2 2 2 5 3" xfId="5876" xr:uid="{00000000-0005-0000-0000-0000CA0A0000}"/>
    <cellStyle name="Currency 3 2 2 2 5 3 2" xfId="14305" xr:uid="{00000000-0005-0000-0000-0000CA0A0000}"/>
    <cellStyle name="Currency 3 2 2 2 5 4" xfId="18516" xr:uid="{00000000-0005-0000-0000-000091050000}"/>
    <cellStyle name="Currency 3 2 2 2 5 5" xfId="10087" xr:uid="{00000000-0005-0000-0000-0000C7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00000000-0005-0000-0000-0000CD0A0000}"/>
    <cellStyle name="Currency 3 2 2 2 6 2 3" xfId="21074" xr:uid="{00000000-0005-0000-0000-000094050000}"/>
    <cellStyle name="Currency 3 2 2 2 6 2 4" xfId="12645" xr:uid="{00000000-0005-0000-0000-0000CC0A0000}"/>
    <cellStyle name="Currency 3 2 2 2 6 3" xfId="6289" xr:uid="{00000000-0005-0000-0000-0000CE0A0000}"/>
    <cellStyle name="Currency 3 2 2 2 6 3 2" xfId="14718" xr:uid="{00000000-0005-0000-0000-0000CE0A0000}"/>
    <cellStyle name="Currency 3 2 2 2 6 4" xfId="18929" xr:uid="{00000000-0005-0000-0000-000093050000}"/>
    <cellStyle name="Currency 3 2 2 2 6 5" xfId="10500" xr:uid="{00000000-0005-0000-0000-0000CB0A0000}"/>
    <cellStyle name="Currency 3 2 2 2 7" xfId="2416" xr:uid="{00000000-0005-0000-0000-0000CF0A0000}"/>
    <cellStyle name="Currency 3 2 2 2 7 2" xfId="6702" xr:uid="{00000000-0005-0000-0000-0000D00A0000}"/>
    <cellStyle name="Currency 3 2 2 2 7 2 2" xfId="15131" xr:uid="{00000000-0005-0000-0000-0000D00A0000}"/>
    <cellStyle name="Currency 3 2 2 2 7 3" xfId="19342" xr:uid="{00000000-0005-0000-0000-000095050000}"/>
    <cellStyle name="Currency 3 2 2 2 7 4" xfId="10913" xr:uid="{00000000-0005-0000-0000-0000CF0A0000}"/>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00000000-0005-0000-0000-0000D30A0000}"/>
    <cellStyle name="Currency 3 2 2 2 9 3" xfId="19659" xr:uid="{00000000-0005-0000-0000-000097050000}"/>
    <cellStyle name="Currency 3 2 2 2 9 4" xfId="11230" xr:uid="{00000000-0005-0000-0000-0000D20A0000}"/>
    <cellStyle name="Currency 3 2 2 3" xfId="181" xr:uid="{00000000-0005-0000-0000-0000D40A0000}"/>
    <cellStyle name="Currency 3 2 2 3 10" xfId="17278" xr:uid="{00000000-0005-0000-0000-000096220000}"/>
    <cellStyle name="Currency 3 2 2 3 11" xfId="8849"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00000000-0005-0000-0000-0000D70A0000}"/>
    <cellStyle name="Currency 3 2 2 3 2 2 3" xfId="19837" xr:uid="{00000000-0005-0000-0000-00009A050000}"/>
    <cellStyle name="Currency 3 2 2 3 2 2 4" xfId="11408" xr:uid="{00000000-0005-0000-0000-0000D60A0000}"/>
    <cellStyle name="Currency 3 2 2 3 2 3" xfId="5052" xr:uid="{00000000-0005-0000-0000-0000D80A0000}"/>
    <cellStyle name="Currency 3 2 2 3 2 3 2" xfId="13481" xr:uid="{00000000-0005-0000-0000-0000D80A0000}"/>
    <cellStyle name="Currency 3 2 2 3 2 4" xfId="17692" xr:uid="{00000000-0005-0000-0000-000099050000}"/>
    <cellStyle name="Currency 3 2 2 3 2 5" xfId="9263" xr:uid="{00000000-0005-0000-0000-0000D5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00000000-0005-0000-0000-0000DB0A0000}"/>
    <cellStyle name="Currency 3 2 2 3 3 2 3" xfId="20250" xr:uid="{00000000-0005-0000-0000-00009C050000}"/>
    <cellStyle name="Currency 3 2 2 3 3 2 4" xfId="11821" xr:uid="{00000000-0005-0000-0000-0000DA0A0000}"/>
    <cellStyle name="Currency 3 2 2 3 3 3" xfId="5465" xr:uid="{00000000-0005-0000-0000-0000DC0A0000}"/>
    <cellStyle name="Currency 3 2 2 3 3 3 2" xfId="13894" xr:uid="{00000000-0005-0000-0000-0000DC0A0000}"/>
    <cellStyle name="Currency 3 2 2 3 3 4" xfId="18105" xr:uid="{00000000-0005-0000-0000-00009B050000}"/>
    <cellStyle name="Currency 3 2 2 3 3 5" xfId="9676" xr:uid="{00000000-0005-0000-0000-0000D9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00000000-0005-0000-0000-0000DF0A0000}"/>
    <cellStyle name="Currency 3 2 2 3 4 2 3" xfId="20663" xr:uid="{00000000-0005-0000-0000-00009E050000}"/>
    <cellStyle name="Currency 3 2 2 3 4 2 4" xfId="12234" xr:uid="{00000000-0005-0000-0000-0000DE0A0000}"/>
    <cellStyle name="Currency 3 2 2 3 4 3" xfId="5878" xr:uid="{00000000-0005-0000-0000-0000E00A0000}"/>
    <cellStyle name="Currency 3 2 2 3 4 3 2" xfId="14307" xr:uid="{00000000-0005-0000-0000-0000E00A0000}"/>
    <cellStyle name="Currency 3 2 2 3 4 4" xfId="18518" xr:uid="{00000000-0005-0000-0000-00009D050000}"/>
    <cellStyle name="Currency 3 2 2 3 4 5" xfId="10089" xr:uid="{00000000-0005-0000-0000-0000DD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00000000-0005-0000-0000-0000E30A0000}"/>
    <cellStyle name="Currency 3 2 2 3 5 2 3" xfId="21076" xr:uid="{00000000-0005-0000-0000-0000A0050000}"/>
    <cellStyle name="Currency 3 2 2 3 5 2 4" xfId="12647" xr:uid="{00000000-0005-0000-0000-0000E20A0000}"/>
    <cellStyle name="Currency 3 2 2 3 5 3" xfId="6291" xr:uid="{00000000-0005-0000-0000-0000E40A0000}"/>
    <cellStyle name="Currency 3 2 2 3 5 3 2" xfId="14720" xr:uid="{00000000-0005-0000-0000-0000E40A0000}"/>
    <cellStyle name="Currency 3 2 2 3 5 4" xfId="18931" xr:uid="{00000000-0005-0000-0000-00009F050000}"/>
    <cellStyle name="Currency 3 2 2 3 5 5" xfId="10502" xr:uid="{00000000-0005-0000-0000-0000E10A0000}"/>
    <cellStyle name="Currency 3 2 2 3 6" xfId="2418" xr:uid="{00000000-0005-0000-0000-0000E50A0000}"/>
    <cellStyle name="Currency 3 2 2 3 6 2" xfId="6704" xr:uid="{00000000-0005-0000-0000-0000E60A0000}"/>
    <cellStyle name="Currency 3 2 2 3 6 2 2" xfId="15133" xr:uid="{00000000-0005-0000-0000-0000E60A0000}"/>
    <cellStyle name="Currency 3 2 2 3 6 3" xfId="19344" xr:uid="{00000000-0005-0000-0000-0000A1050000}"/>
    <cellStyle name="Currency 3 2 2 3 6 4" xfId="10915" xr:uid="{00000000-0005-0000-0000-0000E5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00000000-0005-0000-0000-0000E90A0000}"/>
    <cellStyle name="Currency 3 2 2 3 8 3" xfId="19661" xr:uid="{00000000-0005-0000-0000-0000A3050000}"/>
    <cellStyle name="Currency 3 2 2 3 8 4" xfId="11232" xr:uid="{00000000-0005-0000-0000-0000E80A0000}"/>
    <cellStyle name="Currency 3 2 2 3 9" xfId="4638" xr:uid="{00000000-0005-0000-0000-0000EA0A0000}"/>
    <cellStyle name="Currency 3 2 2 3 9 2" xfId="13067"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00000000-0005-0000-0000-0000ED0A0000}"/>
    <cellStyle name="Currency 3 2 2 4 2 3" xfId="19834" xr:uid="{00000000-0005-0000-0000-0000A5050000}"/>
    <cellStyle name="Currency 3 2 2 4 2 4" xfId="11405" xr:uid="{00000000-0005-0000-0000-0000EC0A0000}"/>
    <cellStyle name="Currency 3 2 2 4 3" xfId="5049" xr:uid="{00000000-0005-0000-0000-0000EE0A0000}"/>
    <cellStyle name="Currency 3 2 2 4 3 2" xfId="13478" xr:uid="{00000000-0005-0000-0000-0000EE0A0000}"/>
    <cellStyle name="Currency 3 2 2 4 4" xfId="17689" xr:uid="{00000000-0005-0000-0000-0000A4050000}"/>
    <cellStyle name="Currency 3 2 2 4 5" xfId="9260" xr:uid="{00000000-0005-0000-0000-0000EB0A0000}"/>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00000000-0005-0000-0000-0000F10A0000}"/>
    <cellStyle name="Currency 3 2 2 5 2 3" xfId="20247" xr:uid="{00000000-0005-0000-0000-0000A7050000}"/>
    <cellStyle name="Currency 3 2 2 5 2 4" xfId="11818" xr:uid="{00000000-0005-0000-0000-0000F00A0000}"/>
    <cellStyle name="Currency 3 2 2 5 3" xfId="5462" xr:uid="{00000000-0005-0000-0000-0000F20A0000}"/>
    <cellStyle name="Currency 3 2 2 5 3 2" xfId="13891" xr:uid="{00000000-0005-0000-0000-0000F20A0000}"/>
    <cellStyle name="Currency 3 2 2 5 4" xfId="18102" xr:uid="{00000000-0005-0000-0000-0000A6050000}"/>
    <cellStyle name="Currency 3 2 2 5 5" xfId="9673" xr:uid="{00000000-0005-0000-0000-0000EF0A0000}"/>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00000000-0005-0000-0000-0000F50A0000}"/>
    <cellStyle name="Currency 3 2 2 6 2 3" xfId="20660" xr:uid="{00000000-0005-0000-0000-0000A9050000}"/>
    <cellStyle name="Currency 3 2 2 6 2 4" xfId="12231" xr:uid="{00000000-0005-0000-0000-0000F40A0000}"/>
    <cellStyle name="Currency 3 2 2 6 3" xfId="5875" xr:uid="{00000000-0005-0000-0000-0000F60A0000}"/>
    <cellStyle name="Currency 3 2 2 6 3 2" xfId="14304" xr:uid="{00000000-0005-0000-0000-0000F60A0000}"/>
    <cellStyle name="Currency 3 2 2 6 4" xfId="18515" xr:uid="{00000000-0005-0000-0000-0000A8050000}"/>
    <cellStyle name="Currency 3 2 2 6 5" xfId="10086" xr:uid="{00000000-0005-0000-0000-0000F30A0000}"/>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00000000-0005-0000-0000-0000F90A0000}"/>
    <cellStyle name="Currency 3 2 2 7 2 3" xfId="21073" xr:uid="{00000000-0005-0000-0000-0000AB050000}"/>
    <cellStyle name="Currency 3 2 2 7 2 4" xfId="12644" xr:uid="{00000000-0005-0000-0000-0000F80A0000}"/>
    <cellStyle name="Currency 3 2 2 7 3" xfId="6288" xr:uid="{00000000-0005-0000-0000-0000FA0A0000}"/>
    <cellStyle name="Currency 3 2 2 7 3 2" xfId="14717" xr:uid="{00000000-0005-0000-0000-0000FA0A0000}"/>
    <cellStyle name="Currency 3 2 2 7 4" xfId="18928" xr:uid="{00000000-0005-0000-0000-0000AA050000}"/>
    <cellStyle name="Currency 3 2 2 7 5" xfId="10499" xr:uid="{00000000-0005-0000-0000-0000F70A0000}"/>
    <cellStyle name="Currency 3 2 2 8" xfId="2415" xr:uid="{00000000-0005-0000-0000-0000FB0A0000}"/>
    <cellStyle name="Currency 3 2 2 8 2" xfId="6701" xr:uid="{00000000-0005-0000-0000-0000FC0A0000}"/>
    <cellStyle name="Currency 3 2 2 8 2 2" xfId="15130" xr:uid="{00000000-0005-0000-0000-0000FC0A0000}"/>
    <cellStyle name="Currency 3 2 2 8 3" xfId="19341" xr:uid="{00000000-0005-0000-0000-0000AC050000}"/>
    <cellStyle name="Currency 3 2 2 8 4" xfId="10912" xr:uid="{00000000-0005-0000-0000-0000FB0A0000}"/>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00000000-0005-0000-0000-0000FF0A0000}"/>
    <cellStyle name="Currency 3 2 3 11" xfId="17279" xr:uid="{00000000-0005-0000-0000-000097220000}"/>
    <cellStyle name="Currency 3 2 3 12" xfId="8850" xr:uid="{00000000-0005-0000-0000-0000FE0A0000}"/>
    <cellStyle name="Currency 3 2 3 2" xfId="183" xr:uid="{00000000-0005-0000-0000-0000000B0000}"/>
    <cellStyle name="Currency 3 2 3 2 10" xfId="17280" xr:uid="{00000000-0005-0000-0000-000098220000}"/>
    <cellStyle name="Currency 3 2 3 2 11" xfId="8851"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00000000-0005-0000-0000-0000030B0000}"/>
    <cellStyle name="Currency 3 2 3 2 2 2 3" xfId="19839" xr:uid="{00000000-0005-0000-0000-0000B1050000}"/>
    <cellStyle name="Currency 3 2 3 2 2 2 4" xfId="11410" xr:uid="{00000000-0005-0000-0000-0000020B0000}"/>
    <cellStyle name="Currency 3 2 3 2 2 3" xfId="5054" xr:uid="{00000000-0005-0000-0000-0000040B0000}"/>
    <cellStyle name="Currency 3 2 3 2 2 3 2" xfId="13483" xr:uid="{00000000-0005-0000-0000-0000040B0000}"/>
    <cellStyle name="Currency 3 2 3 2 2 4" xfId="17694" xr:uid="{00000000-0005-0000-0000-0000B0050000}"/>
    <cellStyle name="Currency 3 2 3 2 2 5" xfId="9265" xr:uid="{00000000-0005-0000-0000-000001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00000000-0005-0000-0000-0000070B0000}"/>
    <cellStyle name="Currency 3 2 3 2 3 2 3" xfId="20252" xr:uid="{00000000-0005-0000-0000-0000B3050000}"/>
    <cellStyle name="Currency 3 2 3 2 3 2 4" xfId="11823" xr:uid="{00000000-0005-0000-0000-0000060B0000}"/>
    <cellStyle name="Currency 3 2 3 2 3 3" xfId="5467" xr:uid="{00000000-0005-0000-0000-0000080B0000}"/>
    <cellStyle name="Currency 3 2 3 2 3 3 2" xfId="13896" xr:uid="{00000000-0005-0000-0000-0000080B0000}"/>
    <cellStyle name="Currency 3 2 3 2 3 4" xfId="18107" xr:uid="{00000000-0005-0000-0000-0000B2050000}"/>
    <cellStyle name="Currency 3 2 3 2 3 5" xfId="9678" xr:uid="{00000000-0005-0000-0000-000005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00000000-0005-0000-0000-00000B0B0000}"/>
    <cellStyle name="Currency 3 2 3 2 4 2 3" xfId="20665" xr:uid="{00000000-0005-0000-0000-0000B5050000}"/>
    <cellStyle name="Currency 3 2 3 2 4 2 4" xfId="12236" xr:uid="{00000000-0005-0000-0000-00000A0B0000}"/>
    <cellStyle name="Currency 3 2 3 2 4 3" xfId="5880" xr:uid="{00000000-0005-0000-0000-00000C0B0000}"/>
    <cellStyle name="Currency 3 2 3 2 4 3 2" xfId="14309" xr:uid="{00000000-0005-0000-0000-00000C0B0000}"/>
    <cellStyle name="Currency 3 2 3 2 4 4" xfId="18520" xr:uid="{00000000-0005-0000-0000-0000B4050000}"/>
    <cellStyle name="Currency 3 2 3 2 4 5" xfId="10091" xr:uid="{00000000-0005-0000-0000-000009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00000000-0005-0000-0000-00000F0B0000}"/>
    <cellStyle name="Currency 3 2 3 2 5 2 3" xfId="21078" xr:uid="{00000000-0005-0000-0000-0000B7050000}"/>
    <cellStyle name="Currency 3 2 3 2 5 2 4" xfId="12649" xr:uid="{00000000-0005-0000-0000-00000E0B0000}"/>
    <cellStyle name="Currency 3 2 3 2 5 3" xfId="6293" xr:uid="{00000000-0005-0000-0000-0000100B0000}"/>
    <cellStyle name="Currency 3 2 3 2 5 3 2" xfId="14722" xr:uid="{00000000-0005-0000-0000-0000100B0000}"/>
    <cellStyle name="Currency 3 2 3 2 5 4" xfId="18933" xr:uid="{00000000-0005-0000-0000-0000B6050000}"/>
    <cellStyle name="Currency 3 2 3 2 5 5" xfId="10504" xr:uid="{00000000-0005-0000-0000-00000D0B0000}"/>
    <cellStyle name="Currency 3 2 3 2 6" xfId="2420" xr:uid="{00000000-0005-0000-0000-0000110B0000}"/>
    <cellStyle name="Currency 3 2 3 2 6 2" xfId="6706" xr:uid="{00000000-0005-0000-0000-0000120B0000}"/>
    <cellStyle name="Currency 3 2 3 2 6 2 2" xfId="15135" xr:uid="{00000000-0005-0000-0000-0000120B0000}"/>
    <cellStyle name="Currency 3 2 3 2 6 3" xfId="19346" xr:uid="{00000000-0005-0000-0000-0000B8050000}"/>
    <cellStyle name="Currency 3 2 3 2 6 4" xfId="10917" xr:uid="{00000000-0005-0000-0000-000011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00000000-0005-0000-0000-0000150B0000}"/>
    <cellStyle name="Currency 3 2 3 2 8 3" xfId="19663" xr:uid="{00000000-0005-0000-0000-0000BA050000}"/>
    <cellStyle name="Currency 3 2 3 2 8 4" xfId="11234" xr:uid="{00000000-0005-0000-0000-0000140B0000}"/>
    <cellStyle name="Currency 3 2 3 2 9" xfId="4640" xr:uid="{00000000-0005-0000-0000-0000160B0000}"/>
    <cellStyle name="Currency 3 2 3 2 9 2" xfId="13069"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00000000-0005-0000-0000-0000190B0000}"/>
    <cellStyle name="Currency 3 2 3 3 2 3" xfId="19838" xr:uid="{00000000-0005-0000-0000-0000BC050000}"/>
    <cellStyle name="Currency 3 2 3 3 2 4" xfId="11409" xr:uid="{00000000-0005-0000-0000-0000180B0000}"/>
    <cellStyle name="Currency 3 2 3 3 3" xfId="5053" xr:uid="{00000000-0005-0000-0000-00001A0B0000}"/>
    <cellStyle name="Currency 3 2 3 3 3 2" xfId="13482" xr:uid="{00000000-0005-0000-0000-00001A0B0000}"/>
    <cellStyle name="Currency 3 2 3 3 4" xfId="17693" xr:uid="{00000000-0005-0000-0000-0000BB050000}"/>
    <cellStyle name="Currency 3 2 3 3 5" xfId="9264" xr:uid="{00000000-0005-0000-0000-0000170B0000}"/>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00000000-0005-0000-0000-00001D0B0000}"/>
    <cellStyle name="Currency 3 2 3 4 2 3" xfId="20251" xr:uid="{00000000-0005-0000-0000-0000BE050000}"/>
    <cellStyle name="Currency 3 2 3 4 2 4" xfId="11822" xr:uid="{00000000-0005-0000-0000-00001C0B0000}"/>
    <cellStyle name="Currency 3 2 3 4 3" xfId="5466" xr:uid="{00000000-0005-0000-0000-00001E0B0000}"/>
    <cellStyle name="Currency 3 2 3 4 3 2" xfId="13895" xr:uid="{00000000-0005-0000-0000-00001E0B0000}"/>
    <cellStyle name="Currency 3 2 3 4 4" xfId="18106" xr:uid="{00000000-0005-0000-0000-0000BD050000}"/>
    <cellStyle name="Currency 3 2 3 4 5" xfId="9677" xr:uid="{00000000-0005-0000-0000-00001B0B0000}"/>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00000000-0005-0000-0000-0000210B0000}"/>
    <cellStyle name="Currency 3 2 3 5 2 3" xfId="20664" xr:uid="{00000000-0005-0000-0000-0000C0050000}"/>
    <cellStyle name="Currency 3 2 3 5 2 4" xfId="12235" xr:uid="{00000000-0005-0000-0000-0000200B0000}"/>
    <cellStyle name="Currency 3 2 3 5 3" xfId="5879" xr:uid="{00000000-0005-0000-0000-0000220B0000}"/>
    <cellStyle name="Currency 3 2 3 5 3 2" xfId="14308" xr:uid="{00000000-0005-0000-0000-0000220B0000}"/>
    <cellStyle name="Currency 3 2 3 5 4" xfId="18519" xr:uid="{00000000-0005-0000-0000-0000BF050000}"/>
    <cellStyle name="Currency 3 2 3 5 5" xfId="10090" xr:uid="{00000000-0005-0000-0000-00001F0B0000}"/>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00000000-0005-0000-0000-0000250B0000}"/>
    <cellStyle name="Currency 3 2 3 6 2 3" xfId="21077" xr:uid="{00000000-0005-0000-0000-0000C2050000}"/>
    <cellStyle name="Currency 3 2 3 6 2 4" xfId="12648" xr:uid="{00000000-0005-0000-0000-0000240B0000}"/>
    <cellStyle name="Currency 3 2 3 6 3" xfId="6292" xr:uid="{00000000-0005-0000-0000-0000260B0000}"/>
    <cellStyle name="Currency 3 2 3 6 3 2" xfId="14721" xr:uid="{00000000-0005-0000-0000-0000260B0000}"/>
    <cellStyle name="Currency 3 2 3 6 4" xfId="18932" xr:uid="{00000000-0005-0000-0000-0000C1050000}"/>
    <cellStyle name="Currency 3 2 3 6 5" xfId="10503" xr:uid="{00000000-0005-0000-0000-0000230B0000}"/>
    <cellStyle name="Currency 3 2 3 7" xfId="2419" xr:uid="{00000000-0005-0000-0000-0000270B0000}"/>
    <cellStyle name="Currency 3 2 3 7 2" xfId="6705" xr:uid="{00000000-0005-0000-0000-0000280B0000}"/>
    <cellStyle name="Currency 3 2 3 7 2 2" xfId="15134" xr:uid="{00000000-0005-0000-0000-0000280B0000}"/>
    <cellStyle name="Currency 3 2 3 7 3" xfId="19345" xr:uid="{00000000-0005-0000-0000-0000C3050000}"/>
    <cellStyle name="Currency 3 2 3 7 4" xfId="10916" xr:uid="{00000000-0005-0000-0000-0000270B0000}"/>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00000000-0005-0000-0000-00002B0B0000}"/>
    <cellStyle name="Currency 3 2 3 9 3" xfId="19662" xr:uid="{00000000-0005-0000-0000-0000C5050000}"/>
    <cellStyle name="Currency 3 2 3 9 4" xfId="11233" xr:uid="{00000000-0005-0000-0000-00002A0B0000}"/>
    <cellStyle name="Currency 3 2 4" xfId="184" xr:uid="{00000000-0005-0000-0000-00002C0B0000}"/>
    <cellStyle name="Currency 3 2 4 10" xfId="17281" xr:uid="{00000000-0005-0000-0000-000099220000}"/>
    <cellStyle name="Currency 3 2 4 11" xfId="8852"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00000000-0005-0000-0000-00002F0B0000}"/>
    <cellStyle name="Currency 3 2 4 2 2 3" xfId="19840" xr:uid="{00000000-0005-0000-0000-0000C8050000}"/>
    <cellStyle name="Currency 3 2 4 2 2 4" xfId="11411" xr:uid="{00000000-0005-0000-0000-00002E0B0000}"/>
    <cellStyle name="Currency 3 2 4 2 3" xfId="5055" xr:uid="{00000000-0005-0000-0000-0000300B0000}"/>
    <cellStyle name="Currency 3 2 4 2 3 2" xfId="13484" xr:uid="{00000000-0005-0000-0000-0000300B0000}"/>
    <cellStyle name="Currency 3 2 4 2 4" xfId="17695" xr:uid="{00000000-0005-0000-0000-0000C7050000}"/>
    <cellStyle name="Currency 3 2 4 2 5" xfId="9266" xr:uid="{00000000-0005-0000-0000-00002D0B0000}"/>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00000000-0005-0000-0000-0000330B0000}"/>
    <cellStyle name="Currency 3 2 4 3 2 3" xfId="20253" xr:uid="{00000000-0005-0000-0000-0000CA050000}"/>
    <cellStyle name="Currency 3 2 4 3 2 4" xfId="11824" xr:uid="{00000000-0005-0000-0000-0000320B0000}"/>
    <cellStyle name="Currency 3 2 4 3 3" xfId="5468" xr:uid="{00000000-0005-0000-0000-0000340B0000}"/>
    <cellStyle name="Currency 3 2 4 3 3 2" xfId="13897" xr:uid="{00000000-0005-0000-0000-0000340B0000}"/>
    <cellStyle name="Currency 3 2 4 3 4" xfId="18108" xr:uid="{00000000-0005-0000-0000-0000C9050000}"/>
    <cellStyle name="Currency 3 2 4 3 5" xfId="9679" xr:uid="{00000000-0005-0000-0000-0000310B0000}"/>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00000000-0005-0000-0000-0000370B0000}"/>
    <cellStyle name="Currency 3 2 4 4 2 3" xfId="20666" xr:uid="{00000000-0005-0000-0000-0000CC050000}"/>
    <cellStyle name="Currency 3 2 4 4 2 4" xfId="12237" xr:uid="{00000000-0005-0000-0000-0000360B0000}"/>
    <cellStyle name="Currency 3 2 4 4 3" xfId="5881" xr:uid="{00000000-0005-0000-0000-0000380B0000}"/>
    <cellStyle name="Currency 3 2 4 4 3 2" xfId="14310" xr:uid="{00000000-0005-0000-0000-0000380B0000}"/>
    <cellStyle name="Currency 3 2 4 4 4" xfId="18521" xr:uid="{00000000-0005-0000-0000-0000CB050000}"/>
    <cellStyle name="Currency 3 2 4 4 5" xfId="10092" xr:uid="{00000000-0005-0000-0000-0000350B0000}"/>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00000000-0005-0000-0000-00003B0B0000}"/>
    <cellStyle name="Currency 3 2 4 5 2 3" xfId="21079" xr:uid="{00000000-0005-0000-0000-0000CE050000}"/>
    <cellStyle name="Currency 3 2 4 5 2 4" xfId="12650" xr:uid="{00000000-0005-0000-0000-00003A0B0000}"/>
    <cellStyle name="Currency 3 2 4 5 3" xfId="6294" xr:uid="{00000000-0005-0000-0000-00003C0B0000}"/>
    <cellStyle name="Currency 3 2 4 5 3 2" xfId="14723" xr:uid="{00000000-0005-0000-0000-00003C0B0000}"/>
    <cellStyle name="Currency 3 2 4 5 4" xfId="18934" xr:uid="{00000000-0005-0000-0000-0000CD050000}"/>
    <cellStyle name="Currency 3 2 4 5 5" xfId="10505" xr:uid="{00000000-0005-0000-0000-0000390B0000}"/>
    <cellStyle name="Currency 3 2 4 6" xfId="2421" xr:uid="{00000000-0005-0000-0000-00003D0B0000}"/>
    <cellStyle name="Currency 3 2 4 6 2" xfId="6707" xr:uid="{00000000-0005-0000-0000-00003E0B0000}"/>
    <cellStyle name="Currency 3 2 4 6 2 2" xfId="15136" xr:uid="{00000000-0005-0000-0000-00003E0B0000}"/>
    <cellStyle name="Currency 3 2 4 6 3" xfId="19347" xr:uid="{00000000-0005-0000-0000-0000CF050000}"/>
    <cellStyle name="Currency 3 2 4 6 4" xfId="10918" xr:uid="{00000000-0005-0000-0000-00003D0B0000}"/>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00000000-0005-0000-0000-0000410B0000}"/>
    <cellStyle name="Currency 3 2 4 8 3" xfId="19664" xr:uid="{00000000-0005-0000-0000-0000D1050000}"/>
    <cellStyle name="Currency 3 2 4 8 4" xfId="11235" xr:uid="{00000000-0005-0000-0000-0000400B0000}"/>
    <cellStyle name="Currency 3 2 4 9" xfId="4641" xr:uid="{00000000-0005-0000-0000-0000420B0000}"/>
    <cellStyle name="Currency 3 2 4 9 2" xfId="13070" xr:uid="{00000000-0005-0000-0000-0000420B0000}"/>
    <cellStyle name="Currency 3 2 5" xfId="185" xr:uid="{00000000-0005-0000-0000-0000430B0000}"/>
    <cellStyle name="Currency 3 2 5 10" xfId="17282" xr:uid="{00000000-0005-0000-0000-00009A220000}"/>
    <cellStyle name="Currency 3 2 5 11" xfId="8853"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00000000-0005-0000-0000-0000460B0000}"/>
    <cellStyle name="Currency 3 2 5 2 2 3" xfId="19841" xr:uid="{00000000-0005-0000-0000-0000D4050000}"/>
    <cellStyle name="Currency 3 2 5 2 2 4" xfId="11412" xr:uid="{00000000-0005-0000-0000-0000450B0000}"/>
    <cellStyle name="Currency 3 2 5 2 3" xfId="5056" xr:uid="{00000000-0005-0000-0000-0000470B0000}"/>
    <cellStyle name="Currency 3 2 5 2 3 2" xfId="13485" xr:uid="{00000000-0005-0000-0000-0000470B0000}"/>
    <cellStyle name="Currency 3 2 5 2 4" xfId="17696" xr:uid="{00000000-0005-0000-0000-0000D3050000}"/>
    <cellStyle name="Currency 3 2 5 2 5" xfId="9267" xr:uid="{00000000-0005-0000-0000-0000440B0000}"/>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00000000-0005-0000-0000-00004A0B0000}"/>
    <cellStyle name="Currency 3 2 5 3 2 3" xfId="20254" xr:uid="{00000000-0005-0000-0000-0000D6050000}"/>
    <cellStyle name="Currency 3 2 5 3 2 4" xfId="11825" xr:uid="{00000000-0005-0000-0000-0000490B0000}"/>
    <cellStyle name="Currency 3 2 5 3 3" xfId="5469" xr:uid="{00000000-0005-0000-0000-00004B0B0000}"/>
    <cellStyle name="Currency 3 2 5 3 3 2" xfId="13898" xr:uid="{00000000-0005-0000-0000-00004B0B0000}"/>
    <cellStyle name="Currency 3 2 5 3 4" xfId="18109" xr:uid="{00000000-0005-0000-0000-0000D5050000}"/>
    <cellStyle name="Currency 3 2 5 3 5" xfId="9680" xr:uid="{00000000-0005-0000-0000-0000480B0000}"/>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00000000-0005-0000-0000-00004E0B0000}"/>
    <cellStyle name="Currency 3 2 5 4 2 3" xfId="20667" xr:uid="{00000000-0005-0000-0000-0000D8050000}"/>
    <cellStyle name="Currency 3 2 5 4 2 4" xfId="12238" xr:uid="{00000000-0005-0000-0000-00004D0B0000}"/>
    <cellStyle name="Currency 3 2 5 4 3" xfId="5882" xr:uid="{00000000-0005-0000-0000-00004F0B0000}"/>
    <cellStyle name="Currency 3 2 5 4 3 2" xfId="14311" xr:uid="{00000000-0005-0000-0000-00004F0B0000}"/>
    <cellStyle name="Currency 3 2 5 4 4" xfId="18522" xr:uid="{00000000-0005-0000-0000-0000D7050000}"/>
    <cellStyle name="Currency 3 2 5 4 5" xfId="10093" xr:uid="{00000000-0005-0000-0000-00004C0B0000}"/>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00000000-0005-0000-0000-0000520B0000}"/>
    <cellStyle name="Currency 3 2 5 5 2 3" xfId="21080" xr:uid="{00000000-0005-0000-0000-0000DA050000}"/>
    <cellStyle name="Currency 3 2 5 5 2 4" xfId="12651" xr:uid="{00000000-0005-0000-0000-0000510B0000}"/>
    <cellStyle name="Currency 3 2 5 5 3" xfId="6295" xr:uid="{00000000-0005-0000-0000-0000530B0000}"/>
    <cellStyle name="Currency 3 2 5 5 3 2" xfId="14724" xr:uid="{00000000-0005-0000-0000-0000530B0000}"/>
    <cellStyle name="Currency 3 2 5 5 4" xfId="18935" xr:uid="{00000000-0005-0000-0000-0000D9050000}"/>
    <cellStyle name="Currency 3 2 5 5 5" xfId="10506" xr:uid="{00000000-0005-0000-0000-0000500B0000}"/>
    <cellStyle name="Currency 3 2 5 6" xfId="2422" xr:uid="{00000000-0005-0000-0000-0000540B0000}"/>
    <cellStyle name="Currency 3 2 5 6 2" xfId="6708" xr:uid="{00000000-0005-0000-0000-0000550B0000}"/>
    <cellStyle name="Currency 3 2 5 6 2 2" xfId="15137" xr:uid="{00000000-0005-0000-0000-0000550B0000}"/>
    <cellStyle name="Currency 3 2 5 6 3" xfId="19348" xr:uid="{00000000-0005-0000-0000-0000DB050000}"/>
    <cellStyle name="Currency 3 2 5 6 4" xfId="10919" xr:uid="{00000000-0005-0000-0000-0000540B0000}"/>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00000000-0005-0000-0000-0000580B0000}"/>
    <cellStyle name="Currency 3 2 5 8 3" xfId="19665" xr:uid="{00000000-0005-0000-0000-0000DD050000}"/>
    <cellStyle name="Currency 3 2 5 8 4" xfId="11236" xr:uid="{00000000-0005-0000-0000-0000570B0000}"/>
    <cellStyle name="Currency 3 2 5 9" xfId="4642" xr:uid="{00000000-0005-0000-0000-0000590B0000}"/>
    <cellStyle name="Currency 3 2 5 9 2" xfId="1307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00000000-0005-0000-0000-00006B0B0000}"/>
    <cellStyle name="Currency 5 2 2 2 10 3" xfId="19666" xr:uid="{00000000-0005-0000-0000-0000EE050000}"/>
    <cellStyle name="Currency 5 2 2 2 10 4" xfId="11237" xr:uid="{00000000-0005-0000-0000-00006A0B0000}"/>
    <cellStyle name="Currency 5 2 2 2 11" xfId="4643" xr:uid="{00000000-0005-0000-0000-00006C0B0000}"/>
    <cellStyle name="Currency 5 2 2 2 11 2" xfId="13072" xr:uid="{00000000-0005-0000-0000-00006C0B0000}"/>
    <cellStyle name="Currency 5 2 2 2 12" xfId="17283" xr:uid="{00000000-0005-0000-0000-00009B220000}"/>
    <cellStyle name="Currency 5 2 2 2 13" xfId="8854" xr:uid="{00000000-0005-0000-0000-0000690B0000}"/>
    <cellStyle name="Currency 5 2 2 2 2" xfId="197" xr:uid="{00000000-0005-0000-0000-00006D0B0000}"/>
    <cellStyle name="Currency 5 2 2 2 2 10" xfId="4644" xr:uid="{00000000-0005-0000-0000-00006E0B0000}"/>
    <cellStyle name="Currency 5 2 2 2 2 10 2" xfId="13073" xr:uid="{00000000-0005-0000-0000-00006E0B0000}"/>
    <cellStyle name="Currency 5 2 2 2 2 11" xfId="17284" xr:uid="{00000000-0005-0000-0000-00009C220000}"/>
    <cellStyle name="Currency 5 2 2 2 2 12" xfId="8855" xr:uid="{00000000-0005-0000-0000-00006D0B0000}"/>
    <cellStyle name="Currency 5 2 2 2 2 2" xfId="198" xr:uid="{00000000-0005-0000-0000-00006F0B0000}"/>
    <cellStyle name="Currency 5 2 2 2 2 2 10" xfId="17285" xr:uid="{00000000-0005-0000-0000-00009D220000}"/>
    <cellStyle name="Currency 5 2 2 2 2 2 11" xfId="8856"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00000000-0005-0000-0000-0000720B0000}"/>
    <cellStyle name="Currency 5 2 2 2 2 2 2 2 3" xfId="19844" xr:uid="{00000000-0005-0000-0000-0000F2050000}"/>
    <cellStyle name="Currency 5 2 2 2 2 2 2 2 4" xfId="11415" xr:uid="{00000000-0005-0000-0000-0000710B0000}"/>
    <cellStyle name="Currency 5 2 2 2 2 2 2 3" xfId="5059" xr:uid="{00000000-0005-0000-0000-0000730B0000}"/>
    <cellStyle name="Currency 5 2 2 2 2 2 2 3 2" xfId="13488" xr:uid="{00000000-0005-0000-0000-0000730B0000}"/>
    <cellStyle name="Currency 5 2 2 2 2 2 2 4" xfId="17699" xr:uid="{00000000-0005-0000-0000-0000F1050000}"/>
    <cellStyle name="Currency 5 2 2 2 2 2 2 5" xfId="9270" xr:uid="{00000000-0005-0000-0000-000070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00000000-0005-0000-0000-0000760B0000}"/>
    <cellStyle name="Currency 5 2 2 2 2 2 3 2 3" xfId="20257" xr:uid="{00000000-0005-0000-0000-0000F4050000}"/>
    <cellStyle name="Currency 5 2 2 2 2 2 3 2 4" xfId="11828" xr:uid="{00000000-0005-0000-0000-0000750B0000}"/>
    <cellStyle name="Currency 5 2 2 2 2 2 3 3" xfId="5472" xr:uid="{00000000-0005-0000-0000-0000770B0000}"/>
    <cellStyle name="Currency 5 2 2 2 2 2 3 3 2" xfId="13901" xr:uid="{00000000-0005-0000-0000-0000770B0000}"/>
    <cellStyle name="Currency 5 2 2 2 2 2 3 4" xfId="18112" xr:uid="{00000000-0005-0000-0000-0000F3050000}"/>
    <cellStyle name="Currency 5 2 2 2 2 2 3 5" xfId="9683" xr:uid="{00000000-0005-0000-0000-000074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00000000-0005-0000-0000-00007A0B0000}"/>
    <cellStyle name="Currency 5 2 2 2 2 2 4 2 3" xfId="20670" xr:uid="{00000000-0005-0000-0000-0000F6050000}"/>
    <cellStyle name="Currency 5 2 2 2 2 2 4 2 4" xfId="12241" xr:uid="{00000000-0005-0000-0000-0000790B0000}"/>
    <cellStyle name="Currency 5 2 2 2 2 2 4 3" xfId="5885" xr:uid="{00000000-0005-0000-0000-00007B0B0000}"/>
    <cellStyle name="Currency 5 2 2 2 2 2 4 3 2" xfId="14314" xr:uid="{00000000-0005-0000-0000-00007B0B0000}"/>
    <cellStyle name="Currency 5 2 2 2 2 2 4 4" xfId="18525" xr:uid="{00000000-0005-0000-0000-0000F5050000}"/>
    <cellStyle name="Currency 5 2 2 2 2 2 4 5" xfId="10096" xr:uid="{00000000-0005-0000-0000-000078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00000000-0005-0000-0000-00007E0B0000}"/>
    <cellStyle name="Currency 5 2 2 2 2 2 5 2 3" xfId="21083" xr:uid="{00000000-0005-0000-0000-0000F8050000}"/>
    <cellStyle name="Currency 5 2 2 2 2 2 5 2 4" xfId="12654" xr:uid="{00000000-0005-0000-0000-00007D0B0000}"/>
    <cellStyle name="Currency 5 2 2 2 2 2 5 3" xfId="6298" xr:uid="{00000000-0005-0000-0000-00007F0B0000}"/>
    <cellStyle name="Currency 5 2 2 2 2 2 5 3 2" xfId="14727" xr:uid="{00000000-0005-0000-0000-00007F0B0000}"/>
    <cellStyle name="Currency 5 2 2 2 2 2 5 4" xfId="18938" xr:uid="{00000000-0005-0000-0000-0000F7050000}"/>
    <cellStyle name="Currency 5 2 2 2 2 2 5 5" xfId="10509" xr:uid="{00000000-0005-0000-0000-00007C0B0000}"/>
    <cellStyle name="Currency 5 2 2 2 2 2 6" xfId="2425" xr:uid="{00000000-0005-0000-0000-0000800B0000}"/>
    <cellStyle name="Currency 5 2 2 2 2 2 6 2" xfId="6711" xr:uid="{00000000-0005-0000-0000-0000810B0000}"/>
    <cellStyle name="Currency 5 2 2 2 2 2 6 2 2" xfId="15140" xr:uid="{00000000-0005-0000-0000-0000810B0000}"/>
    <cellStyle name="Currency 5 2 2 2 2 2 6 3" xfId="19351" xr:uid="{00000000-0005-0000-0000-0000F9050000}"/>
    <cellStyle name="Currency 5 2 2 2 2 2 6 4" xfId="10922" xr:uid="{00000000-0005-0000-0000-000080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00000000-0005-0000-0000-0000840B0000}"/>
    <cellStyle name="Currency 5 2 2 2 2 2 8 3" xfId="19668" xr:uid="{00000000-0005-0000-0000-0000FB050000}"/>
    <cellStyle name="Currency 5 2 2 2 2 2 8 4" xfId="11239" xr:uid="{00000000-0005-0000-0000-0000830B0000}"/>
    <cellStyle name="Currency 5 2 2 2 2 2 9" xfId="4645" xr:uid="{00000000-0005-0000-0000-0000850B0000}"/>
    <cellStyle name="Currency 5 2 2 2 2 2 9 2" xfId="13074"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00000000-0005-0000-0000-0000880B0000}"/>
    <cellStyle name="Currency 5 2 2 2 2 3 2 3" xfId="19843" xr:uid="{00000000-0005-0000-0000-0000FD050000}"/>
    <cellStyle name="Currency 5 2 2 2 2 3 2 4" xfId="11414" xr:uid="{00000000-0005-0000-0000-0000870B0000}"/>
    <cellStyle name="Currency 5 2 2 2 2 3 3" xfId="5058" xr:uid="{00000000-0005-0000-0000-0000890B0000}"/>
    <cellStyle name="Currency 5 2 2 2 2 3 3 2" xfId="13487" xr:uid="{00000000-0005-0000-0000-0000890B0000}"/>
    <cellStyle name="Currency 5 2 2 2 2 3 4" xfId="17698" xr:uid="{00000000-0005-0000-0000-0000FC050000}"/>
    <cellStyle name="Currency 5 2 2 2 2 3 5" xfId="9269" xr:uid="{00000000-0005-0000-0000-000086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00000000-0005-0000-0000-00008C0B0000}"/>
    <cellStyle name="Currency 5 2 2 2 2 4 2 3" xfId="20256" xr:uid="{00000000-0005-0000-0000-0000FF050000}"/>
    <cellStyle name="Currency 5 2 2 2 2 4 2 4" xfId="11827" xr:uid="{00000000-0005-0000-0000-00008B0B0000}"/>
    <cellStyle name="Currency 5 2 2 2 2 4 3" xfId="5471" xr:uid="{00000000-0005-0000-0000-00008D0B0000}"/>
    <cellStyle name="Currency 5 2 2 2 2 4 3 2" xfId="13900" xr:uid="{00000000-0005-0000-0000-00008D0B0000}"/>
    <cellStyle name="Currency 5 2 2 2 2 4 4" xfId="18111" xr:uid="{00000000-0005-0000-0000-0000FE050000}"/>
    <cellStyle name="Currency 5 2 2 2 2 4 5" xfId="9682" xr:uid="{00000000-0005-0000-0000-00008A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00000000-0005-0000-0000-0000900B0000}"/>
    <cellStyle name="Currency 5 2 2 2 2 5 2 3" xfId="20669" xr:uid="{00000000-0005-0000-0000-000001060000}"/>
    <cellStyle name="Currency 5 2 2 2 2 5 2 4" xfId="12240" xr:uid="{00000000-0005-0000-0000-00008F0B0000}"/>
    <cellStyle name="Currency 5 2 2 2 2 5 3" xfId="5884" xr:uid="{00000000-0005-0000-0000-0000910B0000}"/>
    <cellStyle name="Currency 5 2 2 2 2 5 3 2" xfId="14313" xr:uid="{00000000-0005-0000-0000-0000910B0000}"/>
    <cellStyle name="Currency 5 2 2 2 2 5 4" xfId="18524" xr:uid="{00000000-0005-0000-0000-000000060000}"/>
    <cellStyle name="Currency 5 2 2 2 2 5 5" xfId="10095" xr:uid="{00000000-0005-0000-0000-00008E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00000000-0005-0000-0000-0000940B0000}"/>
    <cellStyle name="Currency 5 2 2 2 2 6 2 3" xfId="21082" xr:uid="{00000000-0005-0000-0000-000003060000}"/>
    <cellStyle name="Currency 5 2 2 2 2 6 2 4" xfId="12653" xr:uid="{00000000-0005-0000-0000-0000930B0000}"/>
    <cellStyle name="Currency 5 2 2 2 2 6 3" xfId="6297" xr:uid="{00000000-0005-0000-0000-0000950B0000}"/>
    <cellStyle name="Currency 5 2 2 2 2 6 3 2" xfId="14726" xr:uid="{00000000-0005-0000-0000-0000950B0000}"/>
    <cellStyle name="Currency 5 2 2 2 2 6 4" xfId="18937" xr:uid="{00000000-0005-0000-0000-000002060000}"/>
    <cellStyle name="Currency 5 2 2 2 2 6 5" xfId="10508" xr:uid="{00000000-0005-0000-0000-0000920B0000}"/>
    <cellStyle name="Currency 5 2 2 2 2 7" xfId="2424" xr:uid="{00000000-0005-0000-0000-0000960B0000}"/>
    <cellStyle name="Currency 5 2 2 2 2 7 2" xfId="6710" xr:uid="{00000000-0005-0000-0000-0000970B0000}"/>
    <cellStyle name="Currency 5 2 2 2 2 7 2 2" xfId="15139" xr:uid="{00000000-0005-0000-0000-0000970B0000}"/>
    <cellStyle name="Currency 5 2 2 2 2 7 3" xfId="19350" xr:uid="{00000000-0005-0000-0000-000004060000}"/>
    <cellStyle name="Currency 5 2 2 2 2 7 4" xfId="10921" xr:uid="{00000000-0005-0000-0000-000096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00000000-0005-0000-0000-00009A0B0000}"/>
    <cellStyle name="Currency 5 2 2 2 2 9 3" xfId="19667" xr:uid="{00000000-0005-0000-0000-000006060000}"/>
    <cellStyle name="Currency 5 2 2 2 2 9 4" xfId="11238" xr:uid="{00000000-0005-0000-0000-0000990B0000}"/>
    <cellStyle name="Currency 5 2 2 2 3" xfId="199" xr:uid="{00000000-0005-0000-0000-00009B0B0000}"/>
    <cellStyle name="Currency 5 2 2 2 3 10" xfId="17286" xr:uid="{00000000-0005-0000-0000-00009E220000}"/>
    <cellStyle name="Currency 5 2 2 2 3 11" xfId="8857"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00000000-0005-0000-0000-00009E0B0000}"/>
    <cellStyle name="Currency 5 2 2 2 3 2 2 3" xfId="19845" xr:uid="{00000000-0005-0000-0000-000009060000}"/>
    <cellStyle name="Currency 5 2 2 2 3 2 2 4" xfId="11416" xr:uid="{00000000-0005-0000-0000-00009D0B0000}"/>
    <cellStyle name="Currency 5 2 2 2 3 2 3" xfId="5060" xr:uid="{00000000-0005-0000-0000-00009F0B0000}"/>
    <cellStyle name="Currency 5 2 2 2 3 2 3 2" xfId="13489" xr:uid="{00000000-0005-0000-0000-00009F0B0000}"/>
    <cellStyle name="Currency 5 2 2 2 3 2 4" xfId="17700" xr:uid="{00000000-0005-0000-0000-000008060000}"/>
    <cellStyle name="Currency 5 2 2 2 3 2 5" xfId="9271" xr:uid="{00000000-0005-0000-0000-00009C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00000000-0005-0000-0000-0000A20B0000}"/>
    <cellStyle name="Currency 5 2 2 2 3 3 2 3" xfId="20258" xr:uid="{00000000-0005-0000-0000-00000B060000}"/>
    <cellStyle name="Currency 5 2 2 2 3 3 2 4" xfId="11829" xr:uid="{00000000-0005-0000-0000-0000A10B0000}"/>
    <cellStyle name="Currency 5 2 2 2 3 3 3" xfId="5473" xr:uid="{00000000-0005-0000-0000-0000A30B0000}"/>
    <cellStyle name="Currency 5 2 2 2 3 3 3 2" xfId="13902" xr:uid="{00000000-0005-0000-0000-0000A30B0000}"/>
    <cellStyle name="Currency 5 2 2 2 3 3 4" xfId="18113" xr:uid="{00000000-0005-0000-0000-00000A060000}"/>
    <cellStyle name="Currency 5 2 2 2 3 3 5" xfId="9684" xr:uid="{00000000-0005-0000-0000-0000A0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00000000-0005-0000-0000-0000A60B0000}"/>
    <cellStyle name="Currency 5 2 2 2 3 4 2 3" xfId="20671" xr:uid="{00000000-0005-0000-0000-00000D060000}"/>
    <cellStyle name="Currency 5 2 2 2 3 4 2 4" xfId="12242" xr:uid="{00000000-0005-0000-0000-0000A50B0000}"/>
    <cellStyle name="Currency 5 2 2 2 3 4 3" xfId="5886" xr:uid="{00000000-0005-0000-0000-0000A70B0000}"/>
    <cellStyle name="Currency 5 2 2 2 3 4 3 2" xfId="14315" xr:uid="{00000000-0005-0000-0000-0000A70B0000}"/>
    <cellStyle name="Currency 5 2 2 2 3 4 4" xfId="18526" xr:uid="{00000000-0005-0000-0000-00000C060000}"/>
    <cellStyle name="Currency 5 2 2 2 3 4 5" xfId="10097" xr:uid="{00000000-0005-0000-0000-0000A4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00000000-0005-0000-0000-0000AA0B0000}"/>
    <cellStyle name="Currency 5 2 2 2 3 5 2 3" xfId="21084" xr:uid="{00000000-0005-0000-0000-00000F060000}"/>
    <cellStyle name="Currency 5 2 2 2 3 5 2 4" xfId="12655" xr:uid="{00000000-0005-0000-0000-0000A90B0000}"/>
    <cellStyle name="Currency 5 2 2 2 3 5 3" xfId="6299" xr:uid="{00000000-0005-0000-0000-0000AB0B0000}"/>
    <cellStyle name="Currency 5 2 2 2 3 5 3 2" xfId="14728" xr:uid="{00000000-0005-0000-0000-0000AB0B0000}"/>
    <cellStyle name="Currency 5 2 2 2 3 5 4" xfId="18939" xr:uid="{00000000-0005-0000-0000-00000E060000}"/>
    <cellStyle name="Currency 5 2 2 2 3 5 5" xfId="10510" xr:uid="{00000000-0005-0000-0000-0000A80B0000}"/>
    <cellStyle name="Currency 5 2 2 2 3 6" xfId="2426" xr:uid="{00000000-0005-0000-0000-0000AC0B0000}"/>
    <cellStyle name="Currency 5 2 2 2 3 6 2" xfId="6712" xr:uid="{00000000-0005-0000-0000-0000AD0B0000}"/>
    <cellStyle name="Currency 5 2 2 2 3 6 2 2" xfId="15141" xr:uid="{00000000-0005-0000-0000-0000AD0B0000}"/>
    <cellStyle name="Currency 5 2 2 2 3 6 3" xfId="19352" xr:uid="{00000000-0005-0000-0000-000010060000}"/>
    <cellStyle name="Currency 5 2 2 2 3 6 4" xfId="10923" xr:uid="{00000000-0005-0000-0000-0000AC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00000000-0005-0000-0000-0000B00B0000}"/>
    <cellStyle name="Currency 5 2 2 2 3 8 3" xfId="19669" xr:uid="{00000000-0005-0000-0000-000012060000}"/>
    <cellStyle name="Currency 5 2 2 2 3 8 4" xfId="11240" xr:uid="{00000000-0005-0000-0000-0000AF0B0000}"/>
    <cellStyle name="Currency 5 2 2 2 3 9" xfId="4646" xr:uid="{00000000-0005-0000-0000-0000B10B0000}"/>
    <cellStyle name="Currency 5 2 2 2 3 9 2" xfId="13075"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00000000-0005-0000-0000-0000B40B0000}"/>
    <cellStyle name="Currency 5 2 2 2 4 2 3" xfId="19842" xr:uid="{00000000-0005-0000-0000-000014060000}"/>
    <cellStyle name="Currency 5 2 2 2 4 2 4" xfId="11413" xr:uid="{00000000-0005-0000-0000-0000B30B0000}"/>
    <cellStyle name="Currency 5 2 2 2 4 3" xfId="5057" xr:uid="{00000000-0005-0000-0000-0000B50B0000}"/>
    <cellStyle name="Currency 5 2 2 2 4 3 2" xfId="13486" xr:uid="{00000000-0005-0000-0000-0000B50B0000}"/>
    <cellStyle name="Currency 5 2 2 2 4 4" xfId="17697" xr:uid="{00000000-0005-0000-0000-000013060000}"/>
    <cellStyle name="Currency 5 2 2 2 4 5" xfId="9268" xr:uid="{00000000-0005-0000-0000-0000B2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00000000-0005-0000-0000-0000B80B0000}"/>
    <cellStyle name="Currency 5 2 2 2 5 2 3" xfId="20255" xr:uid="{00000000-0005-0000-0000-000016060000}"/>
    <cellStyle name="Currency 5 2 2 2 5 2 4" xfId="11826" xr:uid="{00000000-0005-0000-0000-0000B70B0000}"/>
    <cellStyle name="Currency 5 2 2 2 5 3" xfId="5470" xr:uid="{00000000-0005-0000-0000-0000B90B0000}"/>
    <cellStyle name="Currency 5 2 2 2 5 3 2" xfId="13899" xr:uid="{00000000-0005-0000-0000-0000B90B0000}"/>
    <cellStyle name="Currency 5 2 2 2 5 4" xfId="18110" xr:uid="{00000000-0005-0000-0000-000015060000}"/>
    <cellStyle name="Currency 5 2 2 2 5 5" xfId="9681" xr:uid="{00000000-0005-0000-0000-0000B6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00000000-0005-0000-0000-0000BC0B0000}"/>
    <cellStyle name="Currency 5 2 2 2 6 2 3" xfId="20668" xr:uid="{00000000-0005-0000-0000-000018060000}"/>
    <cellStyle name="Currency 5 2 2 2 6 2 4" xfId="12239" xr:uid="{00000000-0005-0000-0000-0000BB0B0000}"/>
    <cellStyle name="Currency 5 2 2 2 6 3" xfId="5883" xr:uid="{00000000-0005-0000-0000-0000BD0B0000}"/>
    <cellStyle name="Currency 5 2 2 2 6 3 2" xfId="14312" xr:uid="{00000000-0005-0000-0000-0000BD0B0000}"/>
    <cellStyle name="Currency 5 2 2 2 6 4" xfId="18523" xr:uid="{00000000-0005-0000-0000-000017060000}"/>
    <cellStyle name="Currency 5 2 2 2 6 5" xfId="10094" xr:uid="{00000000-0005-0000-0000-0000BA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00000000-0005-0000-0000-0000C00B0000}"/>
    <cellStyle name="Currency 5 2 2 2 7 2 3" xfId="21081" xr:uid="{00000000-0005-0000-0000-00001A060000}"/>
    <cellStyle name="Currency 5 2 2 2 7 2 4" xfId="12652" xr:uid="{00000000-0005-0000-0000-0000BF0B0000}"/>
    <cellStyle name="Currency 5 2 2 2 7 3" xfId="6296" xr:uid="{00000000-0005-0000-0000-0000C10B0000}"/>
    <cellStyle name="Currency 5 2 2 2 7 3 2" xfId="14725" xr:uid="{00000000-0005-0000-0000-0000C10B0000}"/>
    <cellStyle name="Currency 5 2 2 2 7 4" xfId="18936" xr:uid="{00000000-0005-0000-0000-000019060000}"/>
    <cellStyle name="Currency 5 2 2 2 7 5" xfId="10507" xr:uid="{00000000-0005-0000-0000-0000BE0B0000}"/>
    <cellStyle name="Currency 5 2 2 2 8" xfId="2423" xr:uid="{00000000-0005-0000-0000-0000C20B0000}"/>
    <cellStyle name="Currency 5 2 2 2 8 2" xfId="6709" xr:uid="{00000000-0005-0000-0000-0000C30B0000}"/>
    <cellStyle name="Currency 5 2 2 2 8 2 2" xfId="15138" xr:uid="{00000000-0005-0000-0000-0000C30B0000}"/>
    <cellStyle name="Currency 5 2 2 2 8 3" xfId="19349" xr:uid="{00000000-0005-0000-0000-00001B060000}"/>
    <cellStyle name="Currency 5 2 2 2 8 4" xfId="10920" xr:uid="{00000000-0005-0000-0000-0000C20B0000}"/>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00000000-0005-0000-0000-0000C60B0000}"/>
    <cellStyle name="Currency 5 2 2 3 11" xfId="17287" xr:uid="{00000000-0005-0000-0000-00009F220000}"/>
    <cellStyle name="Currency 5 2 2 3 12" xfId="8858" xr:uid="{00000000-0005-0000-0000-0000C50B0000}"/>
    <cellStyle name="Currency 5 2 2 3 2" xfId="201" xr:uid="{00000000-0005-0000-0000-0000C70B0000}"/>
    <cellStyle name="Currency 5 2 2 3 2 10" xfId="17288" xr:uid="{00000000-0005-0000-0000-0000A0220000}"/>
    <cellStyle name="Currency 5 2 2 3 2 11" xfId="8859"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00000000-0005-0000-0000-0000CA0B0000}"/>
    <cellStyle name="Currency 5 2 2 3 2 2 2 3" xfId="19847" xr:uid="{00000000-0005-0000-0000-000020060000}"/>
    <cellStyle name="Currency 5 2 2 3 2 2 2 4" xfId="11418" xr:uid="{00000000-0005-0000-0000-0000C90B0000}"/>
    <cellStyle name="Currency 5 2 2 3 2 2 3" xfId="5062" xr:uid="{00000000-0005-0000-0000-0000CB0B0000}"/>
    <cellStyle name="Currency 5 2 2 3 2 2 3 2" xfId="13491" xr:uid="{00000000-0005-0000-0000-0000CB0B0000}"/>
    <cellStyle name="Currency 5 2 2 3 2 2 4" xfId="17702" xr:uid="{00000000-0005-0000-0000-00001F060000}"/>
    <cellStyle name="Currency 5 2 2 3 2 2 5" xfId="9273" xr:uid="{00000000-0005-0000-0000-0000C8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00000000-0005-0000-0000-0000CE0B0000}"/>
    <cellStyle name="Currency 5 2 2 3 2 3 2 3" xfId="20260" xr:uid="{00000000-0005-0000-0000-000022060000}"/>
    <cellStyle name="Currency 5 2 2 3 2 3 2 4" xfId="11831" xr:uid="{00000000-0005-0000-0000-0000CD0B0000}"/>
    <cellStyle name="Currency 5 2 2 3 2 3 3" xfId="5475" xr:uid="{00000000-0005-0000-0000-0000CF0B0000}"/>
    <cellStyle name="Currency 5 2 2 3 2 3 3 2" xfId="13904" xr:uid="{00000000-0005-0000-0000-0000CF0B0000}"/>
    <cellStyle name="Currency 5 2 2 3 2 3 4" xfId="18115" xr:uid="{00000000-0005-0000-0000-000021060000}"/>
    <cellStyle name="Currency 5 2 2 3 2 3 5" xfId="9686" xr:uid="{00000000-0005-0000-0000-0000CC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00000000-0005-0000-0000-0000D20B0000}"/>
    <cellStyle name="Currency 5 2 2 3 2 4 2 3" xfId="20673" xr:uid="{00000000-0005-0000-0000-000024060000}"/>
    <cellStyle name="Currency 5 2 2 3 2 4 2 4" xfId="12244" xr:uid="{00000000-0005-0000-0000-0000D10B0000}"/>
    <cellStyle name="Currency 5 2 2 3 2 4 3" xfId="5888" xr:uid="{00000000-0005-0000-0000-0000D30B0000}"/>
    <cellStyle name="Currency 5 2 2 3 2 4 3 2" xfId="14317" xr:uid="{00000000-0005-0000-0000-0000D30B0000}"/>
    <cellStyle name="Currency 5 2 2 3 2 4 4" xfId="18528" xr:uid="{00000000-0005-0000-0000-000023060000}"/>
    <cellStyle name="Currency 5 2 2 3 2 4 5" xfId="10099" xr:uid="{00000000-0005-0000-0000-0000D0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00000000-0005-0000-0000-0000D60B0000}"/>
    <cellStyle name="Currency 5 2 2 3 2 5 2 3" xfId="21086" xr:uid="{00000000-0005-0000-0000-000026060000}"/>
    <cellStyle name="Currency 5 2 2 3 2 5 2 4" xfId="12657" xr:uid="{00000000-0005-0000-0000-0000D50B0000}"/>
    <cellStyle name="Currency 5 2 2 3 2 5 3" xfId="6301" xr:uid="{00000000-0005-0000-0000-0000D70B0000}"/>
    <cellStyle name="Currency 5 2 2 3 2 5 3 2" xfId="14730" xr:uid="{00000000-0005-0000-0000-0000D70B0000}"/>
    <cellStyle name="Currency 5 2 2 3 2 5 4" xfId="18941" xr:uid="{00000000-0005-0000-0000-000025060000}"/>
    <cellStyle name="Currency 5 2 2 3 2 5 5" xfId="10512" xr:uid="{00000000-0005-0000-0000-0000D40B0000}"/>
    <cellStyle name="Currency 5 2 2 3 2 6" xfId="2428" xr:uid="{00000000-0005-0000-0000-0000D80B0000}"/>
    <cellStyle name="Currency 5 2 2 3 2 6 2" xfId="6714" xr:uid="{00000000-0005-0000-0000-0000D90B0000}"/>
    <cellStyle name="Currency 5 2 2 3 2 6 2 2" xfId="15143" xr:uid="{00000000-0005-0000-0000-0000D90B0000}"/>
    <cellStyle name="Currency 5 2 2 3 2 6 3" xfId="19354" xr:uid="{00000000-0005-0000-0000-000027060000}"/>
    <cellStyle name="Currency 5 2 2 3 2 6 4" xfId="10925" xr:uid="{00000000-0005-0000-0000-0000D8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00000000-0005-0000-0000-0000DC0B0000}"/>
    <cellStyle name="Currency 5 2 2 3 2 8 3" xfId="19671" xr:uid="{00000000-0005-0000-0000-000029060000}"/>
    <cellStyle name="Currency 5 2 2 3 2 8 4" xfId="11242" xr:uid="{00000000-0005-0000-0000-0000DB0B0000}"/>
    <cellStyle name="Currency 5 2 2 3 2 9" xfId="4648" xr:uid="{00000000-0005-0000-0000-0000DD0B0000}"/>
    <cellStyle name="Currency 5 2 2 3 2 9 2" xfId="13077"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00000000-0005-0000-0000-0000E00B0000}"/>
    <cellStyle name="Currency 5 2 2 3 3 2 3" xfId="19846" xr:uid="{00000000-0005-0000-0000-00002B060000}"/>
    <cellStyle name="Currency 5 2 2 3 3 2 4" xfId="11417" xr:uid="{00000000-0005-0000-0000-0000DF0B0000}"/>
    <cellStyle name="Currency 5 2 2 3 3 3" xfId="5061" xr:uid="{00000000-0005-0000-0000-0000E10B0000}"/>
    <cellStyle name="Currency 5 2 2 3 3 3 2" xfId="13490" xr:uid="{00000000-0005-0000-0000-0000E10B0000}"/>
    <cellStyle name="Currency 5 2 2 3 3 4" xfId="17701" xr:uid="{00000000-0005-0000-0000-00002A060000}"/>
    <cellStyle name="Currency 5 2 2 3 3 5" xfId="9272" xr:uid="{00000000-0005-0000-0000-0000DE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00000000-0005-0000-0000-0000E40B0000}"/>
    <cellStyle name="Currency 5 2 2 3 4 2 3" xfId="20259" xr:uid="{00000000-0005-0000-0000-00002D060000}"/>
    <cellStyle name="Currency 5 2 2 3 4 2 4" xfId="11830" xr:uid="{00000000-0005-0000-0000-0000E30B0000}"/>
    <cellStyle name="Currency 5 2 2 3 4 3" xfId="5474" xr:uid="{00000000-0005-0000-0000-0000E50B0000}"/>
    <cellStyle name="Currency 5 2 2 3 4 3 2" xfId="13903" xr:uid="{00000000-0005-0000-0000-0000E50B0000}"/>
    <cellStyle name="Currency 5 2 2 3 4 4" xfId="18114" xr:uid="{00000000-0005-0000-0000-00002C060000}"/>
    <cellStyle name="Currency 5 2 2 3 4 5" xfId="9685" xr:uid="{00000000-0005-0000-0000-0000E2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00000000-0005-0000-0000-0000E80B0000}"/>
    <cellStyle name="Currency 5 2 2 3 5 2 3" xfId="20672" xr:uid="{00000000-0005-0000-0000-00002F060000}"/>
    <cellStyle name="Currency 5 2 2 3 5 2 4" xfId="12243" xr:uid="{00000000-0005-0000-0000-0000E70B0000}"/>
    <cellStyle name="Currency 5 2 2 3 5 3" xfId="5887" xr:uid="{00000000-0005-0000-0000-0000E90B0000}"/>
    <cellStyle name="Currency 5 2 2 3 5 3 2" xfId="14316" xr:uid="{00000000-0005-0000-0000-0000E90B0000}"/>
    <cellStyle name="Currency 5 2 2 3 5 4" xfId="18527" xr:uid="{00000000-0005-0000-0000-00002E060000}"/>
    <cellStyle name="Currency 5 2 2 3 5 5" xfId="10098" xr:uid="{00000000-0005-0000-0000-0000E6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00000000-0005-0000-0000-0000EC0B0000}"/>
    <cellStyle name="Currency 5 2 2 3 6 2 3" xfId="21085" xr:uid="{00000000-0005-0000-0000-000031060000}"/>
    <cellStyle name="Currency 5 2 2 3 6 2 4" xfId="12656" xr:uid="{00000000-0005-0000-0000-0000EB0B0000}"/>
    <cellStyle name="Currency 5 2 2 3 6 3" xfId="6300" xr:uid="{00000000-0005-0000-0000-0000ED0B0000}"/>
    <cellStyle name="Currency 5 2 2 3 6 3 2" xfId="14729" xr:uid="{00000000-0005-0000-0000-0000ED0B0000}"/>
    <cellStyle name="Currency 5 2 2 3 6 4" xfId="18940" xr:uid="{00000000-0005-0000-0000-000030060000}"/>
    <cellStyle name="Currency 5 2 2 3 6 5" xfId="10511" xr:uid="{00000000-0005-0000-0000-0000EA0B0000}"/>
    <cellStyle name="Currency 5 2 2 3 7" xfId="2427" xr:uid="{00000000-0005-0000-0000-0000EE0B0000}"/>
    <cellStyle name="Currency 5 2 2 3 7 2" xfId="6713" xr:uid="{00000000-0005-0000-0000-0000EF0B0000}"/>
    <cellStyle name="Currency 5 2 2 3 7 2 2" xfId="15142" xr:uid="{00000000-0005-0000-0000-0000EF0B0000}"/>
    <cellStyle name="Currency 5 2 2 3 7 3" xfId="19353" xr:uid="{00000000-0005-0000-0000-000032060000}"/>
    <cellStyle name="Currency 5 2 2 3 7 4" xfId="10924" xr:uid="{00000000-0005-0000-0000-0000EE0B0000}"/>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00000000-0005-0000-0000-0000F20B0000}"/>
    <cellStyle name="Currency 5 2 2 3 9 3" xfId="19670" xr:uid="{00000000-0005-0000-0000-000034060000}"/>
    <cellStyle name="Currency 5 2 2 3 9 4" xfId="11241" xr:uid="{00000000-0005-0000-0000-0000F10B0000}"/>
    <cellStyle name="Currency 5 2 2 4" xfId="202" xr:uid="{00000000-0005-0000-0000-0000F30B0000}"/>
    <cellStyle name="Currency 5 2 2 4 10" xfId="17289" xr:uid="{00000000-0005-0000-0000-0000A1220000}"/>
    <cellStyle name="Currency 5 2 2 4 11" xfId="8860"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00000000-0005-0000-0000-0000F60B0000}"/>
    <cellStyle name="Currency 5 2 2 4 2 2 3" xfId="19848" xr:uid="{00000000-0005-0000-0000-000037060000}"/>
    <cellStyle name="Currency 5 2 2 4 2 2 4" xfId="11419" xr:uid="{00000000-0005-0000-0000-0000F50B0000}"/>
    <cellStyle name="Currency 5 2 2 4 2 3" xfId="5063" xr:uid="{00000000-0005-0000-0000-0000F70B0000}"/>
    <cellStyle name="Currency 5 2 2 4 2 3 2" xfId="13492" xr:uid="{00000000-0005-0000-0000-0000F70B0000}"/>
    <cellStyle name="Currency 5 2 2 4 2 4" xfId="17703" xr:uid="{00000000-0005-0000-0000-000036060000}"/>
    <cellStyle name="Currency 5 2 2 4 2 5" xfId="9274" xr:uid="{00000000-0005-0000-0000-0000F4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00000000-0005-0000-0000-0000FA0B0000}"/>
    <cellStyle name="Currency 5 2 2 4 3 2 3" xfId="20261" xr:uid="{00000000-0005-0000-0000-000039060000}"/>
    <cellStyle name="Currency 5 2 2 4 3 2 4" xfId="11832" xr:uid="{00000000-0005-0000-0000-0000F90B0000}"/>
    <cellStyle name="Currency 5 2 2 4 3 3" xfId="5476" xr:uid="{00000000-0005-0000-0000-0000FB0B0000}"/>
    <cellStyle name="Currency 5 2 2 4 3 3 2" xfId="13905" xr:uid="{00000000-0005-0000-0000-0000FB0B0000}"/>
    <cellStyle name="Currency 5 2 2 4 3 4" xfId="18116" xr:uid="{00000000-0005-0000-0000-000038060000}"/>
    <cellStyle name="Currency 5 2 2 4 3 5" xfId="9687" xr:uid="{00000000-0005-0000-0000-0000F8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00000000-0005-0000-0000-0000FE0B0000}"/>
    <cellStyle name="Currency 5 2 2 4 4 2 3" xfId="20674" xr:uid="{00000000-0005-0000-0000-00003B060000}"/>
    <cellStyle name="Currency 5 2 2 4 4 2 4" xfId="12245" xr:uid="{00000000-0005-0000-0000-0000FD0B0000}"/>
    <cellStyle name="Currency 5 2 2 4 4 3" xfId="5889" xr:uid="{00000000-0005-0000-0000-0000FF0B0000}"/>
    <cellStyle name="Currency 5 2 2 4 4 3 2" xfId="14318" xr:uid="{00000000-0005-0000-0000-0000FF0B0000}"/>
    <cellStyle name="Currency 5 2 2 4 4 4" xfId="18529" xr:uid="{00000000-0005-0000-0000-00003A060000}"/>
    <cellStyle name="Currency 5 2 2 4 4 5" xfId="10100" xr:uid="{00000000-0005-0000-0000-0000FC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00000000-0005-0000-0000-0000020C0000}"/>
    <cellStyle name="Currency 5 2 2 4 5 2 3" xfId="21087" xr:uid="{00000000-0005-0000-0000-00003D060000}"/>
    <cellStyle name="Currency 5 2 2 4 5 2 4" xfId="12658" xr:uid="{00000000-0005-0000-0000-0000010C0000}"/>
    <cellStyle name="Currency 5 2 2 4 5 3" xfId="6302" xr:uid="{00000000-0005-0000-0000-0000030C0000}"/>
    <cellStyle name="Currency 5 2 2 4 5 3 2" xfId="14731" xr:uid="{00000000-0005-0000-0000-0000030C0000}"/>
    <cellStyle name="Currency 5 2 2 4 5 4" xfId="18942" xr:uid="{00000000-0005-0000-0000-00003C060000}"/>
    <cellStyle name="Currency 5 2 2 4 5 5" xfId="10513" xr:uid="{00000000-0005-0000-0000-0000000C0000}"/>
    <cellStyle name="Currency 5 2 2 4 6" xfId="2429" xr:uid="{00000000-0005-0000-0000-0000040C0000}"/>
    <cellStyle name="Currency 5 2 2 4 6 2" xfId="6715" xr:uid="{00000000-0005-0000-0000-0000050C0000}"/>
    <cellStyle name="Currency 5 2 2 4 6 2 2" xfId="15144" xr:uid="{00000000-0005-0000-0000-0000050C0000}"/>
    <cellStyle name="Currency 5 2 2 4 6 3" xfId="19355" xr:uid="{00000000-0005-0000-0000-00003E060000}"/>
    <cellStyle name="Currency 5 2 2 4 6 4" xfId="10926" xr:uid="{00000000-0005-0000-0000-000004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00000000-0005-0000-0000-0000080C0000}"/>
    <cellStyle name="Currency 5 2 2 4 8 3" xfId="19672" xr:uid="{00000000-0005-0000-0000-000040060000}"/>
    <cellStyle name="Currency 5 2 2 4 8 4" xfId="11243" xr:uid="{00000000-0005-0000-0000-0000070C0000}"/>
    <cellStyle name="Currency 5 2 2 4 9" xfId="4649" xr:uid="{00000000-0005-0000-0000-0000090C0000}"/>
    <cellStyle name="Currency 5 2 2 4 9 2" xfId="13078" xr:uid="{00000000-0005-0000-0000-0000090C0000}"/>
    <cellStyle name="Currency 5 2 2 5" xfId="203" xr:uid="{00000000-0005-0000-0000-00000A0C0000}"/>
    <cellStyle name="Currency 5 2 2 5 10" xfId="17290" xr:uid="{00000000-0005-0000-0000-0000A2220000}"/>
    <cellStyle name="Currency 5 2 2 5 11" xfId="8861"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00000000-0005-0000-0000-00000D0C0000}"/>
    <cellStyle name="Currency 5 2 2 5 2 2 3" xfId="19849" xr:uid="{00000000-0005-0000-0000-000043060000}"/>
    <cellStyle name="Currency 5 2 2 5 2 2 4" xfId="11420" xr:uid="{00000000-0005-0000-0000-00000C0C0000}"/>
    <cellStyle name="Currency 5 2 2 5 2 3" xfId="5064" xr:uid="{00000000-0005-0000-0000-00000E0C0000}"/>
    <cellStyle name="Currency 5 2 2 5 2 3 2" xfId="13493" xr:uid="{00000000-0005-0000-0000-00000E0C0000}"/>
    <cellStyle name="Currency 5 2 2 5 2 4" xfId="17704" xr:uid="{00000000-0005-0000-0000-000042060000}"/>
    <cellStyle name="Currency 5 2 2 5 2 5" xfId="9275" xr:uid="{00000000-0005-0000-0000-00000B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00000000-0005-0000-0000-0000110C0000}"/>
    <cellStyle name="Currency 5 2 2 5 3 2 3" xfId="20262" xr:uid="{00000000-0005-0000-0000-000045060000}"/>
    <cellStyle name="Currency 5 2 2 5 3 2 4" xfId="11833" xr:uid="{00000000-0005-0000-0000-0000100C0000}"/>
    <cellStyle name="Currency 5 2 2 5 3 3" xfId="5477" xr:uid="{00000000-0005-0000-0000-0000120C0000}"/>
    <cellStyle name="Currency 5 2 2 5 3 3 2" xfId="13906" xr:uid="{00000000-0005-0000-0000-0000120C0000}"/>
    <cellStyle name="Currency 5 2 2 5 3 4" xfId="18117" xr:uid="{00000000-0005-0000-0000-000044060000}"/>
    <cellStyle name="Currency 5 2 2 5 3 5" xfId="9688" xr:uid="{00000000-0005-0000-0000-00000F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00000000-0005-0000-0000-0000150C0000}"/>
    <cellStyle name="Currency 5 2 2 5 4 2 3" xfId="20675" xr:uid="{00000000-0005-0000-0000-000047060000}"/>
    <cellStyle name="Currency 5 2 2 5 4 2 4" xfId="12246" xr:uid="{00000000-0005-0000-0000-0000140C0000}"/>
    <cellStyle name="Currency 5 2 2 5 4 3" xfId="5890" xr:uid="{00000000-0005-0000-0000-0000160C0000}"/>
    <cellStyle name="Currency 5 2 2 5 4 3 2" xfId="14319" xr:uid="{00000000-0005-0000-0000-0000160C0000}"/>
    <cellStyle name="Currency 5 2 2 5 4 4" xfId="18530" xr:uid="{00000000-0005-0000-0000-000046060000}"/>
    <cellStyle name="Currency 5 2 2 5 4 5" xfId="10101" xr:uid="{00000000-0005-0000-0000-000013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00000000-0005-0000-0000-0000190C0000}"/>
    <cellStyle name="Currency 5 2 2 5 5 2 3" xfId="21088" xr:uid="{00000000-0005-0000-0000-000049060000}"/>
    <cellStyle name="Currency 5 2 2 5 5 2 4" xfId="12659" xr:uid="{00000000-0005-0000-0000-0000180C0000}"/>
    <cellStyle name="Currency 5 2 2 5 5 3" xfId="6303" xr:uid="{00000000-0005-0000-0000-00001A0C0000}"/>
    <cellStyle name="Currency 5 2 2 5 5 3 2" xfId="14732" xr:uid="{00000000-0005-0000-0000-00001A0C0000}"/>
    <cellStyle name="Currency 5 2 2 5 5 4" xfId="18943" xr:uid="{00000000-0005-0000-0000-000048060000}"/>
    <cellStyle name="Currency 5 2 2 5 5 5" xfId="10514" xr:uid="{00000000-0005-0000-0000-0000170C0000}"/>
    <cellStyle name="Currency 5 2 2 5 6" xfId="2430" xr:uid="{00000000-0005-0000-0000-00001B0C0000}"/>
    <cellStyle name="Currency 5 2 2 5 6 2" xfId="6716" xr:uid="{00000000-0005-0000-0000-00001C0C0000}"/>
    <cellStyle name="Currency 5 2 2 5 6 2 2" xfId="15145" xr:uid="{00000000-0005-0000-0000-00001C0C0000}"/>
    <cellStyle name="Currency 5 2 2 5 6 3" xfId="19356" xr:uid="{00000000-0005-0000-0000-00004A060000}"/>
    <cellStyle name="Currency 5 2 2 5 6 4" xfId="10927" xr:uid="{00000000-0005-0000-0000-00001B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00000000-0005-0000-0000-00001F0C0000}"/>
    <cellStyle name="Currency 5 2 2 5 8 3" xfId="19673" xr:uid="{00000000-0005-0000-0000-00004C060000}"/>
    <cellStyle name="Currency 5 2 2 5 8 4" xfId="11244" xr:uid="{00000000-0005-0000-0000-00001E0C0000}"/>
    <cellStyle name="Currency 5 2 2 5 9" xfId="4650" xr:uid="{00000000-0005-0000-0000-0000200C0000}"/>
    <cellStyle name="Currency 5 2 2 5 9 2" xfId="1307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00000000-0005-0000-0000-0000240C0000}"/>
    <cellStyle name="Currency 5 2 4 11" xfId="17291" xr:uid="{00000000-0005-0000-0000-0000A3220000}"/>
    <cellStyle name="Currency 5 2 4 12" xfId="8862" xr:uid="{00000000-0005-0000-0000-0000230C0000}"/>
    <cellStyle name="Currency 5 2 4 2" xfId="206" xr:uid="{00000000-0005-0000-0000-0000250C0000}"/>
    <cellStyle name="Currency 5 2 4 2 10" xfId="17292" xr:uid="{00000000-0005-0000-0000-0000A4220000}"/>
    <cellStyle name="Currency 5 2 4 2 11" xfId="8863"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00000000-0005-0000-0000-0000280C0000}"/>
    <cellStyle name="Currency 5 2 4 2 2 2 3" xfId="19851" xr:uid="{00000000-0005-0000-0000-000052060000}"/>
    <cellStyle name="Currency 5 2 4 2 2 2 4" xfId="11422" xr:uid="{00000000-0005-0000-0000-0000270C0000}"/>
    <cellStyle name="Currency 5 2 4 2 2 3" xfId="5066" xr:uid="{00000000-0005-0000-0000-0000290C0000}"/>
    <cellStyle name="Currency 5 2 4 2 2 3 2" xfId="13495" xr:uid="{00000000-0005-0000-0000-0000290C0000}"/>
    <cellStyle name="Currency 5 2 4 2 2 4" xfId="17706" xr:uid="{00000000-0005-0000-0000-000051060000}"/>
    <cellStyle name="Currency 5 2 4 2 2 5" xfId="9277" xr:uid="{00000000-0005-0000-0000-000026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00000000-0005-0000-0000-00002C0C0000}"/>
    <cellStyle name="Currency 5 2 4 2 3 2 3" xfId="20264" xr:uid="{00000000-0005-0000-0000-000054060000}"/>
    <cellStyle name="Currency 5 2 4 2 3 2 4" xfId="11835" xr:uid="{00000000-0005-0000-0000-00002B0C0000}"/>
    <cellStyle name="Currency 5 2 4 2 3 3" xfId="5479" xr:uid="{00000000-0005-0000-0000-00002D0C0000}"/>
    <cellStyle name="Currency 5 2 4 2 3 3 2" xfId="13908" xr:uid="{00000000-0005-0000-0000-00002D0C0000}"/>
    <cellStyle name="Currency 5 2 4 2 3 4" xfId="18119" xr:uid="{00000000-0005-0000-0000-000053060000}"/>
    <cellStyle name="Currency 5 2 4 2 3 5" xfId="9690" xr:uid="{00000000-0005-0000-0000-00002A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00000000-0005-0000-0000-0000300C0000}"/>
    <cellStyle name="Currency 5 2 4 2 4 2 3" xfId="20677" xr:uid="{00000000-0005-0000-0000-000056060000}"/>
    <cellStyle name="Currency 5 2 4 2 4 2 4" xfId="12248" xr:uid="{00000000-0005-0000-0000-00002F0C0000}"/>
    <cellStyle name="Currency 5 2 4 2 4 3" xfId="5892" xr:uid="{00000000-0005-0000-0000-0000310C0000}"/>
    <cellStyle name="Currency 5 2 4 2 4 3 2" xfId="14321" xr:uid="{00000000-0005-0000-0000-0000310C0000}"/>
    <cellStyle name="Currency 5 2 4 2 4 4" xfId="18532" xr:uid="{00000000-0005-0000-0000-000055060000}"/>
    <cellStyle name="Currency 5 2 4 2 4 5" xfId="10103" xr:uid="{00000000-0005-0000-0000-00002E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00000000-0005-0000-0000-0000340C0000}"/>
    <cellStyle name="Currency 5 2 4 2 5 2 3" xfId="21090" xr:uid="{00000000-0005-0000-0000-000058060000}"/>
    <cellStyle name="Currency 5 2 4 2 5 2 4" xfId="12661" xr:uid="{00000000-0005-0000-0000-0000330C0000}"/>
    <cellStyle name="Currency 5 2 4 2 5 3" xfId="6305" xr:uid="{00000000-0005-0000-0000-0000350C0000}"/>
    <cellStyle name="Currency 5 2 4 2 5 3 2" xfId="14734" xr:uid="{00000000-0005-0000-0000-0000350C0000}"/>
    <cellStyle name="Currency 5 2 4 2 5 4" xfId="18945" xr:uid="{00000000-0005-0000-0000-000057060000}"/>
    <cellStyle name="Currency 5 2 4 2 5 5" xfId="10516" xr:uid="{00000000-0005-0000-0000-0000320C0000}"/>
    <cellStyle name="Currency 5 2 4 2 6" xfId="2432" xr:uid="{00000000-0005-0000-0000-0000360C0000}"/>
    <cellStyle name="Currency 5 2 4 2 6 2" xfId="6718" xr:uid="{00000000-0005-0000-0000-0000370C0000}"/>
    <cellStyle name="Currency 5 2 4 2 6 2 2" xfId="15147" xr:uid="{00000000-0005-0000-0000-0000370C0000}"/>
    <cellStyle name="Currency 5 2 4 2 6 3" xfId="19358" xr:uid="{00000000-0005-0000-0000-000059060000}"/>
    <cellStyle name="Currency 5 2 4 2 6 4" xfId="10929" xr:uid="{00000000-0005-0000-0000-000036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00000000-0005-0000-0000-00003A0C0000}"/>
    <cellStyle name="Currency 5 2 4 2 8 3" xfId="19675" xr:uid="{00000000-0005-0000-0000-00005B060000}"/>
    <cellStyle name="Currency 5 2 4 2 8 4" xfId="11246" xr:uid="{00000000-0005-0000-0000-0000390C0000}"/>
    <cellStyle name="Currency 5 2 4 2 9" xfId="4652" xr:uid="{00000000-0005-0000-0000-00003B0C0000}"/>
    <cellStyle name="Currency 5 2 4 2 9 2" xfId="13081"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00000000-0005-0000-0000-00003E0C0000}"/>
    <cellStyle name="Currency 5 2 4 3 2 3" xfId="19850" xr:uid="{00000000-0005-0000-0000-00005D060000}"/>
    <cellStyle name="Currency 5 2 4 3 2 4" xfId="11421" xr:uid="{00000000-0005-0000-0000-00003D0C0000}"/>
    <cellStyle name="Currency 5 2 4 3 3" xfId="5065" xr:uid="{00000000-0005-0000-0000-00003F0C0000}"/>
    <cellStyle name="Currency 5 2 4 3 3 2" xfId="13494" xr:uid="{00000000-0005-0000-0000-00003F0C0000}"/>
    <cellStyle name="Currency 5 2 4 3 4" xfId="17705" xr:uid="{00000000-0005-0000-0000-00005C060000}"/>
    <cellStyle name="Currency 5 2 4 3 5" xfId="9276" xr:uid="{00000000-0005-0000-0000-00003C0C0000}"/>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00000000-0005-0000-0000-0000420C0000}"/>
    <cellStyle name="Currency 5 2 4 4 2 3" xfId="20263" xr:uid="{00000000-0005-0000-0000-00005F060000}"/>
    <cellStyle name="Currency 5 2 4 4 2 4" xfId="11834" xr:uid="{00000000-0005-0000-0000-0000410C0000}"/>
    <cellStyle name="Currency 5 2 4 4 3" xfId="5478" xr:uid="{00000000-0005-0000-0000-0000430C0000}"/>
    <cellStyle name="Currency 5 2 4 4 3 2" xfId="13907" xr:uid="{00000000-0005-0000-0000-0000430C0000}"/>
    <cellStyle name="Currency 5 2 4 4 4" xfId="18118" xr:uid="{00000000-0005-0000-0000-00005E060000}"/>
    <cellStyle name="Currency 5 2 4 4 5" xfId="9689" xr:uid="{00000000-0005-0000-0000-0000400C0000}"/>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00000000-0005-0000-0000-0000460C0000}"/>
    <cellStyle name="Currency 5 2 4 5 2 3" xfId="20676" xr:uid="{00000000-0005-0000-0000-000061060000}"/>
    <cellStyle name="Currency 5 2 4 5 2 4" xfId="12247" xr:uid="{00000000-0005-0000-0000-0000450C0000}"/>
    <cellStyle name="Currency 5 2 4 5 3" xfId="5891" xr:uid="{00000000-0005-0000-0000-0000470C0000}"/>
    <cellStyle name="Currency 5 2 4 5 3 2" xfId="14320" xr:uid="{00000000-0005-0000-0000-0000470C0000}"/>
    <cellStyle name="Currency 5 2 4 5 4" xfId="18531" xr:uid="{00000000-0005-0000-0000-000060060000}"/>
    <cellStyle name="Currency 5 2 4 5 5" xfId="10102" xr:uid="{00000000-0005-0000-0000-0000440C0000}"/>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00000000-0005-0000-0000-00004A0C0000}"/>
    <cellStyle name="Currency 5 2 4 6 2 3" xfId="21089" xr:uid="{00000000-0005-0000-0000-000063060000}"/>
    <cellStyle name="Currency 5 2 4 6 2 4" xfId="12660" xr:uid="{00000000-0005-0000-0000-0000490C0000}"/>
    <cellStyle name="Currency 5 2 4 6 3" xfId="6304" xr:uid="{00000000-0005-0000-0000-00004B0C0000}"/>
    <cellStyle name="Currency 5 2 4 6 3 2" xfId="14733" xr:uid="{00000000-0005-0000-0000-00004B0C0000}"/>
    <cellStyle name="Currency 5 2 4 6 4" xfId="18944" xr:uid="{00000000-0005-0000-0000-000062060000}"/>
    <cellStyle name="Currency 5 2 4 6 5" xfId="10515" xr:uid="{00000000-0005-0000-0000-0000480C0000}"/>
    <cellStyle name="Currency 5 2 4 7" xfId="2431" xr:uid="{00000000-0005-0000-0000-00004C0C0000}"/>
    <cellStyle name="Currency 5 2 4 7 2" xfId="6717" xr:uid="{00000000-0005-0000-0000-00004D0C0000}"/>
    <cellStyle name="Currency 5 2 4 7 2 2" xfId="15146" xr:uid="{00000000-0005-0000-0000-00004D0C0000}"/>
    <cellStyle name="Currency 5 2 4 7 3" xfId="19357" xr:uid="{00000000-0005-0000-0000-000064060000}"/>
    <cellStyle name="Currency 5 2 4 7 4" xfId="10928" xr:uid="{00000000-0005-0000-0000-00004C0C0000}"/>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00000000-0005-0000-0000-0000500C0000}"/>
    <cellStyle name="Currency 5 2 4 9 3" xfId="19674" xr:uid="{00000000-0005-0000-0000-000066060000}"/>
    <cellStyle name="Currency 5 2 4 9 4" xfId="11245" xr:uid="{00000000-0005-0000-0000-00004F0C0000}"/>
    <cellStyle name="Currency 5 2 5" xfId="207" xr:uid="{00000000-0005-0000-0000-0000510C0000}"/>
    <cellStyle name="Currency 5 2 5 10" xfId="17293" xr:uid="{00000000-0005-0000-0000-0000A5220000}"/>
    <cellStyle name="Currency 5 2 5 11" xfId="8864"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00000000-0005-0000-0000-0000540C0000}"/>
    <cellStyle name="Currency 5 2 5 2 2 3" xfId="19852" xr:uid="{00000000-0005-0000-0000-000069060000}"/>
    <cellStyle name="Currency 5 2 5 2 2 4" xfId="11423" xr:uid="{00000000-0005-0000-0000-0000530C0000}"/>
    <cellStyle name="Currency 5 2 5 2 3" xfId="5067" xr:uid="{00000000-0005-0000-0000-0000550C0000}"/>
    <cellStyle name="Currency 5 2 5 2 3 2" xfId="13496" xr:uid="{00000000-0005-0000-0000-0000550C0000}"/>
    <cellStyle name="Currency 5 2 5 2 4" xfId="17707" xr:uid="{00000000-0005-0000-0000-000068060000}"/>
    <cellStyle name="Currency 5 2 5 2 5" xfId="9278" xr:uid="{00000000-0005-0000-0000-0000520C0000}"/>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00000000-0005-0000-0000-0000580C0000}"/>
    <cellStyle name="Currency 5 2 5 3 2 3" xfId="20265" xr:uid="{00000000-0005-0000-0000-00006B060000}"/>
    <cellStyle name="Currency 5 2 5 3 2 4" xfId="11836" xr:uid="{00000000-0005-0000-0000-0000570C0000}"/>
    <cellStyle name="Currency 5 2 5 3 3" xfId="5480" xr:uid="{00000000-0005-0000-0000-0000590C0000}"/>
    <cellStyle name="Currency 5 2 5 3 3 2" xfId="13909" xr:uid="{00000000-0005-0000-0000-0000590C0000}"/>
    <cellStyle name="Currency 5 2 5 3 4" xfId="18120" xr:uid="{00000000-0005-0000-0000-00006A060000}"/>
    <cellStyle name="Currency 5 2 5 3 5" xfId="9691" xr:uid="{00000000-0005-0000-0000-0000560C0000}"/>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00000000-0005-0000-0000-00005C0C0000}"/>
    <cellStyle name="Currency 5 2 5 4 2 3" xfId="20678" xr:uid="{00000000-0005-0000-0000-00006D060000}"/>
    <cellStyle name="Currency 5 2 5 4 2 4" xfId="12249" xr:uid="{00000000-0005-0000-0000-00005B0C0000}"/>
    <cellStyle name="Currency 5 2 5 4 3" xfId="5893" xr:uid="{00000000-0005-0000-0000-00005D0C0000}"/>
    <cellStyle name="Currency 5 2 5 4 3 2" xfId="14322" xr:uid="{00000000-0005-0000-0000-00005D0C0000}"/>
    <cellStyle name="Currency 5 2 5 4 4" xfId="18533" xr:uid="{00000000-0005-0000-0000-00006C060000}"/>
    <cellStyle name="Currency 5 2 5 4 5" xfId="10104" xr:uid="{00000000-0005-0000-0000-00005A0C0000}"/>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00000000-0005-0000-0000-0000600C0000}"/>
    <cellStyle name="Currency 5 2 5 5 2 3" xfId="21091" xr:uid="{00000000-0005-0000-0000-00006F060000}"/>
    <cellStyle name="Currency 5 2 5 5 2 4" xfId="12662" xr:uid="{00000000-0005-0000-0000-00005F0C0000}"/>
    <cellStyle name="Currency 5 2 5 5 3" xfId="6306" xr:uid="{00000000-0005-0000-0000-0000610C0000}"/>
    <cellStyle name="Currency 5 2 5 5 3 2" xfId="14735" xr:uid="{00000000-0005-0000-0000-0000610C0000}"/>
    <cellStyle name="Currency 5 2 5 5 4" xfId="18946" xr:uid="{00000000-0005-0000-0000-00006E060000}"/>
    <cellStyle name="Currency 5 2 5 5 5" xfId="10517" xr:uid="{00000000-0005-0000-0000-00005E0C0000}"/>
    <cellStyle name="Currency 5 2 5 6" xfId="2433" xr:uid="{00000000-0005-0000-0000-0000620C0000}"/>
    <cellStyle name="Currency 5 2 5 6 2" xfId="6719" xr:uid="{00000000-0005-0000-0000-0000630C0000}"/>
    <cellStyle name="Currency 5 2 5 6 2 2" xfId="15148" xr:uid="{00000000-0005-0000-0000-0000630C0000}"/>
    <cellStyle name="Currency 5 2 5 6 3" xfId="19359" xr:uid="{00000000-0005-0000-0000-000070060000}"/>
    <cellStyle name="Currency 5 2 5 6 4" xfId="10930" xr:uid="{00000000-0005-0000-0000-0000620C0000}"/>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00000000-0005-0000-0000-0000660C0000}"/>
    <cellStyle name="Currency 5 2 5 8 3" xfId="19676" xr:uid="{00000000-0005-0000-0000-000072060000}"/>
    <cellStyle name="Currency 5 2 5 8 4" xfId="11247" xr:uid="{00000000-0005-0000-0000-0000650C0000}"/>
    <cellStyle name="Currency 5 2 5 9" xfId="4653" xr:uid="{00000000-0005-0000-0000-0000670C0000}"/>
    <cellStyle name="Currency 5 2 5 9 2" xfId="13082" xr:uid="{00000000-0005-0000-0000-0000670C0000}"/>
    <cellStyle name="Currency 5 2 6" xfId="208" xr:uid="{00000000-0005-0000-0000-0000680C0000}"/>
    <cellStyle name="Currency 5 2 6 10" xfId="17294" xr:uid="{00000000-0005-0000-0000-0000A6220000}"/>
    <cellStyle name="Currency 5 2 6 11" xfId="8865"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00000000-0005-0000-0000-00006B0C0000}"/>
    <cellStyle name="Currency 5 2 6 2 2 3" xfId="19853" xr:uid="{00000000-0005-0000-0000-000075060000}"/>
    <cellStyle name="Currency 5 2 6 2 2 4" xfId="11424" xr:uid="{00000000-0005-0000-0000-00006A0C0000}"/>
    <cellStyle name="Currency 5 2 6 2 3" xfId="5068" xr:uid="{00000000-0005-0000-0000-00006C0C0000}"/>
    <cellStyle name="Currency 5 2 6 2 3 2" xfId="13497" xr:uid="{00000000-0005-0000-0000-00006C0C0000}"/>
    <cellStyle name="Currency 5 2 6 2 4" xfId="17708" xr:uid="{00000000-0005-0000-0000-000074060000}"/>
    <cellStyle name="Currency 5 2 6 2 5" xfId="9279" xr:uid="{00000000-0005-0000-0000-0000690C0000}"/>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00000000-0005-0000-0000-00006F0C0000}"/>
    <cellStyle name="Currency 5 2 6 3 2 3" xfId="20266" xr:uid="{00000000-0005-0000-0000-000077060000}"/>
    <cellStyle name="Currency 5 2 6 3 2 4" xfId="11837" xr:uid="{00000000-0005-0000-0000-00006E0C0000}"/>
    <cellStyle name="Currency 5 2 6 3 3" xfId="5481" xr:uid="{00000000-0005-0000-0000-0000700C0000}"/>
    <cellStyle name="Currency 5 2 6 3 3 2" xfId="13910" xr:uid="{00000000-0005-0000-0000-0000700C0000}"/>
    <cellStyle name="Currency 5 2 6 3 4" xfId="18121" xr:uid="{00000000-0005-0000-0000-000076060000}"/>
    <cellStyle name="Currency 5 2 6 3 5" xfId="9692" xr:uid="{00000000-0005-0000-0000-00006D0C0000}"/>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00000000-0005-0000-0000-0000730C0000}"/>
    <cellStyle name="Currency 5 2 6 4 2 3" xfId="20679" xr:uid="{00000000-0005-0000-0000-000079060000}"/>
    <cellStyle name="Currency 5 2 6 4 2 4" xfId="12250" xr:uid="{00000000-0005-0000-0000-0000720C0000}"/>
    <cellStyle name="Currency 5 2 6 4 3" xfId="5894" xr:uid="{00000000-0005-0000-0000-0000740C0000}"/>
    <cellStyle name="Currency 5 2 6 4 3 2" xfId="14323" xr:uid="{00000000-0005-0000-0000-0000740C0000}"/>
    <cellStyle name="Currency 5 2 6 4 4" xfId="18534" xr:uid="{00000000-0005-0000-0000-000078060000}"/>
    <cellStyle name="Currency 5 2 6 4 5" xfId="10105" xr:uid="{00000000-0005-0000-0000-0000710C0000}"/>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00000000-0005-0000-0000-0000770C0000}"/>
    <cellStyle name="Currency 5 2 6 5 2 3" xfId="21092" xr:uid="{00000000-0005-0000-0000-00007B060000}"/>
    <cellStyle name="Currency 5 2 6 5 2 4" xfId="12663" xr:uid="{00000000-0005-0000-0000-0000760C0000}"/>
    <cellStyle name="Currency 5 2 6 5 3" xfId="6307" xr:uid="{00000000-0005-0000-0000-0000780C0000}"/>
    <cellStyle name="Currency 5 2 6 5 3 2" xfId="14736" xr:uid="{00000000-0005-0000-0000-0000780C0000}"/>
    <cellStyle name="Currency 5 2 6 5 4" xfId="18947" xr:uid="{00000000-0005-0000-0000-00007A060000}"/>
    <cellStyle name="Currency 5 2 6 5 5" xfId="10518" xr:uid="{00000000-0005-0000-0000-0000750C0000}"/>
    <cellStyle name="Currency 5 2 6 6" xfId="2434" xr:uid="{00000000-0005-0000-0000-0000790C0000}"/>
    <cellStyle name="Currency 5 2 6 6 2" xfId="6720" xr:uid="{00000000-0005-0000-0000-00007A0C0000}"/>
    <cellStyle name="Currency 5 2 6 6 2 2" xfId="15149" xr:uid="{00000000-0005-0000-0000-00007A0C0000}"/>
    <cellStyle name="Currency 5 2 6 6 3" xfId="19360" xr:uid="{00000000-0005-0000-0000-00007C060000}"/>
    <cellStyle name="Currency 5 2 6 6 4" xfId="10931" xr:uid="{00000000-0005-0000-0000-0000790C0000}"/>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00000000-0005-0000-0000-00007D0C0000}"/>
    <cellStyle name="Currency 5 2 6 8 3" xfId="19677" xr:uid="{00000000-0005-0000-0000-00007E060000}"/>
    <cellStyle name="Currency 5 2 6 8 4" xfId="11248" xr:uid="{00000000-0005-0000-0000-00007C0C0000}"/>
    <cellStyle name="Currency 5 2 6 9" xfId="4654" xr:uid="{00000000-0005-0000-0000-00007E0C0000}"/>
    <cellStyle name="Currency 5 2 6 9 2" xfId="1308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00000000-0005-0000-0000-0000830C0000}"/>
    <cellStyle name="Currency 5 3 2 10 3" xfId="19678" xr:uid="{00000000-0005-0000-0000-000082060000}"/>
    <cellStyle name="Currency 5 3 2 10 4" xfId="11249" xr:uid="{00000000-0005-0000-0000-0000820C0000}"/>
    <cellStyle name="Currency 5 3 2 11" xfId="4655" xr:uid="{00000000-0005-0000-0000-0000840C0000}"/>
    <cellStyle name="Currency 5 3 2 11 2" xfId="13084" xr:uid="{00000000-0005-0000-0000-0000840C0000}"/>
    <cellStyle name="Currency 5 3 2 12" xfId="17295" xr:uid="{00000000-0005-0000-0000-0000A7220000}"/>
    <cellStyle name="Currency 5 3 2 13" xfId="8866" xr:uid="{00000000-0005-0000-0000-0000810C0000}"/>
    <cellStyle name="Currency 5 3 2 2" xfId="211" xr:uid="{00000000-0005-0000-0000-0000850C0000}"/>
    <cellStyle name="Currency 5 3 2 2 10" xfId="4656" xr:uid="{00000000-0005-0000-0000-0000860C0000}"/>
    <cellStyle name="Currency 5 3 2 2 10 2" xfId="13085" xr:uid="{00000000-0005-0000-0000-0000860C0000}"/>
    <cellStyle name="Currency 5 3 2 2 11" xfId="17296" xr:uid="{00000000-0005-0000-0000-0000A8220000}"/>
    <cellStyle name="Currency 5 3 2 2 12" xfId="8867" xr:uid="{00000000-0005-0000-0000-0000850C0000}"/>
    <cellStyle name="Currency 5 3 2 2 2" xfId="212" xr:uid="{00000000-0005-0000-0000-0000870C0000}"/>
    <cellStyle name="Currency 5 3 2 2 2 10" xfId="17297" xr:uid="{00000000-0005-0000-0000-0000A9220000}"/>
    <cellStyle name="Currency 5 3 2 2 2 11" xfId="8868"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00000000-0005-0000-0000-00008A0C0000}"/>
    <cellStyle name="Currency 5 3 2 2 2 2 2 3" xfId="19856" xr:uid="{00000000-0005-0000-0000-000086060000}"/>
    <cellStyle name="Currency 5 3 2 2 2 2 2 4" xfId="11427" xr:uid="{00000000-0005-0000-0000-0000890C0000}"/>
    <cellStyle name="Currency 5 3 2 2 2 2 3" xfId="5071" xr:uid="{00000000-0005-0000-0000-00008B0C0000}"/>
    <cellStyle name="Currency 5 3 2 2 2 2 3 2" xfId="13500" xr:uid="{00000000-0005-0000-0000-00008B0C0000}"/>
    <cellStyle name="Currency 5 3 2 2 2 2 4" xfId="17711" xr:uid="{00000000-0005-0000-0000-000085060000}"/>
    <cellStyle name="Currency 5 3 2 2 2 2 5" xfId="9282" xr:uid="{00000000-0005-0000-0000-000088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00000000-0005-0000-0000-00008E0C0000}"/>
    <cellStyle name="Currency 5 3 2 2 2 3 2 3" xfId="20269" xr:uid="{00000000-0005-0000-0000-000088060000}"/>
    <cellStyle name="Currency 5 3 2 2 2 3 2 4" xfId="11840" xr:uid="{00000000-0005-0000-0000-00008D0C0000}"/>
    <cellStyle name="Currency 5 3 2 2 2 3 3" xfId="5484" xr:uid="{00000000-0005-0000-0000-00008F0C0000}"/>
    <cellStyle name="Currency 5 3 2 2 2 3 3 2" xfId="13913" xr:uid="{00000000-0005-0000-0000-00008F0C0000}"/>
    <cellStyle name="Currency 5 3 2 2 2 3 4" xfId="18124" xr:uid="{00000000-0005-0000-0000-000087060000}"/>
    <cellStyle name="Currency 5 3 2 2 2 3 5" xfId="9695" xr:uid="{00000000-0005-0000-0000-00008C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00000000-0005-0000-0000-0000920C0000}"/>
    <cellStyle name="Currency 5 3 2 2 2 4 2 3" xfId="20682" xr:uid="{00000000-0005-0000-0000-00008A060000}"/>
    <cellStyle name="Currency 5 3 2 2 2 4 2 4" xfId="12253" xr:uid="{00000000-0005-0000-0000-0000910C0000}"/>
    <cellStyle name="Currency 5 3 2 2 2 4 3" xfId="5897" xr:uid="{00000000-0005-0000-0000-0000930C0000}"/>
    <cellStyle name="Currency 5 3 2 2 2 4 3 2" xfId="14326" xr:uid="{00000000-0005-0000-0000-0000930C0000}"/>
    <cellStyle name="Currency 5 3 2 2 2 4 4" xfId="18537" xr:uid="{00000000-0005-0000-0000-000089060000}"/>
    <cellStyle name="Currency 5 3 2 2 2 4 5" xfId="10108" xr:uid="{00000000-0005-0000-0000-000090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00000000-0005-0000-0000-0000960C0000}"/>
    <cellStyle name="Currency 5 3 2 2 2 5 2 3" xfId="21095" xr:uid="{00000000-0005-0000-0000-00008C060000}"/>
    <cellStyle name="Currency 5 3 2 2 2 5 2 4" xfId="12666" xr:uid="{00000000-0005-0000-0000-0000950C0000}"/>
    <cellStyle name="Currency 5 3 2 2 2 5 3" xfId="6310" xr:uid="{00000000-0005-0000-0000-0000970C0000}"/>
    <cellStyle name="Currency 5 3 2 2 2 5 3 2" xfId="14739" xr:uid="{00000000-0005-0000-0000-0000970C0000}"/>
    <cellStyle name="Currency 5 3 2 2 2 5 4" xfId="18950" xr:uid="{00000000-0005-0000-0000-00008B060000}"/>
    <cellStyle name="Currency 5 3 2 2 2 5 5" xfId="10521" xr:uid="{00000000-0005-0000-0000-0000940C0000}"/>
    <cellStyle name="Currency 5 3 2 2 2 6" xfId="2437" xr:uid="{00000000-0005-0000-0000-0000980C0000}"/>
    <cellStyle name="Currency 5 3 2 2 2 6 2" xfId="6723" xr:uid="{00000000-0005-0000-0000-0000990C0000}"/>
    <cellStyle name="Currency 5 3 2 2 2 6 2 2" xfId="15152" xr:uid="{00000000-0005-0000-0000-0000990C0000}"/>
    <cellStyle name="Currency 5 3 2 2 2 6 3" xfId="19363" xr:uid="{00000000-0005-0000-0000-00008D060000}"/>
    <cellStyle name="Currency 5 3 2 2 2 6 4" xfId="10934" xr:uid="{00000000-0005-0000-0000-000098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00000000-0005-0000-0000-00009C0C0000}"/>
    <cellStyle name="Currency 5 3 2 2 2 8 3" xfId="19680" xr:uid="{00000000-0005-0000-0000-00008F060000}"/>
    <cellStyle name="Currency 5 3 2 2 2 8 4" xfId="11251" xr:uid="{00000000-0005-0000-0000-00009B0C0000}"/>
    <cellStyle name="Currency 5 3 2 2 2 9" xfId="4657" xr:uid="{00000000-0005-0000-0000-00009D0C0000}"/>
    <cellStyle name="Currency 5 3 2 2 2 9 2" xfId="13086"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00000000-0005-0000-0000-0000A00C0000}"/>
    <cellStyle name="Currency 5 3 2 2 3 2 3" xfId="19855" xr:uid="{00000000-0005-0000-0000-000091060000}"/>
    <cellStyle name="Currency 5 3 2 2 3 2 4" xfId="11426" xr:uid="{00000000-0005-0000-0000-00009F0C0000}"/>
    <cellStyle name="Currency 5 3 2 2 3 3" xfId="5070" xr:uid="{00000000-0005-0000-0000-0000A10C0000}"/>
    <cellStyle name="Currency 5 3 2 2 3 3 2" xfId="13499" xr:uid="{00000000-0005-0000-0000-0000A10C0000}"/>
    <cellStyle name="Currency 5 3 2 2 3 4" xfId="17710" xr:uid="{00000000-0005-0000-0000-000090060000}"/>
    <cellStyle name="Currency 5 3 2 2 3 5" xfId="9281" xr:uid="{00000000-0005-0000-0000-00009E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00000000-0005-0000-0000-0000A40C0000}"/>
    <cellStyle name="Currency 5 3 2 2 4 2 3" xfId="20268" xr:uid="{00000000-0005-0000-0000-000093060000}"/>
    <cellStyle name="Currency 5 3 2 2 4 2 4" xfId="11839" xr:uid="{00000000-0005-0000-0000-0000A30C0000}"/>
    <cellStyle name="Currency 5 3 2 2 4 3" xfId="5483" xr:uid="{00000000-0005-0000-0000-0000A50C0000}"/>
    <cellStyle name="Currency 5 3 2 2 4 3 2" xfId="13912" xr:uid="{00000000-0005-0000-0000-0000A50C0000}"/>
    <cellStyle name="Currency 5 3 2 2 4 4" xfId="18123" xr:uid="{00000000-0005-0000-0000-000092060000}"/>
    <cellStyle name="Currency 5 3 2 2 4 5" xfId="9694" xr:uid="{00000000-0005-0000-0000-0000A2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00000000-0005-0000-0000-0000A80C0000}"/>
    <cellStyle name="Currency 5 3 2 2 5 2 3" xfId="20681" xr:uid="{00000000-0005-0000-0000-000095060000}"/>
    <cellStyle name="Currency 5 3 2 2 5 2 4" xfId="12252" xr:uid="{00000000-0005-0000-0000-0000A70C0000}"/>
    <cellStyle name="Currency 5 3 2 2 5 3" xfId="5896" xr:uid="{00000000-0005-0000-0000-0000A90C0000}"/>
    <cellStyle name="Currency 5 3 2 2 5 3 2" xfId="14325" xr:uid="{00000000-0005-0000-0000-0000A90C0000}"/>
    <cellStyle name="Currency 5 3 2 2 5 4" xfId="18536" xr:uid="{00000000-0005-0000-0000-000094060000}"/>
    <cellStyle name="Currency 5 3 2 2 5 5" xfId="10107" xr:uid="{00000000-0005-0000-0000-0000A6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00000000-0005-0000-0000-0000AC0C0000}"/>
    <cellStyle name="Currency 5 3 2 2 6 2 3" xfId="21094" xr:uid="{00000000-0005-0000-0000-000097060000}"/>
    <cellStyle name="Currency 5 3 2 2 6 2 4" xfId="12665" xr:uid="{00000000-0005-0000-0000-0000AB0C0000}"/>
    <cellStyle name="Currency 5 3 2 2 6 3" xfId="6309" xr:uid="{00000000-0005-0000-0000-0000AD0C0000}"/>
    <cellStyle name="Currency 5 3 2 2 6 3 2" xfId="14738" xr:uid="{00000000-0005-0000-0000-0000AD0C0000}"/>
    <cellStyle name="Currency 5 3 2 2 6 4" xfId="18949" xr:uid="{00000000-0005-0000-0000-000096060000}"/>
    <cellStyle name="Currency 5 3 2 2 6 5" xfId="10520" xr:uid="{00000000-0005-0000-0000-0000AA0C0000}"/>
    <cellStyle name="Currency 5 3 2 2 7" xfId="2436" xr:uid="{00000000-0005-0000-0000-0000AE0C0000}"/>
    <cellStyle name="Currency 5 3 2 2 7 2" xfId="6722" xr:uid="{00000000-0005-0000-0000-0000AF0C0000}"/>
    <cellStyle name="Currency 5 3 2 2 7 2 2" xfId="15151" xr:uid="{00000000-0005-0000-0000-0000AF0C0000}"/>
    <cellStyle name="Currency 5 3 2 2 7 3" xfId="19362" xr:uid="{00000000-0005-0000-0000-000098060000}"/>
    <cellStyle name="Currency 5 3 2 2 7 4" xfId="10933" xr:uid="{00000000-0005-0000-0000-0000AE0C0000}"/>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00000000-0005-0000-0000-0000B20C0000}"/>
    <cellStyle name="Currency 5 3 2 2 9 3" xfId="19679" xr:uid="{00000000-0005-0000-0000-00009A060000}"/>
    <cellStyle name="Currency 5 3 2 2 9 4" xfId="11250" xr:uid="{00000000-0005-0000-0000-0000B10C0000}"/>
    <cellStyle name="Currency 5 3 2 3" xfId="213" xr:uid="{00000000-0005-0000-0000-0000B30C0000}"/>
    <cellStyle name="Currency 5 3 2 3 10" xfId="17298" xr:uid="{00000000-0005-0000-0000-0000AA220000}"/>
    <cellStyle name="Currency 5 3 2 3 11" xfId="8869"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00000000-0005-0000-0000-0000B60C0000}"/>
    <cellStyle name="Currency 5 3 2 3 2 2 3" xfId="19857" xr:uid="{00000000-0005-0000-0000-00009D060000}"/>
    <cellStyle name="Currency 5 3 2 3 2 2 4" xfId="11428" xr:uid="{00000000-0005-0000-0000-0000B50C0000}"/>
    <cellStyle name="Currency 5 3 2 3 2 3" xfId="5072" xr:uid="{00000000-0005-0000-0000-0000B70C0000}"/>
    <cellStyle name="Currency 5 3 2 3 2 3 2" xfId="13501" xr:uid="{00000000-0005-0000-0000-0000B70C0000}"/>
    <cellStyle name="Currency 5 3 2 3 2 4" xfId="17712" xr:uid="{00000000-0005-0000-0000-00009C060000}"/>
    <cellStyle name="Currency 5 3 2 3 2 5" xfId="9283" xr:uid="{00000000-0005-0000-0000-0000B4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00000000-0005-0000-0000-0000BA0C0000}"/>
    <cellStyle name="Currency 5 3 2 3 3 2 3" xfId="20270" xr:uid="{00000000-0005-0000-0000-00009F060000}"/>
    <cellStyle name="Currency 5 3 2 3 3 2 4" xfId="11841" xr:uid="{00000000-0005-0000-0000-0000B90C0000}"/>
    <cellStyle name="Currency 5 3 2 3 3 3" xfId="5485" xr:uid="{00000000-0005-0000-0000-0000BB0C0000}"/>
    <cellStyle name="Currency 5 3 2 3 3 3 2" xfId="13914" xr:uid="{00000000-0005-0000-0000-0000BB0C0000}"/>
    <cellStyle name="Currency 5 3 2 3 3 4" xfId="18125" xr:uid="{00000000-0005-0000-0000-00009E060000}"/>
    <cellStyle name="Currency 5 3 2 3 3 5" xfId="9696" xr:uid="{00000000-0005-0000-0000-0000B8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00000000-0005-0000-0000-0000BE0C0000}"/>
    <cellStyle name="Currency 5 3 2 3 4 2 3" xfId="20683" xr:uid="{00000000-0005-0000-0000-0000A1060000}"/>
    <cellStyle name="Currency 5 3 2 3 4 2 4" xfId="12254" xr:uid="{00000000-0005-0000-0000-0000BD0C0000}"/>
    <cellStyle name="Currency 5 3 2 3 4 3" xfId="5898" xr:uid="{00000000-0005-0000-0000-0000BF0C0000}"/>
    <cellStyle name="Currency 5 3 2 3 4 3 2" xfId="14327" xr:uid="{00000000-0005-0000-0000-0000BF0C0000}"/>
    <cellStyle name="Currency 5 3 2 3 4 4" xfId="18538" xr:uid="{00000000-0005-0000-0000-0000A0060000}"/>
    <cellStyle name="Currency 5 3 2 3 4 5" xfId="10109" xr:uid="{00000000-0005-0000-0000-0000BC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00000000-0005-0000-0000-0000C20C0000}"/>
    <cellStyle name="Currency 5 3 2 3 5 2 3" xfId="21096" xr:uid="{00000000-0005-0000-0000-0000A3060000}"/>
    <cellStyle name="Currency 5 3 2 3 5 2 4" xfId="12667" xr:uid="{00000000-0005-0000-0000-0000C10C0000}"/>
    <cellStyle name="Currency 5 3 2 3 5 3" xfId="6311" xr:uid="{00000000-0005-0000-0000-0000C30C0000}"/>
    <cellStyle name="Currency 5 3 2 3 5 3 2" xfId="14740" xr:uid="{00000000-0005-0000-0000-0000C30C0000}"/>
    <cellStyle name="Currency 5 3 2 3 5 4" xfId="18951" xr:uid="{00000000-0005-0000-0000-0000A2060000}"/>
    <cellStyle name="Currency 5 3 2 3 5 5" xfId="10522" xr:uid="{00000000-0005-0000-0000-0000C00C0000}"/>
    <cellStyle name="Currency 5 3 2 3 6" xfId="2438" xr:uid="{00000000-0005-0000-0000-0000C40C0000}"/>
    <cellStyle name="Currency 5 3 2 3 6 2" xfId="6724" xr:uid="{00000000-0005-0000-0000-0000C50C0000}"/>
    <cellStyle name="Currency 5 3 2 3 6 2 2" xfId="15153" xr:uid="{00000000-0005-0000-0000-0000C50C0000}"/>
    <cellStyle name="Currency 5 3 2 3 6 3" xfId="19364" xr:uid="{00000000-0005-0000-0000-0000A4060000}"/>
    <cellStyle name="Currency 5 3 2 3 6 4" xfId="10935" xr:uid="{00000000-0005-0000-0000-0000C4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00000000-0005-0000-0000-0000C80C0000}"/>
    <cellStyle name="Currency 5 3 2 3 8 3" xfId="19681" xr:uid="{00000000-0005-0000-0000-0000A6060000}"/>
    <cellStyle name="Currency 5 3 2 3 8 4" xfId="11252" xr:uid="{00000000-0005-0000-0000-0000C70C0000}"/>
    <cellStyle name="Currency 5 3 2 3 9" xfId="4658" xr:uid="{00000000-0005-0000-0000-0000C90C0000}"/>
    <cellStyle name="Currency 5 3 2 3 9 2" xfId="13087"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00000000-0005-0000-0000-0000CC0C0000}"/>
    <cellStyle name="Currency 5 3 2 4 2 3" xfId="19854" xr:uid="{00000000-0005-0000-0000-0000A8060000}"/>
    <cellStyle name="Currency 5 3 2 4 2 4" xfId="11425" xr:uid="{00000000-0005-0000-0000-0000CB0C0000}"/>
    <cellStyle name="Currency 5 3 2 4 3" xfId="5069" xr:uid="{00000000-0005-0000-0000-0000CD0C0000}"/>
    <cellStyle name="Currency 5 3 2 4 3 2" xfId="13498" xr:uid="{00000000-0005-0000-0000-0000CD0C0000}"/>
    <cellStyle name="Currency 5 3 2 4 4" xfId="17709" xr:uid="{00000000-0005-0000-0000-0000A7060000}"/>
    <cellStyle name="Currency 5 3 2 4 5" xfId="9280" xr:uid="{00000000-0005-0000-0000-0000CA0C0000}"/>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00000000-0005-0000-0000-0000D00C0000}"/>
    <cellStyle name="Currency 5 3 2 5 2 3" xfId="20267" xr:uid="{00000000-0005-0000-0000-0000AA060000}"/>
    <cellStyle name="Currency 5 3 2 5 2 4" xfId="11838" xr:uid="{00000000-0005-0000-0000-0000CF0C0000}"/>
    <cellStyle name="Currency 5 3 2 5 3" xfId="5482" xr:uid="{00000000-0005-0000-0000-0000D10C0000}"/>
    <cellStyle name="Currency 5 3 2 5 3 2" xfId="13911" xr:uid="{00000000-0005-0000-0000-0000D10C0000}"/>
    <cellStyle name="Currency 5 3 2 5 4" xfId="18122" xr:uid="{00000000-0005-0000-0000-0000A9060000}"/>
    <cellStyle name="Currency 5 3 2 5 5" xfId="9693" xr:uid="{00000000-0005-0000-0000-0000CE0C0000}"/>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00000000-0005-0000-0000-0000D40C0000}"/>
    <cellStyle name="Currency 5 3 2 6 2 3" xfId="20680" xr:uid="{00000000-0005-0000-0000-0000AC060000}"/>
    <cellStyle name="Currency 5 3 2 6 2 4" xfId="12251" xr:uid="{00000000-0005-0000-0000-0000D30C0000}"/>
    <cellStyle name="Currency 5 3 2 6 3" xfId="5895" xr:uid="{00000000-0005-0000-0000-0000D50C0000}"/>
    <cellStyle name="Currency 5 3 2 6 3 2" xfId="14324" xr:uid="{00000000-0005-0000-0000-0000D50C0000}"/>
    <cellStyle name="Currency 5 3 2 6 4" xfId="18535" xr:uid="{00000000-0005-0000-0000-0000AB060000}"/>
    <cellStyle name="Currency 5 3 2 6 5" xfId="10106" xr:uid="{00000000-0005-0000-0000-0000D20C0000}"/>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00000000-0005-0000-0000-0000D80C0000}"/>
    <cellStyle name="Currency 5 3 2 7 2 3" xfId="21093" xr:uid="{00000000-0005-0000-0000-0000AE060000}"/>
    <cellStyle name="Currency 5 3 2 7 2 4" xfId="12664" xr:uid="{00000000-0005-0000-0000-0000D70C0000}"/>
    <cellStyle name="Currency 5 3 2 7 3" xfId="6308" xr:uid="{00000000-0005-0000-0000-0000D90C0000}"/>
    <cellStyle name="Currency 5 3 2 7 3 2" xfId="14737" xr:uid="{00000000-0005-0000-0000-0000D90C0000}"/>
    <cellStyle name="Currency 5 3 2 7 4" xfId="18948" xr:uid="{00000000-0005-0000-0000-0000AD060000}"/>
    <cellStyle name="Currency 5 3 2 7 5" xfId="10519" xr:uid="{00000000-0005-0000-0000-0000D60C0000}"/>
    <cellStyle name="Currency 5 3 2 8" xfId="2435" xr:uid="{00000000-0005-0000-0000-0000DA0C0000}"/>
    <cellStyle name="Currency 5 3 2 8 2" xfId="6721" xr:uid="{00000000-0005-0000-0000-0000DB0C0000}"/>
    <cellStyle name="Currency 5 3 2 8 2 2" xfId="15150" xr:uid="{00000000-0005-0000-0000-0000DB0C0000}"/>
    <cellStyle name="Currency 5 3 2 8 3" xfId="19361" xr:uid="{00000000-0005-0000-0000-0000AF060000}"/>
    <cellStyle name="Currency 5 3 2 8 4" xfId="10932" xr:uid="{00000000-0005-0000-0000-0000DA0C0000}"/>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00000000-0005-0000-0000-0000DE0C0000}"/>
    <cellStyle name="Currency 5 3 3 11" xfId="17299" xr:uid="{00000000-0005-0000-0000-0000AB220000}"/>
    <cellStyle name="Currency 5 3 3 12" xfId="8870" xr:uid="{00000000-0005-0000-0000-0000DD0C0000}"/>
    <cellStyle name="Currency 5 3 3 2" xfId="215" xr:uid="{00000000-0005-0000-0000-0000DF0C0000}"/>
    <cellStyle name="Currency 5 3 3 2 10" xfId="17300" xr:uid="{00000000-0005-0000-0000-0000AC220000}"/>
    <cellStyle name="Currency 5 3 3 2 11" xfId="8871"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00000000-0005-0000-0000-0000E20C0000}"/>
    <cellStyle name="Currency 5 3 3 2 2 2 3" xfId="19859" xr:uid="{00000000-0005-0000-0000-0000B4060000}"/>
    <cellStyle name="Currency 5 3 3 2 2 2 4" xfId="11430" xr:uid="{00000000-0005-0000-0000-0000E10C0000}"/>
    <cellStyle name="Currency 5 3 3 2 2 3" xfId="5074" xr:uid="{00000000-0005-0000-0000-0000E30C0000}"/>
    <cellStyle name="Currency 5 3 3 2 2 3 2" xfId="13503" xr:uid="{00000000-0005-0000-0000-0000E30C0000}"/>
    <cellStyle name="Currency 5 3 3 2 2 4" xfId="17714" xr:uid="{00000000-0005-0000-0000-0000B3060000}"/>
    <cellStyle name="Currency 5 3 3 2 2 5" xfId="9285" xr:uid="{00000000-0005-0000-0000-0000E0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00000000-0005-0000-0000-0000E60C0000}"/>
    <cellStyle name="Currency 5 3 3 2 3 2 3" xfId="20272" xr:uid="{00000000-0005-0000-0000-0000B6060000}"/>
    <cellStyle name="Currency 5 3 3 2 3 2 4" xfId="11843" xr:uid="{00000000-0005-0000-0000-0000E50C0000}"/>
    <cellStyle name="Currency 5 3 3 2 3 3" xfId="5487" xr:uid="{00000000-0005-0000-0000-0000E70C0000}"/>
    <cellStyle name="Currency 5 3 3 2 3 3 2" xfId="13916" xr:uid="{00000000-0005-0000-0000-0000E70C0000}"/>
    <cellStyle name="Currency 5 3 3 2 3 4" xfId="18127" xr:uid="{00000000-0005-0000-0000-0000B5060000}"/>
    <cellStyle name="Currency 5 3 3 2 3 5" xfId="9698" xr:uid="{00000000-0005-0000-0000-0000E4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00000000-0005-0000-0000-0000EA0C0000}"/>
    <cellStyle name="Currency 5 3 3 2 4 2 3" xfId="20685" xr:uid="{00000000-0005-0000-0000-0000B8060000}"/>
    <cellStyle name="Currency 5 3 3 2 4 2 4" xfId="12256" xr:uid="{00000000-0005-0000-0000-0000E90C0000}"/>
    <cellStyle name="Currency 5 3 3 2 4 3" xfId="5900" xr:uid="{00000000-0005-0000-0000-0000EB0C0000}"/>
    <cellStyle name="Currency 5 3 3 2 4 3 2" xfId="14329" xr:uid="{00000000-0005-0000-0000-0000EB0C0000}"/>
    <cellStyle name="Currency 5 3 3 2 4 4" xfId="18540" xr:uid="{00000000-0005-0000-0000-0000B7060000}"/>
    <cellStyle name="Currency 5 3 3 2 4 5" xfId="10111" xr:uid="{00000000-0005-0000-0000-0000E8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00000000-0005-0000-0000-0000EE0C0000}"/>
    <cellStyle name="Currency 5 3 3 2 5 2 3" xfId="21098" xr:uid="{00000000-0005-0000-0000-0000BA060000}"/>
    <cellStyle name="Currency 5 3 3 2 5 2 4" xfId="12669" xr:uid="{00000000-0005-0000-0000-0000ED0C0000}"/>
    <cellStyle name="Currency 5 3 3 2 5 3" xfId="6313" xr:uid="{00000000-0005-0000-0000-0000EF0C0000}"/>
    <cellStyle name="Currency 5 3 3 2 5 3 2" xfId="14742" xr:uid="{00000000-0005-0000-0000-0000EF0C0000}"/>
    <cellStyle name="Currency 5 3 3 2 5 4" xfId="18953" xr:uid="{00000000-0005-0000-0000-0000B9060000}"/>
    <cellStyle name="Currency 5 3 3 2 5 5" xfId="10524" xr:uid="{00000000-0005-0000-0000-0000EC0C0000}"/>
    <cellStyle name="Currency 5 3 3 2 6" xfId="2440" xr:uid="{00000000-0005-0000-0000-0000F00C0000}"/>
    <cellStyle name="Currency 5 3 3 2 6 2" xfId="6726" xr:uid="{00000000-0005-0000-0000-0000F10C0000}"/>
    <cellStyle name="Currency 5 3 3 2 6 2 2" xfId="15155" xr:uid="{00000000-0005-0000-0000-0000F10C0000}"/>
    <cellStyle name="Currency 5 3 3 2 6 3" xfId="19366" xr:uid="{00000000-0005-0000-0000-0000BB060000}"/>
    <cellStyle name="Currency 5 3 3 2 6 4" xfId="10937" xr:uid="{00000000-0005-0000-0000-0000F0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00000000-0005-0000-0000-0000F40C0000}"/>
    <cellStyle name="Currency 5 3 3 2 8 3" xfId="19683" xr:uid="{00000000-0005-0000-0000-0000BD060000}"/>
    <cellStyle name="Currency 5 3 3 2 8 4" xfId="11254" xr:uid="{00000000-0005-0000-0000-0000F30C0000}"/>
    <cellStyle name="Currency 5 3 3 2 9" xfId="4660" xr:uid="{00000000-0005-0000-0000-0000F50C0000}"/>
    <cellStyle name="Currency 5 3 3 2 9 2" xfId="13089"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00000000-0005-0000-0000-0000F80C0000}"/>
    <cellStyle name="Currency 5 3 3 3 2 3" xfId="19858" xr:uid="{00000000-0005-0000-0000-0000BF060000}"/>
    <cellStyle name="Currency 5 3 3 3 2 4" xfId="11429" xr:uid="{00000000-0005-0000-0000-0000F70C0000}"/>
    <cellStyle name="Currency 5 3 3 3 3" xfId="5073" xr:uid="{00000000-0005-0000-0000-0000F90C0000}"/>
    <cellStyle name="Currency 5 3 3 3 3 2" xfId="13502" xr:uid="{00000000-0005-0000-0000-0000F90C0000}"/>
    <cellStyle name="Currency 5 3 3 3 4" xfId="17713" xr:uid="{00000000-0005-0000-0000-0000BE060000}"/>
    <cellStyle name="Currency 5 3 3 3 5" xfId="9284" xr:uid="{00000000-0005-0000-0000-0000F60C0000}"/>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00000000-0005-0000-0000-0000FC0C0000}"/>
    <cellStyle name="Currency 5 3 3 4 2 3" xfId="20271" xr:uid="{00000000-0005-0000-0000-0000C1060000}"/>
    <cellStyle name="Currency 5 3 3 4 2 4" xfId="11842" xr:uid="{00000000-0005-0000-0000-0000FB0C0000}"/>
    <cellStyle name="Currency 5 3 3 4 3" xfId="5486" xr:uid="{00000000-0005-0000-0000-0000FD0C0000}"/>
    <cellStyle name="Currency 5 3 3 4 3 2" xfId="13915" xr:uid="{00000000-0005-0000-0000-0000FD0C0000}"/>
    <cellStyle name="Currency 5 3 3 4 4" xfId="18126" xr:uid="{00000000-0005-0000-0000-0000C0060000}"/>
    <cellStyle name="Currency 5 3 3 4 5" xfId="9697" xr:uid="{00000000-0005-0000-0000-0000FA0C0000}"/>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00000000-0005-0000-0000-0000000D0000}"/>
    <cellStyle name="Currency 5 3 3 5 2 3" xfId="20684" xr:uid="{00000000-0005-0000-0000-0000C3060000}"/>
    <cellStyle name="Currency 5 3 3 5 2 4" xfId="12255" xr:uid="{00000000-0005-0000-0000-0000FF0C0000}"/>
    <cellStyle name="Currency 5 3 3 5 3" xfId="5899" xr:uid="{00000000-0005-0000-0000-0000010D0000}"/>
    <cellStyle name="Currency 5 3 3 5 3 2" xfId="14328" xr:uid="{00000000-0005-0000-0000-0000010D0000}"/>
    <cellStyle name="Currency 5 3 3 5 4" xfId="18539" xr:uid="{00000000-0005-0000-0000-0000C2060000}"/>
    <cellStyle name="Currency 5 3 3 5 5" xfId="10110" xr:uid="{00000000-0005-0000-0000-0000FE0C0000}"/>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00000000-0005-0000-0000-0000040D0000}"/>
    <cellStyle name="Currency 5 3 3 6 2 3" xfId="21097" xr:uid="{00000000-0005-0000-0000-0000C5060000}"/>
    <cellStyle name="Currency 5 3 3 6 2 4" xfId="12668" xr:uid="{00000000-0005-0000-0000-0000030D0000}"/>
    <cellStyle name="Currency 5 3 3 6 3" xfId="6312" xr:uid="{00000000-0005-0000-0000-0000050D0000}"/>
    <cellStyle name="Currency 5 3 3 6 3 2" xfId="14741" xr:uid="{00000000-0005-0000-0000-0000050D0000}"/>
    <cellStyle name="Currency 5 3 3 6 4" xfId="18952" xr:uid="{00000000-0005-0000-0000-0000C4060000}"/>
    <cellStyle name="Currency 5 3 3 6 5" xfId="10523" xr:uid="{00000000-0005-0000-0000-0000020D0000}"/>
    <cellStyle name="Currency 5 3 3 7" xfId="2439" xr:uid="{00000000-0005-0000-0000-0000060D0000}"/>
    <cellStyle name="Currency 5 3 3 7 2" xfId="6725" xr:uid="{00000000-0005-0000-0000-0000070D0000}"/>
    <cellStyle name="Currency 5 3 3 7 2 2" xfId="15154" xr:uid="{00000000-0005-0000-0000-0000070D0000}"/>
    <cellStyle name="Currency 5 3 3 7 3" xfId="19365" xr:uid="{00000000-0005-0000-0000-0000C6060000}"/>
    <cellStyle name="Currency 5 3 3 7 4" xfId="10936" xr:uid="{00000000-0005-0000-0000-0000060D0000}"/>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00000000-0005-0000-0000-00000A0D0000}"/>
    <cellStyle name="Currency 5 3 3 9 3" xfId="19682" xr:uid="{00000000-0005-0000-0000-0000C8060000}"/>
    <cellStyle name="Currency 5 3 3 9 4" xfId="11253" xr:uid="{00000000-0005-0000-0000-0000090D0000}"/>
    <cellStyle name="Currency 5 3 4" xfId="216" xr:uid="{00000000-0005-0000-0000-00000B0D0000}"/>
    <cellStyle name="Currency 5 3 4 10" xfId="17301" xr:uid="{00000000-0005-0000-0000-0000AD220000}"/>
    <cellStyle name="Currency 5 3 4 11" xfId="8872"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00000000-0005-0000-0000-00000E0D0000}"/>
    <cellStyle name="Currency 5 3 4 2 2 3" xfId="19860" xr:uid="{00000000-0005-0000-0000-0000CB060000}"/>
    <cellStyle name="Currency 5 3 4 2 2 4" xfId="11431" xr:uid="{00000000-0005-0000-0000-00000D0D0000}"/>
    <cellStyle name="Currency 5 3 4 2 3" xfId="5075" xr:uid="{00000000-0005-0000-0000-00000F0D0000}"/>
    <cellStyle name="Currency 5 3 4 2 3 2" xfId="13504" xr:uid="{00000000-0005-0000-0000-00000F0D0000}"/>
    <cellStyle name="Currency 5 3 4 2 4" xfId="17715" xr:uid="{00000000-0005-0000-0000-0000CA060000}"/>
    <cellStyle name="Currency 5 3 4 2 5" xfId="9286" xr:uid="{00000000-0005-0000-0000-00000C0D0000}"/>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00000000-0005-0000-0000-0000120D0000}"/>
    <cellStyle name="Currency 5 3 4 3 2 3" xfId="20273" xr:uid="{00000000-0005-0000-0000-0000CD060000}"/>
    <cellStyle name="Currency 5 3 4 3 2 4" xfId="11844" xr:uid="{00000000-0005-0000-0000-0000110D0000}"/>
    <cellStyle name="Currency 5 3 4 3 3" xfId="5488" xr:uid="{00000000-0005-0000-0000-0000130D0000}"/>
    <cellStyle name="Currency 5 3 4 3 3 2" xfId="13917" xr:uid="{00000000-0005-0000-0000-0000130D0000}"/>
    <cellStyle name="Currency 5 3 4 3 4" xfId="18128" xr:uid="{00000000-0005-0000-0000-0000CC060000}"/>
    <cellStyle name="Currency 5 3 4 3 5" xfId="9699" xr:uid="{00000000-0005-0000-0000-0000100D0000}"/>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00000000-0005-0000-0000-0000160D0000}"/>
    <cellStyle name="Currency 5 3 4 4 2 3" xfId="20686" xr:uid="{00000000-0005-0000-0000-0000CF060000}"/>
    <cellStyle name="Currency 5 3 4 4 2 4" xfId="12257" xr:uid="{00000000-0005-0000-0000-0000150D0000}"/>
    <cellStyle name="Currency 5 3 4 4 3" xfId="5901" xr:uid="{00000000-0005-0000-0000-0000170D0000}"/>
    <cellStyle name="Currency 5 3 4 4 3 2" xfId="14330" xr:uid="{00000000-0005-0000-0000-0000170D0000}"/>
    <cellStyle name="Currency 5 3 4 4 4" xfId="18541" xr:uid="{00000000-0005-0000-0000-0000CE060000}"/>
    <cellStyle name="Currency 5 3 4 4 5" xfId="10112" xr:uid="{00000000-0005-0000-0000-0000140D0000}"/>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00000000-0005-0000-0000-00001A0D0000}"/>
    <cellStyle name="Currency 5 3 4 5 2 3" xfId="21099" xr:uid="{00000000-0005-0000-0000-0000D1060000}"/>
    <cellStyle name="Currency 5 3 4 5 2 4" xfId="12670" xr:uid="{00000000-0005-0000-0000-0000190D0000}"/>
    <cellStyle name="Currency 5 3 4 5 3" xfId="6314" xr:uid="{00000000-0005-0000-0000-00001B0D0000}"/>
    <cellStyle name="Currency 5 3 4 5 3 2" xfId="14743" xr:uid="{00000000-0005-0000-0000-00001B0D0000}"/>
    <cellStyle name="Currency 5 3 4 5 4" xfId="18954" xr:uid="{00000000-0005-0000-0000-0000D0060000}"/>
    <cellStyle name="Currency 5 3 4 5 5" xfId="10525" xr:uid="{00000000-0005-0000-0000-0000180D0000}"/>
    <cellStyle name="Currency 5 3 4 6" xfId="2441" xr:uid="{00000000-0005-0000-0000-00001C0D0000}"/>
    <cellStyle name="Currency 5 3 4 6 2" xfId="6727" xr:uid="{00000000-0005-0000-0000-00001D0D0000}"/>
    <cellStyle name="Currency 5 3 4 6 2 2" xfId="15156" xr:uid="{00000000-0005-0000-0000-00001D0D0000}"/>
    <cellStyle name="Currency 5 3 4 6 3" xfId="19367" xr:uid="{00000000-0005-0000-0000-0000D2060000}"/>
    <cellStyle name="Currency 5 3 4 6 4" xfId="10938" xr:uid="{00000000-0005-0000-0000-00001C0D0000}"/>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00000000-0005-0000-0000-0000200D0000}"/>
    <cellStyle name="Currency 5 3 4 8 3" xfId="19684" xr:uid="{00000000-0005-0000-0000-0000D4060000}"/>
    <cellStyle name="Currency 5 3 4 8 4" xfId="11255" xr:uid="{00000000-0005-0000-0000-00001F0D0000}"/>
    <cellStyle name="Currency 5 3 4 9" xfId="4661" xr:uid="{00000000-0005-0000-0000-0000210D0000}"/>
    <cellStyle name="Currency 5 3 4 9 2" xfId="13090" xr:uid="{00000000-0005-0000-0000-0000210D0000}"/>
    <cellStyle name="Currency 5 3 5" xfId="217" xr:uid="{00000000-0005-0000-0000-0000220D0000}"/>
    <cellStyle name="Currency 5 3 5 10" xfId="17302" xr:uid="{00000000-0005-0000-0000-0000AE220000}"/>
    <cellStyle name="Currency 5 3 5 11" xfId="8873"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00000000-0005-0000-0000-0000250D0000}"/>
    <cellStyle name="Currency 5 3 5 2 2 3" xfId="19861" xr:uid="{00000000-0005-0000-0000-0000D7060000}"/>
    <cellStyle name="Currency 5 3 5 2 2 4" xfId="11432" xr:uid="{00000000-0005-0000-0000-0000240D0000}"/>
    <cellStyle name="Currency 5 3 5 2 3" xfId="5076" xr:uid="{00000000-0005-0000-0000-0000260D0000}"/>
    <cellStyle name="Currency 5 3 5 2 3 2" xfId="13505" xr:uid="{00000000-0005-0000-0000-0000260D0000}"/>
    <cellStyle name="Currency 5 3 5 2 4" xfId="17716" xr:uid="{00000000-0005-0000-0000-0000D6060000}"/>
    <cellStyle name="Currency 5 3 5 2 5" xfId="9287" xr:uid="{00000000-0005-0000-0000-0000230D0000}"/>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00000000-0005-0000-0000-0000290D0000}"/>
    <cellStyle name="Currency 5 3 5 3 2 3" xfId="20274" xr:uid="{00000000-0005-0000-0000-0000D9060000}"/>
    <cellStyle name="Currency 5 3 5 3 2 4" xfId="11845" xr:uid="{00000000-0005-0000-0000-0000280D0000}"/>
    <cellStyle name="Currency 5 3 5 3 3" xfId="5489" xr:uid="{00000000-0005-0000-0000-00002A0D0000}"/>
    <cellStyle name="Currency 5 3 5 3 3 2" xfId="13918" xr:uid="{00000000-0005-0000-0000-00002A0D0000}"/>
    <cellStyle name="Currency 5 3 5 3 4" xfId="18129" xr:uid="{00000000-0005-0000-0000-0000D8060000}"/>
    <cellStyle name="Currency 5 3 5 3 5" xfId="9700" xr:uid="{00000000-0005-0000-0000-0000270D0000}"/>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00000000-0005-0000-0000-00002D0D0000}"/>
    <cellStyle name="Currency 5 3 5 4 2 3" xfId="20687" xr:uid="{00000000-0005-0000-0000-0000DB060000}"/>
    <cellStyle name="Currency 5 3 5 4 2 4" xfId="12258" xr:uid="{00000000-0005-0000-0000-00002C0D0000}"/>
    <cellStyle name="Currency 5 3 5 4 3" xfId="5902" xr:uid="{00000000-0005-0000-0000-00002E0D0000}"/>
    <cellStyle name="Currency 5 3 5 4 3 2" xfId="14331" xr:uid="{00000000-0005-0000-0000-00002E0D0000}"/>
    <cellStyle name="Currency 5 3 5 4 4" xfId="18542" xr:uid="{00000000-0005-0000-0000-0000DA060000}"/>
    <cellStyle name="Currency 5 3 5 4 5" xfId="10113" xr:uid="{00000000-0005-0000-0000-00002B0D0000}"/>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00000000-0005-0000-0000-0000310D0000}"/>
    <cellStyle name="Currency 5 3 5 5 2 3" xfId="21100" xr:uid="{00000000-0005-0000-0000-0000DD060000}"/>
    <cellStyle name="Currency 5 3 5 5 2 4" xfId="12671" xr:uid="{00000000-0005-0000-0000-0000300D0000}"/>
    <cellStyle name="Currency 5 3 5 5 3" xfId="6315" xr:uid="{00000000-0005-0000-0000-0000320D0000}"/>
    <cellStyle name="Currency 5 3 5 5 3 2" xfId="14744" xr:uid="{00000000-0005-0000-0000-0000320D0000}"/>
    <cellStyle name="Currency 5 3 5 5 4" xfId="18955" xr:uid="{00000000-0005-0000-0000-0000DC060000}"/>
    <cellStyle name="Currency 5 3 5 5 5" xfId="10526" xr:uid="{00000000-0005-0000-0000-00002F0D0000}"/>
    <cellStyle name="Currency 5 3 5 6" xfId="2442" xr:uid="{00000000-0005-0000-0000-0000330D0000}"/>
    <cellStyle name="Currency 5 3 5 6 2" xfId="6728" xr:uid="{00000000-0005-0000-0000-0000340D0000}"/>
    <cellStyle name="Currency 5 3 5 6 2 2" xfId="15157" xr:uid="{00000000-0005-0000-0000-0000340D0000}"/>
    <cellStyle name="Currency 5 3 5 6 3" xfId="19368" xr:uid="{00000000-0005-0000-0000-0000DE060000}"/>
    <cellStyle name="Currency 5 3 5 6 4" xfId="10939" xr:uid="{00000000-0005-0000-0000-0000330D0000}"/>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00000000-0005-0000-0000-0000370D0000}"/>
    <cellStyle name="Currency 5 3 5 8 3" xfId="19685" xr:uid="{00000000-0005-0000-0000-0000E0060000}"/>
    <cellStyle name="Currency 5 3 5 8 4" xfId="11256" xr:uid="{00000000-0005-0000-0000-0000360D0000}"/>
    <cellStyle name="Currency 5 3 5 9" xfId="4662" xr:uid="{00000000-0005-0000-0000-0000380D0000}"/>
    <cellStyle name="Currency 5 3 5 9 2" xfId="1309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00000000-0005-0000-0000-00003C0D0000}"/>
    <cellStyle name="Currency 5 5 11" xfId="17303" xr:uid="{00000000-0005-0000-0000-0000AF220000}"/>
    <cellStyle name="Currency 5 5 12" xfId="8874" xr:uid="{00000000-0005-0000-0000-00003B0D0000}"/>
    <cellStyle name="Currency 5 5 2" xfId="220" xr:uid="{00000000-0005-0000-0000-00003D0D0000}"/>
    <cellStyle name="Currency 5 5 2 10" xfId="17304" xr:uid="{00000000-0005-0000-0000-0000B0220000}"/>
    <cellStyle name="Currency 5 5 2 11" xfId="8875"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00000000-0005-0000-0000-0000400D0000}"/>
    <cellStyle name="Currency 5 5 2 2 2 3" xfId="19863" xr:uid="{00000000-0005-0000-0000-0000E6060000}"/>
    <cellStyle name="Currency 5 5 2 2 2 4" xfId="11434" xr:uid="{00000000-0005-0000-0000-00003F0D0000}"/>
    <cellStyle name="Currency 5 5 2 2 3" xfId="5078" xr:uid="{00000000-0005-0000-0000-0000410D0000}"/>
    <cellStyle name="Currency 5 5 2 2 3 2" xfId="13507" xr:uid="{00000000-0005-0000-0000-0000410D0000}"/>
    <cellStyle name="Currency 5 5 2 2 4" xfId="17718" xr:uid="{00000000-0005-0000-0000-0000E5060000}"/>
    <cellStyle name="Currency 5 5 2 2 5" xfId="9289" xr:uid="{00000000-0005-0000-0000-00003E0D0000}"/>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00000000-0005-0000-0000-0000440D0000}"/>
    <cellStyle name="Currency 5 5 2 3 2 3" xfId="20276" xr:uid="{00000000-0005-0000-0000-0000E8060000}"/>
    <cellStyle name="Currency 5 5 2 3 2 4" xfId="11847" xr:uid="{00000000-0005-0000-0000-0000430D0000}"/>
    <cellStyle name="Currency 5 5 2 3 3" xfId="5491" xr:uid="{00000000-0005-0000-0000-0000450D0000}"/>
    <cellStyle name="Currency 5 5 2 3 3 2" xfId="13920" xr:uid="{00000000-0005-0000-0000-0000450D0000}"/>
    <cellStyle name="Currency 5 5 2 3 4" xfId="18131" xr:uid="{00000000-0005-0000-0000-0000E7060000}"/>
    <cellStyle name="Currency 5 5 2 3 5" xfId="9702" xr:uid="{00000000-0005-0000-0000-0000420D0000}"/>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00000000-0005-0000-0000-0000480D0000}"/>
    <cellStyle name="Currency 5 5 2 4 2 3" xfId="20689" xr:uid="{00000000-0005-0000-0000-0000EA060000}"/>
    <cellStyle name="Currency 5 5 2 4 2 4" xfId="12260" xr:uid="{00000000-0005-0000-0000-0000470D0000}"/>
    <cellStyle name="Currency 5 5 2 4 3" xfId="5904" xr:uid="{00000000-0005-0000-0000-0000490D0000}"/>
    <cellStyle name="Currency 5 5 2 4 3 2" xfId="14333" xr:uid="{00000000-0005-0000-0000-0000490D0000}"/>
    <cellStyle name="Currency 5 5 2 4 4" xfId="18544" xr:uid="{00000000-0005-0000-0000-0000E9060000}"/>
    <cellStyle name="Currency 5 5 2 4 5" xfId="10115" xr:uid="{00000000-0005-0000-0000-0000460D0000}"/>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00000000-0005-0000-0000-00004C0D0000}"/>
    <cellStyle name="Currency 5 5 2 5 2 3" xfId="21102" xr:uid="{00000000-0005-0000-0000-0000EC060000}"/>
    <cellStyle name="Currency 5 5 2 5 2 4" xfId="12673" xr:uid="{00000000-0005-0000-0000-00004B0D0000}"/>
    <cellStyle name="Currency 5 5 2 5 3" xfId="6317" xr:uid="{00000000-0005-0000-0000-00004D0D0000}"/>
    <cellStyle name="Currency 5 5 2 5 3 2" xfId="14746" xr:uid="{00000000-0005-0000-0000-00004D0D0000}"/>
    <cellStyle name="Currency 5 5 2 5 4" xfId="18957" xr:uid="{00000000-0005-0000-0000-0000EB060000}"/>
    <cellStyle name="Currency 5 5 2 5 5" xfId="10528" xr:uid="{00000000-0005-0000-0000-00004A0D0000}"/>
    <cellStyle name="Currency 5 5 2 6" xfId="2444" xr:uid="{00000000-0005-0000-0000-00004E0D0000}"/>
    <cellStyle name="Currency 5 5 2 6 2" xfId="6730" xr:uid="{00000000-0005-0000-0000-00004F0D0000}"/>
    <cellStyle name="Currency 5 5 2 6 2 2" xfId="15159" xr:uid="{00000000-0005-0000-0000-00004F0D0000}"/>
    <cellStyle name="Currency 5 5 2 6 3" xfId="19370" xr:uid="{00000000-0005-0000-0000-0000ED060000}"/>
    <cellStyle name="Currency 5 5 2 6 4" xfId="10941" xr:uid="{00000000-0005-0000-0000-00004E0D0000}"/>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00000000-0005-0000-0000-0000520D0000}"/>
    <cellStyle name="Currency 5 5 2 8 3" xfId="19687" xr:uid="{00000000-0005-0000-0000-0000EF060000}"/>
    <cellStyle name="Currency 5 5 2 8 4" xfId="11258" xr:uid="{00000000-0005-0000-0000-0000510D0000}"/>
    <cellStyle name="Currency 5 5 2 9" xfId="4664" xr:uid="{00000000-0005-0000-0000-0000530D0000}"/>
    <cellStyle name="Currency 5 5 2 9 2" xfId="13093"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00000000-0005-0000-0000-0000560D0000}"/>
    <cellStyle name="Currency 5 5 3 2 3" xfId="19862" xr:uid="{00000000-0005-0000-0000-0000F1060000}"/>
    <cellStyle name="Currency 5 5 3 2 4" xfId="11433" xr:uid="{00000000-0005-0000-0000-0000550D0000}"/>
    <cellStyle name="Currency 5 5 3 3" xfId="5077" xr:uid="{00000000-0005-0000-0000-0000570D0000}"/>
    <cellStyle name="Currency 5 5 3 3 2" xfId="13506" xr:uid="{00000000-0005-0000-0000-0000570D0000}"/>
    <cellStyle name="Currency 5 5 3 4" xfId="17717" xr:uid="{00000000-0005-0000-0000-0000F0060000}"/>
    <cellStyle name="Currency 5 5 3 5" xfId="9288" xr:uid="{00000000-0005-0000-0000-0000540D0000}"/>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00000000-0005-0000-0000-00005A0D0000}"/>
    <cellStyle name="Currency 5 5 4 2 3" xfId="20275" xr:uid="{00000000-0005-0000-0000-0000F3060000}"/>
    <cellStyle name="Currency 5 5 4 2 4" xfId="11846" xr:uid="{00000000-0005-0000-0000-0000590D0000}"/>
    <cellStyle name="Currency 5 5 4 3" xfId="5490" xr:uid="{00000000-0005-0000-0000-00005B0D0000}"/>
    <cellStyle name="Currency 5 5 4 3 2" xfId="13919" xr:uid="{00000000-0005-0000-0000-00005B0D0000}"/>
    <cellStyle name="Currency 5 5 4 4" xfId="18130" xr:uid="{00000000-0005-0000-0000-0000F2060000}"/>
    <cellStyle name="Currency 5 5 4 5" xfId="9701" xr:uid="{00000000-0005-0000-0000-0000580D0000}"/>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00000000-0005-0000-0000-00005E0D0000}"/>
    <cellStyle name="Currency 5 5 5 2 3" xfId="20688" xr:uid="{00000000-0005-0000-0000-0000F5060000}"/>
    <cellStyle name="Currency 5 5 5 2 4" xfId="12259" xr:uid="{00000000-0005-0000-0000-00005D0D0000}"/>
    <cellStyle name="Currency 5 5 5 3" xfId="5903" xr:uid="{00000000-0005-0000-0000-00005F0D0000}"/>
    <cellStyle name="Currency 5 5 5 3 2" xfId="14332" xr:uid="{00000000-0005-0000-0000-00005F0D0000}"/>
    <cellStyle name="Currency 5 5 5 4" xfId="18543" xr:uid="{00000000-0005-0000-0000-0000F4060000}"/>
    <cellStyle name="Currency 5 5 5 5" xfId="10114" xr:uid="{00000000-0005-0000-0000-00005C0D0000}"/>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00000000-0005-0000-0000-0000620D0000}"/>
    <cellStyle name="Currency 5 5 6 2 3" xfId="21101" xr:uid="{00000000-0005-0000-0000-0000F7060000}"/>
    <cellStyle name="Currency 5 5 6 2 4" xfId="12672" xr:uid="{00000000-0005-0000-0000-0000610D0000}"/>
    <cellStyle name="Currency 5 5 6 3" xfId="6316" xr:uid="{00000000-0005-0000-0000-0000630D0000}"/>
    <cellStyle name="Currency 5 5 6 3 2" xfId="14745" xr:uid="{00000000-0005-0000-0000-0000630D0000}"/>
    <cellStyle name="Currency 5 5 6 4" xfId="18956" xr:uid="{00000000-0005-0000-0000-0000F6060000}"/>
    <cellStyle name="Currency 5 5 6 5" xfId="10527" xr:uid="{00000000-0005-0000-0000-0000600D0000}"/>
    <cellStyle name="Currency 5 5 7" xfId="2443" xr:uid="{00000000-0005-0000-0000-0000640D0000}"/>
    <cellStyle name="Currency 5 5 7 2" xfId="6729" xr:uid="{00000000-0005-0000-0000-0000650D0000}"/>
    <cellStyle name="Currency 5 5 7 2 2" xfId="15158" xr:uid="{00000000-0005-0000-0000-0000650D0000}"/>
    <cellStyle name="Currency 5 5 7 3" xfId="19369" xr:uid="{00000000-0005-0000-0000-0000F8060000}"/>
    <cellStyle name="Currency 5 5 7 4" xfId="10940" xr:uid="{00000000-0005-0000-0000-0000640D0000}"/>
    <cellStyle name="Currency 5 5 8" xfId="2740" xr:uid="{00000000-0005-0000-0000-0000660D0000}"/>
    <cellStyle name="Currency 5 5 9" xfId="2821" xr:uid="{00000000-0005-0000-0000-0000670D0000}"/>
    <cellStyle name="Currency 5 5 9 2" xfId="7046" xr:uid="{00000000-0005-0000-0000-0000680D0000}"/>
    <cellStyle name="Currency 5 5 9 2 2" xfId="15475" xr:uid="{00000000-0005-0000-0000-0000680D0000}"/>
    <cellStyle name="Currency 5 5 9 3" xfId="19686" xr:uid="{00000000-0005-0000-0000-0000FA060000}"/>
    <cellStyle name="Currency 5 5 9 4" xfId="11257" xr:uid="{00000000-0005-0000-0000-0000670D0000}"/>
    <cellStyle name="Currency 5 6" xfId="221" xr:uid="{00000000-0005-0000-0000-0000690D0000}"/>
    <cellStyle name="Currency 5 6 10" xfId="17305" xr:uid="{00000000-0005-0000-0000-0000B1220000}"/>
    <cellStyle name="Currency 5 6 11" xfId="8876"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00000000-0005-0000-0000-00006C0D0000}"/>
    <cellStyle name="Currency 5 6 2 2 3" xfId="19864" xr:uid="{00000000-0005-0000-0000-0000FD060000}"/>
    <cellStyle name="Currency 5 6 2 2 4" xfId="11435" xr:uid="{00000000-0005-0000-0000-00006B0D0000}"/>
    <cellStyle name="Currency 5 6 2 3" xfId="5079" xr:uid="{00000000-0005-0000-0000-00006D0D0000}"/>
    <cellStyle name="Currency 5 6 2 3 2" xfId="13508" xr:uid="{00000000-0005-0000-0000-00006D0D0000}"/>
    <cellStyle name="Currency 5 6 2 4" xfId="17719" xr:uid="{00000000-0005-0000-0000-0000FC060000}"/>
    <cellStyle name="Currency 5 6 2 5" xfId="9290" xr:uid="{00000000-0005-0000-0000-00006A0D0000}"/>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00000000-0005-0000-0000-0000700D0000}"/>
    <cellStyle name="Currency 5 6 3 2 3" xfId="20277" xr:uid="{00000000-0005-0000-0000-0000FF060000}"/>
    <cellStyle name="Currency 5 6 3 2 4" xfId="11848" xr:uid="{00000000-0005-0000-0000-00006F0D0000}"/>
    <cellStyle name="Currency 5 6 3 3" xfId="5492" xr:uid="{00000000-0005-0000-0000-0000710D0000}"/>
    <cellStyle name="Currency 5 6 3 3 2" xfId="13921" xr:uid="{00000000-0005-0000-0000-0000710D0000}"/>
    <cellStyle name="Currency 5 6 3 4" xfId="18132" xr:uid="{00000000-0005-0000-0000-0000FE060000}"/>
    <cellStyle name="Currency 5 6 3 5" xfId="9703" xr:uid="{00000000-0005-0000-0000-00006E0D0000}"/>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00000000-0005-0000-0000-0000740D0000}"/>
    <cellStyle name="Currency 5 6 4 2 3" xfId="20690" xr:uid="{00000000-0005-0000-0000-000001070000}"/>
    <cellStyle name="Currency 5 6 4 2 4" xfId="12261" xr:uid="{00000000-0005-0000-0000-0000730D0000}"/>
    <cellStyle name="Currency 5 6 4 3" xfId="5905" xr:uid="{00000000-0005-0000-0000-0000750D0000}"/>
    <cellStyle name="Currency 5 6 4 3 2" xfId="14334" xr:uid="{00000000-0005-0000-0000-0000750D0000}"/>
    <cellStyle name="Currency 5 6 4 4" xfId="18545" xr:uid="{00000000-0005-0000-0000-000000070000}"/>
    <cellStyle name="Currency 5 6 4 5" xfId="10116" xr:uid="{00000000-0005-0000-0000-0000720D0000}"/>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00000000-0005-0000-0000-0000780D0000}"/>
    <cellStyle name="Currency 5 6 5 2 3" xfId="21103" xr:uid="{00000000-0005-0000-0000-000003070000}"/>
    <cellStyle name="Currency 5 6 5 2 4" xfId="12674" xr:uid="{00000000-0005-0000-0000-0000770D0000}"/>
    <cellStyle name="Currency 5 6 5 3" xfId="6318" xr:uid="{00000000-0005-0000-0000-0000790D0000}"/>
    <cellStyle name="Currency 5 6 5 3 2" xfId="14747" xr:uid="{00000000-0005-0000-0000-0000790D0000}"/>
    <cellStyle name="Currency 5 6 5 4" xfId="18958" xr:uid="{00000000-0005-0000-0000-000002070000}"/>
    <cellStyle name="Currency 5 6 5 5" xfId="10529" xr:uid="{00000000-0005-0000-0000-0000760D0000}"/>
    <cellStyle name="Currency 5 6 6" xfId="2445" xr:uid="{00000000-0005-0000-0000-00007A0D0000}"/>
    <cellStyle name="Currency 5 6 6 2" xfId="6731" xr:uid="{00000000-0005-0000-0000-00007B0D0000}"/>
    <cellStyle name="Currency 5 6 6 2 2" xfId="15160" xr:uid="{00000000-0005-0000-0000-00007B0D0000}"/>
    <cellStyle name="Currency 5 6 6 3" xfId="19371" xr:uid="{00000000-0005-0000-0000-000004070000}"/>
    <cellStyle name="Currency 5 6 6 4" xfId="10942" xr:uid="{00000000-0005-0000-0000-00007A0D0000}"/>
    <cellStyle name="Currency 5 6 7" xfId="2742" xr:uid="{00000000-0005-0000-0000-00007C0D0000}"/>
    <cellStyle name="Currency 5 6 8" xfId="2823" xr:uid="{00000000-0005-0000-0000-00007D0D0000}"/>
    <cellStyle name="Currency 5 6 8 2" xfId="7048" xr:uid="{00000000-0005-0000-0000-00007E0D0000}"/>
    <cellStyle name="Currency 5 6 8 2 2" xfId="15477" xr:uid="{00000000-0005-0000-0000-00007E0D0000}"/>
    <cellStyle name="Currency 5 6 8 3" xfId="19688" xr:uid="{00000000-0005-0000-0000-000006070000}"/>
    <cellStyle name="Currency 5 6 8 4" xfId="11259" xr:uid="{00000000-0005-0000-0000-00007D0D0000}"/>
    <cellStyle name="Currency 5 6 9" xfId="4665" xr:uid="{00000000-0005-0000-0000-00007F0D0000}"/>
    <cellStyle name="Currency 5 6 9 2" xfId="13094" xr:uid="{00000000-0005-0000-0000-00007F0D0000}"/>
    <cellStyle name="Currency 5 7" xfId="222" xr:uid="{00000000-0005-0000-0000-0000800D0000}"/>
    <cellStyle name="Currency 5 7 10" xfId="17306" xr:uid="{00000000-0005-0000-0000-0000B2220000}"/>
    <cellStyle name="Currency 5 7 11" xfId="8877"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00000000-0005-0000-0000-0000830D0000}"/>
    <cellStyle name="Currency 5 7 2 2 3" xfId="19865" xr:uid="{00000000-0005-0000-0000-000009070000}"/>
    <cellStyle name="Currency 5 7 2 2 4" xfId="11436" xr:uid="{00000000-0005-0000-0000-0000820D0000}"/>
    <cellStyle name="Currency 5 7 2 3" xfId="5080" xr:uid="{00000000-0005-0000-0000-0000840D0000}"/>
    <cellStyle name="Currency 5 7 2 3 2" xfId="13509" xr:uid="{00000000-0005-0000-0000-0000840D0000}"/>
    <cellStyle name="Currency 5 7 2 4" xfId="17720" xr:uid="{00000000-0005-0000-0000-000008070000}"/>
    <cellStyle name="Currency 5 7 2 5" xfId="9291" xr:uid="{00000000-0005-0000-0000-0000810D0000}"/>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00000000-0005-0000-0000-0000870D0000}"/>
    <cellStyle name="Currency 5 7 3 2 3" xfId="20278" xr:uid="{00000000-0005-0000-0000-00000B070000}"/>
    <cellStyle name="Currency 5 7 3 2 4" xfId="11849" xr:uid="{00000000-0005-0000-0000-0000860D0000}"/>
    <cellStyle name="Currency 5 7 3 3" xfId="5493" xr:uid="{00000000-0005-0000-0000-0000880D0000}"/>
    <cellStyle name="Currency 5 7 3 3 2" xfId="13922" xr:uid="{00000000-0005-0000-0000-0000880D0000}"/>
    <cellStyle name="Currency 5 7 3 4" xfId="18133" xr:uid="{00000000-0005-0000-0000-00000A070000}"/>
    <cellStyle name="Currency 5 7 3 5" xfId="9704" xr:uid="{00000000-0005-0000-0000-0000850D0000}"/>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00000000-0005-0000-0000-00008B0D0000}"/>
    <cellStyle name="Currency 5 7 4 2 3" xfId="20691" xr:uid="{00000000-0005-0000-0000-00000D070000}"/>
    <cellStyle name="Currency 5 7 4 2 4" xfId="12262" xr:uid="{00000000-0005-0000-0000-00008A0D0000}"/>
    <cellStyle name="Currency 5 7 4 3" xfId="5906" xr:uid="{00000000-0005-0000-0000-00008C0D0000}"/>
    <cellStyle name="Currency 5 7 4 3 2" xfId="14335" xr:uid="{00000000-0005-0000-0000-00008C0D0000}"/>
    <cellStyle name="Currency 5 7 4 4" xfId="18546" xr:uid="{00000000-0005-0000-0000-00000C070000}"/>
    <cellStyle name="Currency 5 7 4 5" xfId="10117" xr:uid="{00000000-0005-0000-0000-0000890D0000}"/>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00000000-0005-0000-0000-00008F0D0000}"/>
    <cellStyle name="Currency 5 7 5 2 3" xfId="21104" xr:uid="{00000000-0005-0000-0000-00000F070000}"/>
    <cellStyle name="Currency 5 7 5 2 4" xfId="12675" xr:uid="{00000000-0005-0000-0000-00008E0D0000}"/>
    <cellStyle name="Currency 5 7 5 3" xfId="6319" xr:uid="{00000000-0005-0000-0000-0000900D0000}"/>
    <cellStyle name="Currency 5 7 5 3 2" xfId="14748" xr:uid="{00000000-0005-0000-0000-0000900D0000}"/>
    <cellStyle name="Currency 5 7 5 4" xfId="18959" xr:uid="{00000000-0005-0000-0000-00000E070000}"/>
    <cellStyle name="Currency 5 7 5 5" xfId="10530" xr:uid="{00000000-0005-0000-0000-00008D0D0000}"/>
    <cellStyle name="Currency 5 7 6" xfId="2446" xr:uid="{00000000-0005-0000-0000-0000910D0000}"/>
    <cellStyle name="Currency 5 7 6 2" xfId="6732" xr:uid="{00000000-0005-0000-0000-0000920D0000}"/>
    <cellStyle name="Currency 5 7 6 2 2" xfId="15161" xr:uid="{00000000-0005-0000-0000-0000920D0000}"/>
    <cellStyle name="Currency 5 7 6 3" xfId="19372" xr:uid="{00000000-0005-0000-0000-000010070000}"/>
    <cellStyle name="Currency 5 7 6 4" xfId="10943" xr:uid="{00000000-0005-0000-0000-0000910D0000}"/>
    <cellStyle name="Currency 5 7 7" xfId="2743" xr:uid="{00000000-0005-0000-0000-0000930D0000}"/>
    <cellStyle name="Currency 5 7 8" xfId="2824" xr:uid="{00000000-0005-0000-0000-0000940D0000}"/>
    <cellStyle name="Currency 5 7 8 2" xfId="7049" xr:uid="{00000000-0005-0000-0000-0000950D0000}"/>
    <cellStyle name="Currency 5 7 8 2 2" xfId="15478" xr:uid="{00000000-0005-0000-0000-0000950D0000}"/>
    <cellStyle name="Currency 5 7 8 3" xfId="19689" xr:uid="{00000000-0005-0000-0000-000012070000}"/>
    <cellStyle name="Currency 5 7 8 4" xfId="11260" xr:uid="{00000000-0005-0000-0000-0000940D0000}"/>
    <cellStyle name="Currency 5 7 9" xfId="4666" xr:uid="{00000000-0005-0000-0000-0000960D0000}"/>
    <cellStyle name="Currency 5 7 9 2" xfId="1309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00000000-0005-0000-0000-0000CB0D0000}"/>
    <cellStyle name="Normal 12 10 3" xfId="19373" xr:uid="{00000000-0005-0000-0000-000046070000}"/>
    <cellStyle name="Normal 12 10 4" xfId="10944" xr:uid="{00000000-0005-0000-0000-0000CA0D0000}"/>
    <cellStyle name="Normal 12 11" xfId="4667" xr:uid="{00000000-0005-0000-0000-0000CC0D0000}"/>
    <cellStyle name="Normal 12 11 2" xfId="13096" xr:uid="{00000000-0005-0000-0000-0000CC0D0000}"/>
    <cellStyle name="Normal 12 12" xfId="17307" xr:uid="{00000000-0005-0000-0000-0000B3220000}"/>
    <cellStyle name="Normal 12 13" xfId="8878" xr:uid="{00000000-0005-0000-0000-0000C90D0000}"/>
    <cellStyle name="Normal 12 2" xfId="260" xr:uid="{00000000-0005-0000-0000-0000CD0D0000}"/>
    <cellStyle name="Normal 12 2 10" xfId="17308" xr:uid="{00000000-0005-0000-0000-0000B4220000}"/>
    <cellStyle name="Normal 12 2 11" xfId="8879" xr:uid="{00000000-0005-0000-0000-0000CD0D0000}"/>
    <cellStyle name="Normal 12 2 2" xfId="261" xr:uid="{00000000-0005-0000-0000-0000CE0D0000}"/>
    <cellStyle name="Normal 12 2 2 10" xfId="8880"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00000000-0005-0000-0000-0000D20D0000}"/>
    <cellStyle name="Normal 12 2 2 2 2 2 3" xfId="19869" xr:uid="{00000000-0005-0000-0000-00004B070000}"/>
    <cellStyle name="Normal 12 2 2 2 2 2 4" xfId="11440" xr:uid="{00000000-0005-0000-0000-0000D10D0000}"/>
    <cellStyle name="Normal 12 2 2 2 2 3" xfId="5084" xr:uid="{00000000-0005-0000-0000-0000D30D0000}"/>
    <cellStyle name="Normal 12 2 2 2 2 3 2" xfId="13513" xr:uid="{00000000-0005-0000-0000-0000D30D0000}"/>
    <cellStyle name="Normal 12 2 2 2 2 4" xfId="17724" xr:uid="{00000000-0005-0000-0000-00004A070000}"/>
    <cellStyle name="Normal 12 2 2 2 2 5" xfId="9295" xr:uid="{00000000-0005-0000-0000-0000D0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00000000-0005-0000-0000-0000D60D0000}"/>
    <cellStyle name="Normal 12 2 2 2 3 2 3" xfId="20282" xr:uid="{00000000-0005-0000-0000-00004D070000}"/>
    <cellStyle name="Normal 12 2 2 2 3 2 4" xfId="11853" xr:uid="{00000000-0005-0000-0000-0000D50D0000}"/>
    <cellStyle name="Normal 12 2 2 2 3 3" xfId="5497" xr:uid="{00000000-0005-0000-0000-0000D70D0000}"/>
    <cellStyle name="Normal 12 2 2 2 3 3 2" xfId="13926" xr:uid="{00000000-0005-0000-0000-0000D70D0000}"/>
    <cellStyle name="Normal 12 2 2 2 3 4" xfId="18137" xr:uid="{00000000-0005-0000-0000-00004C070000}"/>
    <cellStyle name="Normal 12 2 2 2 3 5" xfId="9708" xr:uid="{00000000-0005-0000-0000-0000D4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00000000-0005-0000-0000-0000DA0D0000}"/>
    <cellStyle name="Normal 12 2 2 2 4 2 3" xfId="20695" xr:uid="{00000000-0005-0000-0000-00004F070000}"/>
    <cellStyle name="Normal 12 2 2 2 4 2 4" xfId="12266" xr:uid="{00000000-0005-0000-0000-0000D90D0000}"/>
    <cellStyle name="Normal 12 2 2 2 4 3" xfId="5910" xr:uid="{00000000-0005-0000-0000-0000DB0D0000}"/>
    <cellStyle name="Normal 12 2 2 2 4 3 2" xfId="14339" xr:uid="{00000000-0005-0000-0000-0000DB0D0000}"/>
    <cellStyle name="Normal 12 2 2 2 4 4" xfId="18550" xr:uid="{00000000-0005-0000-0000-00004E070000}"/>
    <cellStyle name="Normal 12 2 2 2 4 5" xfId="10121" xr:uid="{00000000-0005-0000-0000-0000D8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00000000-0005-0000-0000-0000DE0D0000}"/>
    <cellStyle name="Normal 12 2 2 2 5 2 3" xfId="21108" xr:uid="{00000000-0005-0000-0000-000051070000}"/>
    <cellStyle name="Normal 12 2 2 2 5 2 4" xfId="12679" xr:uid="{00000000-0005-0000-0000-0000DD0D0000}"/>
    <cellStyle name="Normal 12 2 2 2 5 3" xfId="6323" xr:uid="{00000000-0005-0000-0000-0000DF0D0000}"/>
    <cellStyle name="Normal 12 2 2 2 5 3 2" xfId="14752" xr:uid="{00000000-0005-0000-0000-0000DF0D0000}"/>
    <cellStyle name="Normal 12 2 2 2 5 4" xfId="18963" xr:uid="{00000000-0005-0000-0000-000050070000}"/>
    <cellStyle name="Normal 12 2 2 2 5 5" xfId="10534" xr:uid="{00000000-0005-0000-0000-0000DC0D0000}"/>
    <cellStyle name="Normal 12 2 2 2 6" xfId="2451" xr:uid="{00000000-0005-0000-0000-0000E00D0000}"/>
    <cellStyle name="Normal 12 2 2 2 6 2" xfId="6736" xr:uid="{00000000-0005-0000-0000-0000E10D0000}"/>
    <cellStyle name="Normal 12 2 2 2 6 2 2" xfId="15165" xr:uid="{00000000-0005-0000-0000-0000E10D0000}"/>
    <cellStyle name="Normal 12 2 2 2 6 3" xfId="19376" xr:uid="{00000000-0005-0000-0000-000052070000}"/>
    <cellStyle name="Normal 12 2 2 2 6 4" xfId="10947" xr:uid="{00000000-0005-0000-0000-0000E00D0000}"/>
    <cellStyle name="Normal 12 2 2 2 7" xfId="4670" xr:uid="{00000000-0005-0000-0000-0000E20D0000}"/>
    <cellStyle name="Normal 12 2 2 2 7 2" xfId="13099" xr:uid="{00000000-0005-0000-0000-0000E20D0000}"/>
    <cellStyle name="Normal 12 2 2 2 8" xfId="17310" xr:uid="{00000000-0005-0000-0000-0000B6220000}"/>
    <cellStyle name="Normal 12 2 2 2 9" xfId="8881" xr:uid="{00000000-0005-0000-0000-0000CF0D0000}"/>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00000000-0005-0000-0000-0000E50D0000}"/>
    <cellStyle name="Normal 12 2 2 3 2 3" xfId="19868" xr:uid="{00000000-0005-0000-0000-000054070000}"/>
    <cellStyle name="Normal 12 2 2 3 2 4" xfId="11439" xr:uid="{00000000-0005-0000-0000-0000E40D0000}"/>
    <cellStyle name="Normal 12 2 2 3 3" xfId="5083" xr:uid="{00000000-0005-0000-0000-0000E60D0000}"/>
    <cellStyle name="Normal 12 2 2 3 3 2" xfId="13512" xr:uid="{00000000-0005-0000-0000-0000E60D0000}"/>
    <cellStyle name="Normal 12 2 2 3 4" xfId="17723" xr:uid="{00000000-0005-0000-0000-000053070000}"/>
    <cellStyle name="Normal 12 2 2 3 5" xfId="9294" xr:uid="{00000000-0005-0000-0000-0000E30D0000}"/>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00000000-0005-0000-0000-0000E90D0000}"/>
    <cellStyle name="Normal 12 2 2 4 2 3" xfId="20281" xr:uid="{00000000-0005-0000-0000-000056070000}"/>
    <cellStyle name="Normal 12 2 2 4 2 4" xfId="11852" xr:uid="{00000000-0005-0000-0000-0000E80D0000}"/>
    <cellStyle name="Normal 12 2 2 4 3" xfId="5496" xr:uid="{00000000-0005-0000-0000-0000EA0D0000}"/>
    <cellStyle name="Normal 12 2 2 4 3 2" xfId="13925" xr:uid="{00000000-0005-0000-0000-0000EA0D0000}"/>
    <cellStyle name="Normal 12 2 2 4 4" xfId="18136" xr:uid="{00000000-0005-0000-0000-000055070000}"/>
    <cellStyle name="Normal 12 2 2 4 5" xfId="9707" xr:uid="{00000000-0005-0000-0000-0000E70D0000}"/>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00000000-0005-0000-0000-0000ED0D0000}"/>
    <cellStyle name="Normal 12 2 2 5 2 3" xfId="20694" xr:uid="{00000000-0005-0000-0000-000058070000}"/>
    <cellStyle name="Normal 12 2 2 5 2 4" xfId="12265" xr:uid="{00000000-0005-0000-0000-0000EC0D0000}"/>
    <cellStyle name="Normal 12 2 2 5 3" xfId="5909" xr:uid="{00000000-0005-0000-0000-0000EE0D0000}"/>
    <cellStyle name="Normal 12 2 2 5 3 2" xfId="14338" xr:uid="{00000000-0005-0000-0000-0000EE0D0000}"/>
    <cellStyle name="Normal 12 2 2 5 4" xfId="18549" xr:uid="{00000000-0005-0000-0000-000057070000}"/>
    <cellStyle name="Normal 12 2 2 5 5" xfId="10120" xr:uid="{00000000-0005-0000-0000-0000EB0D0000}"/>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00000000-0005-0000-0000-0000F10D0000}"/>
    <cellStyle name="Normal 12 2 2 6 2 3" xfId="21107" xr:uid="{00000000-0005-0000-0000-00005A070000}"/>
    <cellStyle name="Normal 12 2 2 6 2 4" xfId="12678" xr:uid="{00000000-0005-0000-0000-0000F00D0000}"/>
    <cellStyle name="Normal 12 2 2 6 3" xfId="6322" xr:uid="{00000000-0005-0000-0000-0000F20D0000}"/>
    <cellStyle name="Normal 12 2 2 6 3 2" xfId="14751" xr:uid="{00000000-0005-0000-0000-0000F20D0000}"/>
    <cellStyle name="Normal 12 2 2 6 4" xfId="18962" xr:uid="{00000000-0005-0000-0000-000059070000}"/>
    <cellStyle name="Normal 12 2 2 6 5" xfId="10533" xr:uid="{00000000-0005-0000-0000-0000EF0D0000}"/>
    <cellStyle name="Normal 12 2 2 7" xfId="2450" xr:uid="{00000000-0005-0000-0000-0000F30D0000}"/>
    <cellStyle name="Normal 12 2 2 7 2" xfId="6735" xr:uid="{00000000-0005-0000-0000-0000F40D0000}"/>
    <cellStyle name="Normal 12 2 2 7 2 2" xfId="15164" xr:uid="{00000000-0005-0000-0000-0000F40D0000}"/>
    <cellStyle name="Normal 12 2 2 7 3" xfId="19375" xr:uid="{00000000-0005-0000-0000-00005B070000}"/>
    <cellStyle name="Normal 12 2 2 7 4" xfId="10946" xr:uid="{00000000-0005-0000-0000-0000F30D0000}"/>
    <cellStyle name="Normal 12 2 2 8" xfId="4669" xr:uid="{00000000-0005-0000-0000-0000F50D0000}"/>
    <cellStyle name="Normal 12 2 2 8 2" xfId="13098" xr:uid="{00000000-0005-0000-0000-0000F50D0000}"/>
    <cellStyle name="Normal 12 2 2 9" xfId="17309" xr:uid="{00000000-0005-0000-0000-0000B522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00000000-0005-0000-0000-0000F90D0000}"/>
    <cellStyle name="Normal 12 2 3 2 2 3" xfId="19870" xr:uid="{00000000-0005-0000-0000-00005E070000}"/>
    <cellStyle name="Normal 12 2 3 2 2 4" xfId="11441" xr:uid="{00000000-0005-0000-0000-0000F80D0000}"/>
    <cellStyle name="Normal 12 2 3 2 3" xfId="5085" xr:uid="{00000000-0005-0000-0000-0000FA0D0000}"/>
    <cellStyle name="Normal 12 2 3 2 3 2" xfId="13514" xr:uid="{00000000-0005-0000-0000-0000FA0D0000}"/>
    <cellStyle name="Normal 12 2 3 2 4" xfId="17725" xr:uid="{00000000-0005-0000-0000-00005D070000}"/>
    <cellStyle name="Normal 12 2 3 2 5" xfId="9296" xr:uid="{00000000-0005-0000-0000-0000F70D0000}"/>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00000000-0005-0000-0000-0000FD0D0000}"/>
    <cellStyle name="Normal 12 2 3 3 2 3" xfId="20283" xr:uid="{00000000-0005-0000-0000-000060070000}"/>
    <cellStyle name="Normal 12 2 3 3 2 4" xfId="11854" xr:uid="{00000000-0005-0000-0000-0000FC0D0000}"/>
    <cellStyle name="Normal 12 2 3 3 3" xfId="5498" xr:uid="{00000000-0005-0000-0000-0000FE0D0000}"/>
    <cellStyle name="Normal 12 2 3 3 3 2" xfId="13927" xr:uid="{00000000-0005-0000-0000-0000FE0D0000}"/>
    <cellStyle name="Normal 12 2 3 3 4" xfId="18138" xr:uid="{00000000-0005-0000-0000-00005F070000}"/>
    <cellStyle name="Normal 12 2 3 3 5" xfId="9709" xr:uid="{00000000-0005-0000-0000-0000FB0D0000}"/>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00000000-0005-0000-0000-0000010E0000}"/>
    <cellStyle name="Normal 12 2 3 4 2 3" xfId="20696" xr:uid="{00000000-0005-0000-0000-000062070000}"/>
    <cellStyle name="Normal 12 2 3 4 2 4" xfId="12267" xr:uid="{00000000-0005-0000-0000-0000000E0000}"/>
    <cellStyle name="Normal 12 2 3 4 3" xfId="5911" xr:uid="{00000000-0005-0000-0000-0000020E0000}"/>
    <cellStyle name="Normal 12 2 3 4 3 2" xfId="14340" xr:uid="{00000000-0005-0000-0000-0000020E0000}"/>
    <cellStyle name="Normal 12 2 3 4 4" xfId="18551" xr:uid="{00000000-0005-0000-0000-000061070000}"/>
    <cellStyle name="Normal 12 2 3 4 5" xfId="10122" xr:uid="{00000000-0005-0000-0000-0000FF0D0000}"/>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00000000-0005-0000-0000-0000050E0000}"/>
    <cellStyle name="Normal 12 2 3 5 2 3" xfId="21109" xr:uid="{00000000-0005-0000-0000-000064070000}"/>
    <cellStyle name="Normal 12 2 3 5 2 4" xfId="12680" xr:uid="{00000000-0005-0000-0000-0000040E0000}"/>
    <cellStyle name="Normal 12 2 3 5 3" xfId="6324" xr:uid="{00000000-0005-0000-0000-0000060E0000}"/>
    <cellStyle name="Normal 12 2 3 5 3 2" xfId="14753" xr:uid="{00000000-0005-0000-0000-0000060E0000}"/>
    <cellStyle name="Normal 12 2 3 5 4" xfId="18964" xr:uid="{00000000-0005-0000-0000-000063070000}"/>
    <cellStyle name="Normal 12 2 3 5 5" xfId="10535" xr:uid="{00000000-0005-0000-0000-0000030E0000}"/>
    <cellStyle name="Normal 12 2 3 6" xfId="2452" xr:uid="{00000000-0005-0000-0000-0000070E0000}"/>
    <cellStyle name="Normal 12 2 3 6 2" xfId="6737" xr:uid="{00000000-0005-0000-0000-0000080E0000}"/>
    <cellStyle name="Normal 12 2 3 6 2 2" xfId="15166" xr:uid="{00000000-0005-0000-0000-0000080E0000}"/>
    <cellStyle name="Normal 12 2 3 6 3" xfId="19377" xr:uid="{00000000-0005-0000-0000-000065070000}"/>
    <cellStyle name="Normal 12 2 3 6 4" xfId="10948" xr:uid="{00000000-0005-0000-0000-0000070E0000}"/>
    <cellStyle name="Normal 12 2 3 7" xfId="4671" xr:uid="{00000000-0005-0000-0000-0000090E0000}"/>
    <cellStyle name="Normal 12 2 3 7 2" xfId="13100" xr:uid="{00000000-0005-0000-0000-0000090E0000}"/>
    <cellStyle name="Normal 12 2 3 8" xfId="17311" xr:uid="{00000000-0005-0000-0000-0000B7220000}"/>
    <cellStyle name="Normal 12 2 3 9" xfId="8882" xr:uid="{00000000-0005-0000-0000-0000F60D0000}"/>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00000000-0005-0000-0000-00000C0E0000}"/>
    <cellStyle name="Normal 12 2 4 2 3" xfId="19867" xr:uid="{00000000-0005-0000-0000-000067070000}"/>
    <cellStyle name="Normal 12 2 4 2 4" xfId="11438" xr:uid="{00000000-0005-0000-0000-00000B0E0000}"/>
    <cellStyle name="Normal 12 2 4 3" xfId="5082" xr:uid="{00000000-0005-0000-0000-00000D0E0000}"/>
    <cellStyle name="Normal 12 2 4 3 2" xfId="13511" xr:uid="{00000000-0005-0000-0000-00000D0E0000}"/>
    <cellStyle name="Normal 12 2 4 4" xfId="17722" xr:uid="{00000000-0005-0000-0000-000066070000}"/>
    <cellStyle name="Normal 12 2 4 5" xfId="9293" xr:uid="{00000000-0005-0000-0000-00000A0E0000}"/>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00000000-0005-0000-0000-0000100E0000}"/>
    <cellStyle name="Normal 12 2 5 2 3" xfId="20280" xr:uid="{00000000-0005-0000-0000-000069070000}"/>
    <cellStyle name="Normal 12 2 5 2 4" xfId="11851" xr:uid="{00000000-0005-0000-0000-00000F0E0000}"/>
    <cellStyle name="Normal 12 2 5 3" xfId="5495" xr:uid="{00000000-0005-0000-0000-0000110E0000}"/>
    <cellStyle name="Normal 12 2 5 3 2" xfId="13924" xr:uid="{00000000-0005-0000-0000-0000110E0000}"/>
    <cellStyle name="Normal 12 2 5 4" xfId="18135" xr:uid="{00000000-0005-0000-0000-000068070000}"/>
    <cellStyle name="Normal 12 2 5 5" xfId="9706" xr:uid="{00000000-0005-0000-0000-00000E0E0000}"/>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00000000-0005-0000-0000-0000140E0000}"/>
    <cellStyle name="Normal 12 2 6 2 3" xfId="20693" xr:uid="{00000000-0005-0000-0000-00006B070000}"/>
    <cellStyle name="Normal 12 2 6 2 4" xfId="12264" xr:uid="{00000000-0005-0000-0000-0000130E0000}"/>
    <cellStyle name="Normal 12 2 6 3" xfId="5908" xr:uid="{00000000-0005-0000-0000-0000150E0000}"/>
    <cellStyle name="Normal 12 2 6 3 2" xfId="14337" xr:uid="{00000000-0005-0000-0000-0000150E0000}"/>
    <cellStyle name="Normal 12 2 6 4" xfId="18548" xr:uid="{00000000-0005-0000-0000-00006A070000}"/>
    <cellStyle name="Normal 12 2 6 5" xfId="10119" xr:uid="{00000000-0005-0000-0000-0000120E0000}"/>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00000000-0005-0000-0000-0000180E0000}"/>
    <cellStyle name="Normal 12 2 7 2 3" xfId="21106" xr:uid="{00000000-0005-0000-0000-00006D070000}"/>
    <cellStyle name="Normal 12 2 7 2 4" xfId="12677" xr:uid="{00000000-0005-0000-0000-0000170E0000}"/>
    <cellStyle name="Normal 12 2 7 3" xfId="6321" xr:uid="{00000000-0005-0000-0000-0000190E0000}"/>
    <cellStyle name="Normal 12 2 7 3 2" xfId="14750" xr:uid="{00000000-0005-0000-0000-0000190E0000}"/>
    <cellStyle name="Normal 12 2 7 4" xfId="18961" xr:uid="{00000000-0005-0000-0000-00006C070000}"/>
    <cellStyle name="Normal 12 2 7 5" xfId="10532" xr:uid="{00000000-0005-0000-0000-0000160E0000}"/>
    <cellStyle name="Normal 12 2 8" xfId="2449" xr:uid="{00000000-0005-0000-0000-00001A0E0000}"/>
    <cellStyle name="Normal 12 2 8 2" xfId="6734" xr:uid="{00000000-0005-0000-0000-00001B0E0000}"/>
    <cellStyle name="Normal 12 2 8 2 2" xfId="15163" xr:uid="{00000000-0005-0000-0000-00001B0E0000}"/>
    <cellStyle name="Normal 12 2 8 3" xfId="19374" xr:uid="{00000000-0005-0000-0000-00006E070000}"/>
    <cellStyle name="Normal 12 2 8 4" xfId="10945" xr:uid="{00000000-0005-0000-0000-00001A0E0000}"/>
    <cellStyle name="Normal 12 2 9" xfId="4668" xr:uid="{00000000-0005-0000-0000-00001C0E0000}"/>
    <cellStyle name="Normal 12 2 9 2" xfId="13097" xr:uid="{00000000-0005-0000-0000-00001C0E0000}"/>
    <cellStyle name="Normal 12 3" xfId="264" xr:uid="{00000000-0005-0000-0000-00001D0E0000}"/>
    <cellStyle name="Normal 12 3 10" xfId="8883"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00000000-0005-0000-0000-0000210E0000}"/>
    <cellStyle name="Normal 12 3 2 2 2 3" xfId="19872" xr:uid="{00000000-0005-0000-0000-000072070000}"/>
    <cellStyle name="Normal 12 3 2 2 2 4" xfId="11443" xr:uid="{00000000-0005-0000-0000-0000200E0000}"/>
    <cellStyle name="Normal 12 3 2 2 3" xfId="5087" xr:uid="{00000000-0005-0000-0000-0000220E0000}"/>
    <cellStyle name="Normal 12 3 2 2 3 2" xfId="13516" xr:uid="{00000000-0005-0000-0000-0000220E0000}"/>
    <cellStyle name="Normal 12 3 2 2 4" xfId="17727" xr:uid="{00000000-0005-0000-0000-000071070000}"/>
    <cellStyle name="Normal 12 3 2 2 5" xfId="9298" xr:uid="{00000000-0005-0000-0000-00001F0E0000}"/>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00000000-0005-0000-0000-0000250E0000}"/>
    <cellStyle name="Normal 12 3 2 3 2 3" xfId="20285" xr:uid="{00000000-0005-0000-0000-000074070000}"/>
    <cellStyle name="Normal 12 3 2 3 2 4" xfId="11856" xr:uid="{00000000-0005-0000-0000-0000240E0000}"/>
    <cellStyle name="Normal 12 3 2 3 3" xfId="5500" xr:uid="{00000000-0005-0000-0000-0000260E0000}"/>
    <cellStyle name="Normal 12 3 2 3 3 2" xfId="13929" xr:uid="{00000000-0005-0000-0000-0000260E0000}"/>
    <cellStyle name="Normal 12 3 2 3 4" xfId="18140" xr:uid="{00000000-0005-0000-0000-000073070000}"/>
    <cellStyle name="Normal 12 3 2 3 5" xfId="9711" xr:uid="{00000000-0005-0000-0000-0000230E0000}"/>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00000000-0005-0000-0000-0000290E0000}"/>
    <cellStyle name="Normal 12 3 2 4 2 3" xfId="20698" xr:uid="{00000000-0005-0000-0000-000076070000}"/>
    <cellStyle name="Normal 12 3 2 4 2 4" xfId="12269" xr:uid="{00000000-0005-0000-0000-0000280E0000}"/>
    <cellStyle name="Normal 12 3 2 4 3" xfId="5913" xr:uid="{00000000-0005-0000-0000-00002A0E0000}"/>
    <cellStyle name="Normal 12 3 2 4 3 2" xfId="14342" xr:uid="{00000000-0005-0000-0000-00002A0E0000}"/>
    <cellStyle name="Normal 12 3 2 4 4" xfId="18553" xr:uid="{00000000-0005-0000-0000-000075070000}"/>
    <cellStyle name="Normal 12 3 2 4 5" xfId="10124" xr:uid="{00000000-0005-0000-0000-0000270E0000}"/>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00000000-0005-0000-0000-00002D0E0000}"/>
    <cellStyle name="Normal 12 3 2 5 2 3" xfId="21111" xr:uid="{00000000-0005-0000-0000-000078070000}"/>
    <cellStyle name="Normal 12 3 2 5 2 4" xfId="12682" xr:uid="{00000000-0005-0000-0000-00002C0E0000}"/>
    <cellStyle name="Normal 12 3 2 5 3" xfId="6326" xr:uid="{00000000-0005-0000-0000-00002E0E0000}"/>
    <cellStyle name="Normal 12 3 2 5 3 2" xfId="14755" xr:uid="{00000000-0005-0000-0000-00002E0E0000}"/>
    <cellStyle name="Normal 12 3 2 5 4" xfId="18966" xr:uid="{00000000-0005-0000-0000-000077070000}"/>
    <cellStyle name="Normal 12 3 2 5 5" xfId="10537" xr:uid="{00000000-0005-0000-0000-00002B0E0000}"/>
    <cellStyle name="Normal 12 3 2 6" xfId="2454" xr:uid="{00000000-0005-0000-0000-00002F0E0000}"/>
    <cellStyle name="Normal 12 3 2 6 2" xfId="6739" xr:uid="{00000000-0005-0000-0000-0000300E0000}"/>
    <cellStyle name="Normal 12 3 2 6 2 2" xfId="15168" xr:uid="{00000000-0005-0000-0000-0000300E0000}"/>
    <cellStyle name="Normal 12 3 2 6 3" xfId="19379" xr:uid="{00000000-0005-0000-0000-000079070000}"/>
    <cellStyle name="Normal 12 3 2 6 4" xfId="10950" xr:uid="{00000000-0005-0000-0000-00002F0E0000}"/>
    <cellStyle name="Normal 12 3 2 7" xfId="4673" xr:uid="{00000000-0005-0000-0000-0000310E0000}"/>
    <cellStyle name="Normal 12 3 2 7 2" xfId="13102" xr:uid="{00000000-0005-0000-0000-0000310E0000}"/>
    <cellStyle name="Normal 12 3 2 8" xfId="17313" xr:uid="{00000000-0005-0000-0000-0000B9220000}"/>
    <cellStyle name="Normal 12 3 2 9" xfId="8884" xr:uid="{00000000-0005-0000-0000-00001E0E0000}"/>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00000000-0005-0000-0000-0000340E0000}"/>
    <cellStyle name="Normal 12 3 3 2 3" xfId="19871" xr:uid="{00000000-0005-0000-0000-00007B070000}"/>
    <cellStyle name="Normal 12 3 3 2 4" xfId="11442" xr:uid="{00000000-0005-0000-0000-0000330E0000}"/>
    <cellStyle name="Normal 12 3 3 3" xfId="5086" xr:uid="{00000000-0005-0000-0000-0000350E0000}"/>
    <cellStyle name="Normal 12 3 3 3 2" xfId="13515" xr:uid="{00000000-0005-0000-0000-0000350E0000}"/>
    <cellStyle name="Normal 12 3 3 4" xfId="17726" xr:uid="{00000000-0005-0000-0000-00007A070000}"/>
    <cellStyle name="Normal 12 3 3 5" xfId="9297" xr:uid="{00000000-0005-0000-0000-0000320E0000}"/>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00000000-0005-0000-0000-0000380E0000}"/>
    <cellStyle name="Normal 12 3 4 2 3" xfId="20284" xr:uid="{00000000-0005-0000-0000-00007D070000}"/>
    <cellStyle name="Normal 12 3 4 2 4" xfId="11855" xr:uid="{00000000-0005-0000-0000-0000370E0000}"/>
    <cellStyle name="Normal 12 3 4 3" xfId="5499" xr:uid="{00000000-0005-0000-0000-0000390E0000}"/>
    <cellStyle name="Normal 12 3 4 3 2" xfId="13928" xr:uid="{00000000-0005-0000-0000-0000390E0000}"/>
    <cellStyle name="Normal 12 3 4 4" xfId="18139" xr:uid="{00000000-0005-0000-0000-00007C070000}"/>
    <cellStyle name="Normal 12 3 4 5" xfId="9710" xr:uid="{00000000-0005-0000-0000-0000360E0000}"/>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00000000-0005-0000-0000-00003C0E0000}"/>
    <cellStyle name="Normal 12 3 5 2 3" xfId="20697" xr:uid="{00000000-0005-0000-0000-00007F070000}"/>
    <cellStyle name="Normal 12 3 5 2 4" xfId="12268" xr:uid="{00000000-0005-0000-0000-00003B0E0000}"/>
    <cellStyle name="Normal 12 3 5 3" xfId="5912" xr:uid="{00000000-0005-0000-0000-00003D0E0000}"/>
    <cellStyle name="Normal 12 3 5 3 2" xfId="14341" xr:uid="{00000000-0005-0000-0000-00003D0E0000}"/>
    <cellStyle name="Normal 12 3 5 4" xfId="18552" xr:uid="{00000000-0005-0000-0000-00007E070000}"/>
    <cellStyle name="Normal 12 3 5 5" xfId="10123" xr:uid="{00000000-0005-0000-0000-00003A0E0000}"/>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00000000-0005-0000-0000-0000400E0000}"/>
    <cellStyle name="Normal 12 3 6 2 3" xfId="21110" xr:uid="{00000000-0005-0000-0000-000081070000}"/>
    <cellStyle name="Normal 12 3 6 2 4" xfId="12681" xr:uid="{00000000-0005-0000-0000-00003F0E0000}"/>
    <cellStyle name="Normal 12 3 6 3" xfId="6325" xr:uid="{00000000-0005-0000-0000-0000410E0000}"/>
    <cellStyle name="Normal 12 3 6 3 2" xfId="14754" xr:uid="{00000000-0005-0000-0000-0000410E0000}"/>
    <cellStyle name="Normal 12 3 6 4" xfId="18965" xr:uid="{00000000-0005-0000-0000-000080070000}"/>
    <cellStyle name="Normal 12 3 6 5" xfId="10536" xr:uid="{00000000-0005-0000-0000-00003E0E0000}"/>
    <cellStyle name="Normal 12 3 7" xfId="2453" xr:uid="{00000000-0005-0000-0000-0000420E0000}"/>
    <cellStyle name="Normal 12 3 7 2" xfId="6738" xr:uid="{00000000-0005-0000-0000-0000430E0000}"/>
    <cellStyle name="Normal 12 3 7 2 2" xfId="15167" xr:uid="{00000000-0005-0000-0000-0000430E0000}"/>
    <cellStyle name="Normal 12 3 7 3" xfId="19378" xr:uid="{00000000-0005-0000-0000-000082070000}"/>
    <cellStyle name="Normal 12 3 7 4" xfId="10949" xr:uid="{00000000-0005-0000-0000-0000420E0000}"/>
    <cellStyle name="Normal 12 3 8" xfId="4672" xr:uid="{00000000-0005-0000-0000-0000440E0000}"/>
    <cellStyle name="Normal 12 3 8 2" xfId="13101" xr:uid="{00000000-0005-0000-0000-0000440E0000}"/>
    <cellStyle name="Normal 12 3 9" xfId="17312" xr:uid="{00000000-0005-0000-0000-0000B822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00000000-0005-0000-0000-0000480E0000}"/>
    <cellStyle name="Normal 12 4 2 2 3" xfId="19873" xr:uid="{00000000-0005-0000-0000-000085070000}"/>
    <cellStyle name="Normal 12 4 2 2 4" xfId="11444" xr:uid="{00000000-0005-0000-0000-0000470E0000}"/>
    <cellStyle name="Normal 12 4 2 3" xfId="5088" xr:uid="{00000000-0005-0000-0000-0000490E0000}"/>
    <cellStyle name="Normal 12 4 2 3 2" xfId="13517" xr:uid="{00000000-0005-0000-0000-0000490E0000}"/>
    <cellStyle name="Normal 12 4 2 4" xfId="17728" xr:uid="{00000000-0005-0000-0000-000084070000}"/>
    <cellStyle name="Normal 12 4 2 5" xfId="9299" xr:uid="{00000000-0005-0000-0000-0000460E0000}"/>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00000000-0005-0000-0000-00004C0E0000}"/>
    <cellStyle name="Normal 12 4 3 2 3" xfId="20286" xr:uid="{00000000-0005-0000-0000-000087070000}"/>
    <cellStyle name="Normal 12 4 3 2 4" xfId="11857" xr:uid="{00000000-0005-0000-0000-00004B0E0000}"/>
    <cellStyle name="Normal 12 4 3 3" xfId="5501" xr:uid="{00000000-0005-0000-0000-00004D0E0000}"/>
    <cellStyle name="Normal 12 4 3 3 2" xfId="13930" xr:uid="{00000000-0005-0000-0000-00004D0E0000}"/>
    <cellStyle name="Normal 12 4 3 4" xfId="18141" xr:uid="{00000000-0005-0000-0000-000086070000}"/>
    <cellStyle name="Normal 12 4 3 5" xfId="9712" xr:uid="{00000000-0005-0000-0000-00004A0E0000}"/>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00000000-0005-0000-0000-0000500E0000}"/>
    <cellStyle name="Normal 12 4 4 2 3" xfId="20699" xr:uid="{00000000-0005-0000-0000-000089070000}"/>
    <cellStyle name="Normal 12 4 4 2 4" xfId="12270" xr:uid="{00000000-0005-0000-0000-00004F0E0000}"/>
    <cellStyle name="Normal 12 4 4 3" xfId="5914" xr:uid="{00000000-0005-0000-0000-0000510E0000}"/>
    <cellStyle name="Normal 12 4 4 3 2" xfId="14343" xr:uid="{00000000-0005-0000-0000-0000510E0000}"/>
    <cellStyle name="Normal 12 4 4 4" xfId="18554" xr:uid="{00000000-0005-0000-0000-000088070000}"/>
    <cellStyle name="Normal 12 4 4 5" xfId="10125" xr:uid="{00000000-0005-0000-0000-00004E0E0000}"/>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00000000-0005-0000-0000-0000540E0000}"/>
    <cellStyle name="Normal 12 4 5 2 3" xfId="21112" xr:uid="{00000000-0005-0000-0000-00008B070000}"/>
    <cellStyle name="Normal 12 4 5 2 4" xfId="12683" xr:uid="{00000000-0005-0000-0000-0000530E0000}"/>
    <cellStyle name="Normal 12 4 5 3" xfId="6327" xr:uid="{00000000-0005-0000-0000-0000550E0000}"/>
    <cellStyle name="Normal 12 4 5 3 2" xfId="14756" xr:uid="{00000000-0005-0000-0000-0000550E0000}"/>
    <cellStyle name="Normal 12 4 5 4" xfId="18967" xr:uid="{00000000-0005-0000-0000-00008A070000}"/>
    <cellStyle name="Normal 12 4 5 5" xfId="10538" xr:uid="{00000000-0005-0000-0000-0000520E0000}"/>
    <cellStyle name="Normal 12 4 6" xfId="2455" xr:uid="{00000000-0005-0000-0000-0000560E0000}"/>
    <cellStyle name="Normal 12 4 6 2" xfId="6740" xr:uid="{00000000-0005-0000-0000-0000570E0000}"/>
    <cellStyle name="Normal 12 4 6 2 2" xfId="15169" xr:uid="{00000000-0005-0000-0000-0000570E0000}"/>
    <cellStyle name="Normal 12 4 6 3" xfId="19380" xr:uid="{00000000-0005-0000-0000-00008C070000}"/>
    <cellStyle name="Normal 12 4 6 4" xfId="10951" xr:uid="{00000000-0005-0000-0000-0000560E0000}"/>
    <cellStyle name="Normal 12 4 7" xfId="4674" xr:uid="{00000000-0005-0000-0000-0000580E0000}"/>
    <cellStyle name="Normal 12 4 7 2" xfId="13103" xr:uid="{00000000-0005-0000-0000-0000580E0000}"/>
    <cellStyle name="Normal 12 4 8" xfId="17314" xr:uid="{00000000-0005-0000-0000-0000BA220000}"/>
    <cellStyle name="Normal 12 4 9" xfId="8885" xr:uid="{00000000-0005-0000-0000-000045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00000000-0005-0000-0000-00005C0E0000}"/>
    <cellStyle name="Normal 12 6 2 3" xfId="19866" xr:uid="{00000000-0005-0000-0000-00008F070000}"/>
    <cellStyle name="Normal 12 6 2 4" xfId="11437" xr:uid="{00000000-0005-0000-0000-00005B0E0000}"/>
    <cellStyle name="Normal 12 6 3" xfId="5081" xr:uid="{00000000-0005-0000-0000-00005D0E0000}"/>
    <cellStyle name="Normal 12 6 3 2" xfId="13510" xr:uid="{00000000-0005-0000-0000-00005D0E0000}"/>
    <cellStyle name="Normal 12 6 4" xfId="17721" xr:uid="{00000000-0005-0000-0000-00008E070000}"/>
    <cellStyle name="Normal 12 6 5" xfId="9292" xr:uid="{00000000-0005-0000-0000-00005A0E0000}"/>
    <cellStyle name="Normal 12 7" xfId="1184" xr:uid="{00000000-0005-0000-0000-00005E0E0000}"/>
    <cellStyle name="Normal 12 7 2" xfId="3415" xr:uid="{00000000-0005-0000-0000-00005F0E0000}"/>
    <cellStyle name="Normal 12 7 2 2" xfId="7639" xr:uid="{00000000-0005-0000-0000-0000600E0000}"/>
    <cellStyle name="Normal 12 7 2 2 2" xfId="16068" xr:uid="{00000000-0005-0000-0000-0000600E0000}"/>
    <cellStyle name="Normal 12 7 2 3" xfId="20279" xr:uid="{00000000-0005-0000-0000-000091070000}"/>
    <cellStyle name="Normal 12 7 2 4" xfId="11850" xr:uid="{00000000-0005-0000-0000-00005F0E0000}"/>
    <cellStyle name="Normal 12 7 3" xfId="5494" xr:uid="{00000000-0005-0000-0000-0000610E0000}"/>
    <cellStyle name="Normal 12 7 3 2" xfId="13923" xr:uid="{00000000-0005-0000-0000-0000610E0000}"/>
    <cellStyle name="Normal 12 7 4" xfId="18134" xr:uid="{00000000-0005-0000-0000-000090070000}"/>
    <cellStyle name="Normal 12 7 5" xfId="9705" xr:uid="{00000000-0005-0000-0000-00005E0E0000}"/>
    <cellStyle name="Normal 12 8" xfId="1598" xr:uid="{00000000-0005-0000-0000-0000620E0000}"/>
    <cellStyle name="Normal 12 8 2" xfId="3828" xr:uid="{00000000-0005-0000-0000-0000630E0000}"/>
    <cellStyle name="Normal 12 8 2 2" xfId="8052" xr:uid="{00000000-0005-0000-0000-0000640E0000}"/>
    <cellStyle name="Normal 12 8 2 2 2" xfId="16481" xr:uid="{00000000-0005-0000-0000-0000640E0000}"/>
    <cellStyle name="Normal 12 8 2 3" xfId="20692" xr:uid="{00000000-0005-0000-0000-000093070000}"/>
    <cellStyle name="Normal 12 8 2 4" xfId="12263" xr:uid="{00000000-0005-0000-0000-0000630E0000}"/>
    <cellStyle name="Normal 12 8 3" xfId="5907" xr:uid="{00000000-0005-0000-0000-0000650E0000}"/>
    <cellStyle name="Normal 12 8 3 2" xfId="14336" xr:uid="{00000000-0005-0000-0000-0000650E0000}"/>
    <cellStyle name="Normal 12 8 4" xfId="18547" xr:uid="{00000000-0005-0000-0000-000092070000}"/>
    <cellStyle name="Normal 12 8 5" xfId="10118" xr:uid="{00000000-0005-0000-0000-0000620E0000}"/>
    <cellStyle name="Normal 12 9" xfId="2012" xr:uid="{00000000-0005-0000-0000-0000660E0000}"/>
    <cellStyle name="Normal 12 9 2" xfId="4241" xr:uid="{00000000-0005-0000-0000-0000670E0000}"/>
    <cellStyle name="Normal 12 9 2 2" xfId="8465" xr:uid="{00000000-0005-0000-0000-0000680E0000}"/>
    <cellStyle name="Normal 12 9 2 2 2" xfId="16894" xr:uid="{00000000-0005-0000-0000-0000680E0000}"/>
    <cellStyle name="Normal 12 9 2 3" xfId="21105" xr:uid="{00000000-0005-0000-0000-000095070000}"/>
    <cellStyle name="Normal 12 9 2 4" xfId="12676" xr:uid="{00000000-0005-0000-0000-0000670E0000}"/>
    <cellStyle name="Normal 12 9 3" xfId="6320" xr:uid="{00000000-0005-0000-0000-0000690E0000}"/>
    <cellStyle name="Normal 12 9 3 2" xfId="14749" xr:uid="{00000000-0005-0000-0000-0000690E0000}"/>
    <cellStyle name="Normal 12 9 4" xfId="18960" xr:uid="{00000000-0005-0000-0000-000094070000}"/>
    <cellStyle name="Normal 12 9 5" xfId="10531" xr:uid="{00000000-0005-0000-0000-000066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00000000-0005-0000-0000-00006F0E0000}"/>
    <cellStyle name="Normal 14 2 2 3" xfId="19874" xr:uid="{00000000-0005-0000-0000-00009A070000}"/>
    <cellStyle name="Normal 14 2 2 4" xfId="11445" xr:uid="{00000000-0005-0000-0000-00006E0E0000}"/>
    <cellStyle name="Normal 14 2 3" xfId="5089" xr:uid="{00000000-0005-0000-0000-0000700E0000}"/>
    <cellStyle name="Normal 14 2 3 2" xfId="13518" xr:uid="{00000000-0005-0000-0000-0000700E0000}"/>
    <cellStyle name="Normal 14 2 4" xfId="17729" xr:uid="{00000000-0005-0000-0000-000099070000}"/>
    <cellStyle name="Normal 14 2 5" xfId="9300" xr:uid="{00000000-0005-0000-0000-00006D0E0000}"/>
    <cellStyle name="Normal 14 3" xfId="1192" xr:uid="{00000000-0005-0000-0000-0000710E0000}"/>
    <cellStyle name="Normal 14 3 2" xfId="3423" xr:uid="{00000000-0005-0000-0000-0000720E0000}"/>
    <cellStyle name="Normal 14 3 2 2" xfId="7647" xr:uid="{00000000-0005-0000-0000-0000730E0000}"/>
    <cellStyle name="Normal 14 3 2 2 2" xfId="16076" xr:uid="{00000000-0005-0000-0000-0000730E0000}"/>
    <cellStyle name="Normal 14 3 2 3" xfId="20287" xr:uid="{00000000-0005-0000-0000-00009C070000}"/>
    <cellStyle name="Normal 14 3 2 4" xfId="11858" xr:uid="{00000000-0005-0000-0000-0000720E0000}"/>
    <cellStyle name="Normal 14 3 3" xfId="5502" xr:uid="{00000000-0005-0000-0000-0000740E0000}"/>
    <cellStyle name="Normal 14 3 3 2" xfId="13931" xr:uid="{00000000-0005-0000-0000-0000740E0000}"/>
    <cellStyle name="Normal 14 3 4" xfId="18142" xr:uid="{00000000-0005-0000-0000-00009B070000}"/>
    <cellStyle name="Normal 14 3 5" xfId="9713" xr:uid="{00000000-0005-0000-0000-0000710E0000}"/>
    <cellStyle name="Normal 14 4" xfId="1606" xr:uid="{00000000-0005-0000-0000-0000750E0000}"/>
    <cellStyle name="Normal 14 4 2" xfId="3836" xr:uid="{00000000-0005-0000-0000-0000760E0000}"/>
    <cellStyle name="Normal 14 4 2 2" xfId="8060" xr:uid="{00000000-0005-0000-0000-0000770E0000}"/>
    <cellStyle name="Normal 14 4 2 2 2" xfId="16489" xr:uid="{00000000-0005-0000-0000-0000770E0000}"/>
    <cellStyle name="Normal 14 4 2 3" xfId="20700" xr:uid="{00000000-0005-0000-0000-00009E070000}"/>
    <cellStyle name="Normal 14 4 2 4" xfId="12271" xr:uid="{00000000-0005-0000-0000-0000760E0000}"/>
    <cellStyle name="Normal 14 4 3" xfId="5915" xr:uid="{00000000-0005-0000-0000-0000780E0000}"/>
    <cellStyle name="Normal 14 4 3 2" xfId="14344" xr:uid="{00000000-0005-0000-0000-0000780E0000}"/>
    <cellStyle name="Normal 14 4 4" xfId="18555" xr:uid="{00000000-0005-0000-0000-00009D070000}"/>
    <cellStyle name="Normal 14 4 5" xfId="10126" xr:uid="{00000000-0005-0000-0000-0000750E0000}"/>
    <cellStyle name="Normal 14 5" xfId="2020" xr:uid="{00000000-0005-0000-0000-0000790E0000}"/>
    <cellStyle name="Normal 14 5 2" xfId="4249" xr:uid="{00000000-0005-0000-0000-00007A0E0000}"/>
    <cellStyle name="Normal 14 5 2 2" xfId="8473" xr:uid="{00000000-0005-0000-0000-00007B0E0000}"/>
    <cellStyle name="Normal 14 5 2 2 2" xfId="16902" xr:uid="{00000000-0005-0000-0000-00007B0E0000}"/>
    <cellStyle name="Normal 14 5 2 3" xfId="21113" xr:uid="{00000000-0005-0000-0000-0000A0070000}"/>
    <cellStyle name="Normal 14 5 2 4" xfId="12684" xr:uid="{00000000-0005-0000-0000-00007A0E0000}"/>
    <cellStyle name="Normal 14 5 3" xfId="6328" xr:uid="{00000000-0005-0000-0000-00007C0E0000}"/>
    <cellStyle name="Normal 14 5 3 2" xfId="14757" xr:uid="{00000000-0005-0000-0000-00007C0E0000}"/>
    <cellStyle name="Normal 14 5 4" xfId="18968" xr:uid="{00000000-0005-0000-0000-00009F070000}"/>
    <cellStyle name="Normal 14 5 5" xfId="10539" xr:uid="{00000000-0005-0000-0000-0000790E0000}"/>
    <cellStyle name="Normal 14 6" xfId="2456" xr:uid="{00000000-0005-0000-0000-00007D0E0000}"/>
    <cellStyle name="Normal 14 6 2" xfId="6741" xr:uid="{00000000-0005-0000-0000-00007E0E0000}"/>
    <cellStyle name="Normal 14 6 2 2" xfId="15170" xr:uid="{00000000-0005-0000-0000-00007E0E0000}"/>
    <cellStyle name="Normal 14 6 3" xfId="19381" xr:uid="{00000000-0005-0000-0000-0000A1070000}"/>
    <cellStyle name="Normal 14 6 4" xfId="10952" xr:uid="{00000000-0005-0000-0000-00007D0E0000}"/>
    <cellStyle name="Normal 14 7" xfId="4675" xr:uid="{00000000-0005-0000-0000-00007F0E0000}"/>
    <cellStyle name="Normal 14 7 2" xfId="13104" xr:uid="{00000000-0005-0000-0000-00007F0E0000}"/>
    <cellStyle name="Normal 14 8" xfId="17315" xr:uid="{00000000-0005-0000-0000-0000BB220000}"/>
    <cellStyle name="Normal 14 9" xfId="8886" xr:uid="{00000000-0005-0000-0000-00006C0E0000}"/>
    <cellStyle name="Normal 15" xfId="4497" xr:uid="{00000000-0005-0000-0000-0000800E0000}"/>
    <cellStyle name="Normal 15 2" xfId="12930" xr:uid="{00000000-0005-0000-0000-0000800E0000}"/>
    <cellStyle name="Normal 16" xfId="4501" xr:uid="{00000000-0005-0000-0000-0000810E0000}"/>
    <cellStyle name="Normal 16 2" xfId="12933"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00000000-0005-0000-0000-00008F0E0000}"/>
    <cellStyle name="Normal 2 4 2 10 2 3" xfId="21114" xr:uid="{00000000-0005-0000-0000-0000AE070000}"/>
    <cellStyle name="Normal 2 4 2 10 2 4" xfId="12685" xr:uid="{00000000-0005-0000-0000-00008E0E0000}"/>
    <cellStyle name="Normal 2 4 2 10 3" xfId="6329" xr:uid="{00000000-0005-0000-0000-0000900E0000}"/>
    <cellStyle name="Normal 2 4 2 10 3 2" xfId="14758" xr:uid="{00000000-0005-0000-0000-0000900E0000}"/>
    <cellStyle name="Normal 2 4 2 10 4" xfId="18969" xr:uid="{00000000-0005-0000-0000-0000AD070000}"/>
    <cellStyle name="Normal 2 4 2 10 5" xfId="10540" xr:uid="{00000000-0005-0000-0000-00008D0E0000}"/>
    <cellStyle name="Normal 2 4 2 11" xfId="2457" xr:uid="{00000000-0005-0000-0000-0000910E0000}"/>
    <cellStyle name="Normal 2 4 2 11 2" xfId="6742" xr:uid="{00000000-0005-0000-0000-0000920E0000}"/>
    <cellStyle name="Normal 2 4 2 11 2 2" xfId="15171" xr:uid="{00000000-0005-0000-0000-0000920E0000}"/>
    <cellStyle name="Normal 2 4 2 11 3" xfId="19382" xr:uid="{00000000-0005-0000-0000-0000AF070000}"/>
    <cellStyle name="Normal 2 4 2 11 4" xfId="10953" xr:uid="{00000000-0005-0000-0000-0000910E0000}"/>
    <cellStyle name="Normal 2 4 2 12" xfId="4676" xr:uid="{00000000-0005-0000-0000-0000930E0000}"/>
    <cellStyle name="Normal 2 4 2 12 2" xfId="13105" xr:uid="{00000000-0005-0000-0000-0000930E0000}"/>
    <cellStyle name="Normal 2 4 2 13" xfId="17316" xr:uid="{00000000-0005-0000-0000-0000BC220000}"/>
    <cellStyle name="Normal 2 4 2 14" xfId="8887" xr:uid="{00000000-0005-0000-0000-00008C0E0000}"/>
    <cellStyle name="Normal 2 4 2 2" xfId="280" xr:uid="{00000000-0005-0000-0000-0000940E0000}"/>
    <cellStyle name="Normal 2 4 2 3" xfId="281" xr:uid="{00000000-0005-0000-0000-0000950E0000}"/>
    <cellStyle name="Normal 2 4 2 3 10" xfId="4677" xr:uid="{00000000-0005-0000-0000-0000960E0000}"/>
    <cellStyle name="Normal 2 4 2 3 10 2" xfId="13106" xr:uid="{00000000-0005-0000-0000-0000960E0000}"/>
    <cellStyle name="Normal 2 4 2 3 11" xfId="17317" xr:uid="{00000000-0005-0000-0000-0000BD220000}"/>
    <cellStyle name="Normal 2 4 2 3 12" xfId="8888" xr:uid="{00000000-0005-0000-0000-0000950E0000}"/>
    <cellStyle name="Normal 2 4 2 3 2" xfId="282" xr:uid="{00000000-0005-0000-0000-0000970E0000}"/>
    <cellStyle name="Normal 2 4 2 3 2 10" xfId="17318" xr:uid="{00000000-0005-0000-0000-0000BE220000}"/>
    <cellStyle name="Normal 2 4 2 3 2 11" xfId="8889" xr:uid="{00000000-0005-0000-0000-0000970E0000}"/>
    <cellStyle name="Normal 2 4 2 3 2 2" xfId="283" xr:uid="{00000000-0005-0000-0000-0000980E0000}"/>
    <cellStyle name="Normal 2 4 2 3 2 2 10" xfId="8890"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00000000-0005-0000-0000-00009C0E0000}"/>
    <cellStyle name="Normal 2 4 2 3 2 2 2 2 2 3" xfId="19879" xr:uid="{00000000-0005-0000-0000-0000B6070000}"/>
    <cellStyle name="Normal 2 4 2 3 2 2 2 2 2 4" xfId="11450" xr:uid="{00000000-0005-0000-0000-00009B0E0000}"/>
    <cellStyle name="Normal 2 4 2 3 2 2 2 2 3" xfId="5094" xr:uid="{00000000-0005-0000-0000-00009D0E0000}"/>
    <cellStyle name="Normal 2 4 2 3 2 2 2 2 3 2" xfId="13523" xr:uid="{00000000-0005-0000-0000-00009D0E0000}"/>
    <cellStyle name="Normal 2 4 2 3 2 2 2 2 4" xfId="17734" xr:uid="{00000000-0005-0000-0000-0000B5070000}"/>
    <cellStyle name="Normal 2 4 2 3 2 2 2 2 5" xfId="9305" xr:uid="{00000000-0005-0000-0000-00009A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00000000-0005-0000-0000-0000A00E0000}"/>
    <cellStyle name="Normal 2 4 2 3 2 2 2 3 2 3" xfId="20292" xr:uid="{00000000-0005-0000-0000-0000B8070000}"/>
    <cellStyle name="Normal 2 4 2 3 2 2 2 3 2 4" xfId="11863" xr:uid="{00000000-0005-0000-0000-00009F0E0000}"/>
    <cellStyle name="Normal 2 4 2 3 2 2 2 3 3" xfId="5507" xr:uid="{00000000-0005-0000-0000-0000A10E0000}"/>
    <cellStyle name="Normal 2 4 2 3 2 2 2 3 3 2" xfId="13936" xr:uid="{00000000-0005-0000-0000-0000A10E0000}"/>
    <cellStyle name="Normal 2 4 2 3 2 2 2 3 4" xfId="18147" xr:uid="{00000000-0005-0000-0000-0000B7070000}"/>
    <cellStyle name="Normal 2 4 2 3 2 2 2 3 5" xfId="9718" xr:uid="{00000000-0005-0000-0000-00009E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00000000-0005-0000-0000-0000A40E0000}"/>
    <cellStyle name="Normal 2 4 2 3 2 2 2 4 2 3" xfId="20705" xr:uid="{00000000-0005-0000-0000-0000BA070000}"/>
    <cellStyle name="Normal 2 4 2 3 2 2 2 4 2 4" xfId="12276" xr:uid="{00000000-0005-0000-0000-0000A30E0000}"/>
    <cellStyle name="Normal 2 4 2 3 2 2 2 4 3" xfId="5920" xr:uid="{00000000-0005-0000-0000-0000A50E0000}"/>
    <cellStyle name="Normal 2 4 2 3 2 2 2 4 3 2" xfId="14349" xr:uid="{00000000-0005-0000-0000-0000A50E0000}"/>
    <cellStyle name="Normal 2 4 2 3 2 2 2 4 4" xfId="18560" xr:uid="{00000000-0005-0000-0000-0000B9070000}"/>
    <cellStyle name="Normal 2 4 2 3 2 2 2 4 5" xfId="10131" xr:uid="{00000000-0005-0000-0000-0000A2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00000000-0005-0000-0000-0000A80E0000}"/>
    <cellStyle name="Normal 2 4 2 3 2 2 2 5 2 3" xfId="21118" xr:uid="{00000000-0005-0000-0000-0000BC070000}"/>
    <cellStyle name="Normal 2 4 2 3 2 2 2 5 2 4" xfId="12689" xr:uid="{00000000-0005-0000-0000-0000A70E0000}"/>
    <cellStyle name="Normal 2 4 2 3 2 2 2 5 3" xfId="6333" xr:uid="{00000000-0005-0000-0000-0000A90E0000}"/>
    <cellStyle name="Normal 2 4 2 3 2 2 2 5 3 2" xfId="14762" xr:uid="{00000000-0005-0000-0000-0000A90E0000}"/>
    <cellStyle name="Normal 2 4 2 3 2 2 2 5 4" xfId="18973" xr:uid="{00000000-0005-0000-0000-0000BB070000}"/>
    <cellStyle name="Normal 2 4 2 3 2 2 2 5 5" xfId="10544" xr:uid="{00000000-0005-0000-0000-0000A60E0000}"/>
    <cellStyle name="Normal 2 4 2 3 2 2 2 6" xfId="2461" xr:uid="{00000000-0005-0000-0000-0000AA0E0000}"/>
    <cellStyle name="Normal 2 4 2 3 2 2 2 6 2" xfId="6746" xr:uid="{00000000-0005-0000-0000-0000AB0E0000}"/>
    <cellStyle name="Normal 2 4 2 3 2 2 2 6 2 2" xfId="15175" xr:uid="{00000000-0005-0000-0000-0000AB0E0000}"/>
    <cellStyle name="Normal 2 4 2 3 2 2 2 6 3" xfId="19386" xr:uid="{00000000-0005-0000-0000-0000BD070000}"/>
    <cellStyle name="Normal 2 4 2 3 2 2 2 6 4" xfId="10957" xr:uid="{00000000-0005-0000-0000-0000AA0E0000}"/>
    <cellStyle name="Normal 2 4 2 3 2 2 2 7" xfId="4680" xr:uid="{00000000-0005-0000-0000-0000AC0E0000}"/>
    <cellStyle name="Normal 2 4 2 3 2 2 2 7 2" xfId="13109" xr:uid="{00000000-0005-0000-0000-0000AC0E0000}"/>
    <cellStyle name="Normal 2 4 2 3 2 2 2 8" xfId="17320" xr:uid="{00000000-0005-0000-0000-0000C0220000}"/>
    <cellStyle name="Normal 2 4 2 3 2 2 2 9" xfId="8891" xr:uid="{00000000-0005-0000-0000-000099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00000000-0005-0000-0000-0000AF0E0000}"/>
    <cellStyle name="Normal 2 4 2 3 2 2 3 2 3" xfId="19878" xr:uid="{00000000-0005-0000-0000-0000BF070000}"/>
    <cellStyle name="Normal 2 4 2 3 2 2 3 2 4" xfId="11449" xr:uid="{00000000-0005-0000-0000-0000AE0E0000}"/>
    <cellStyle name="Normal 2 4 2 3 2 2 3 3" xfId="5093" xr:uid="{00000000-0005-0000-0000-0000B00E0000}"/>
    <cellStyle name="Normal 2 4 2 3 2 2 3 3 2" xfId="13522" xr:uid="{00000000-0005-0000-0000-0000B00E0000}"/>
    <cellStyle name="Normal 2 4 2 3 2 2 3 4" xfId="17733" xr:uid="{00000000-0005-0000-0000-0000BE070000}"/>
    <cellStyle name="Normal 2 4 2 3 2 2 3 5" xfId="9304" xr:uid="{00000000-0005-0000-0000-0000AD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00000000-0005-0000-0000-0000B30E0000}"/>
    <cellStyle name="Normal 2 4 2 3 2 2 4 2 3" xfId="20291" xr:uid="{00000000-0005-0000-0000-0000C1070000}"/>
    <cellStyle name="Normal 2 4 2 3 2 2 4 2 4" xfId="11862" xr:uid="{00000000-0005-0000-0000-0000B20E0000}"/>
    <cellStyle name="Normal 2 4 2 3 2 2 4 3" xfId="5506" xr:uid="{00000000-0005-0000-0000-0000B40E0000}"/>
    <cellStyle name="Normal 2 4 2 3 2 2 4 3 2" xfId="13935" xr:uid="{00000000-0005-0000-0000-0000B40E0000}"/>
    <cellStyle name="Normal 2 4 2 3 2 2 4 4" xfId="18146" xr:uid="{00000000-0005-0000-0000-0000C0070000}"/>
    <cellStyle name="Normal 2 4 2 3 2 2 4 5" xfId="9717" xr:uid="{00000000-0005-0000-0000-0000B1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00000000-0005-0000-0000-0000B70E0000}"/>
    <cellStyle name="Normal 2 4 2 3 2 2 5 2 3" xfId="20704" xr:uid="{00000000-0005-0000-0000-0000C3070000}"/>
    <cellStyle name="Normal 2 4 2 3 2 2 5 2 4" xfId="12275" xr:uid="{00000000-0005-0000-0000-0000B60E0000}"/>
    <cellStyle name="Normal 2 4 2 3 2 2 5 3" xfId="5919" xr:uid="{00000000-0005-0000-0000-0000B80E0000}"/>
    <cellStyle name="Normal 2 4 2 3 2 2 5 3 2" xfId="14348" xr:uid="{00000000-0005-0000-0000-0000B80E0000}"/>
    <cellStyle name="Normal 2 4 2 3 2 2 5 4" xfId="18559" xr:uid="{00000000-0005-0000-0000-0000C2070000}"/>
    <cellStyle name="Normal 2 4 2 3 2 2 5 5" xfId="10130" xr:uid="{00000000-0005-0000-0000-0000B5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00000000-0005-0000-0000-0000BB0E0000}"/>
    <cellStyle name="Normal 2 4 2 3 2 2 6 2 3" xfId="21117" xr:uid="{00000000-0005-0000-0000-0000C5070000}"/>
    <cellStyle name="Normal 2 4 2 3 2 2 6 2 4" xfId="12688" xr:uid="{00000000-0005-0000-0000-0000BA0E0000}"/>
    <cellStyle name="Normal 2 4 2 3 2 2 6 3" xfId="6332" xr:uid="{00000000-0005-0000-0000-0000BC0E0000}"/>
    <cellStyle name="Normal 2 4 2 3 2 2 6 3 2" xfId="14761" xr:uid="{00000000-0005-0000-0000-0000BC0E0000}"/>
    <cellStyle name="Normal 2 4 2 3 2 2 6 4" xfId="18972" xr:uid="{00000000-0005-0000-0000-0000C4070000}"/>
    <cellStyle name="Normal 2 4 2 3 2 2 6 5" xfId="10543" xr:uid="{00000000-0005-0000-0000-0000B90E0000}"/>
    <cellStyle name="Normal 2 4 2 3 2 2 7" xfId="2460" xr:uid="{00000000-0005-0000-0000-0000BD0E0000}"/>
    <cellStyle name="Normal 2 4 2 3 2 2 7 2" xfId="6745" xr:uid="{00000000-0005-0000-0000-0000BE0E0000}"/>
    <cellStyle name="Normal 2 4 2 3 2 2 7 2 2" xfId="15174" xr:uid="{00000000-0005-0000-0000-0000BE0E0000}"/>
    <cellStyle name="Normal 2 4 2 3 2 2 7 3" xfId="19385" xr:uid="{00000000-0005-0000-0000-0000C6070000}"/>
    <cellStyle name="Normal 2 4 2 3 2 2 7 4" xfId="10956" xr:uid="{00000000-0005-0000-0000-0000BD0E0000}"/>
    <cellStyle name="Normal 2 4 2 3 2 2 8" xfId="4679" xr:uid="{00000000-0005-0000-0000-0000BF0E0000}"/>
    <cellStyle name="Normal 2 4 2 3 2 2 8 2" xfId="13108" xr:uid="{00000000-0005-0000-0000-0000BF0E0000}"/>
    <cellStyle name="Normal 2 4 2 3 2 2 9" xfId="17319" xr:uid="{00000000-0005-0000-0000-0000BF22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00000000-0005-0000-0000-0000C30E0000}"/>
    <cellStyle name="Normal 2 4 2 3 2 3 2 2 3" xfId="19880" xr:uid="{00000000-0005-0000-0000-0000C9070000}"/>
    <cellStyle name="Normal 2 4 2 3 2 3 2 2 4" xfId="11451" xr:uid="{00000000-0005-0000-0000-0000C20E0000}"/>
    <cellStyle name="Normal 2 4 2 3 2 3 2 3" xfId="5095" xr:uid="{00000000-0005-0000-0000-0000C40E0000}"/>
    <cellStyle name="Normal 2 4 2 3 2 3 2 3 2" xfId="13524" xr:uid="{00000000-0005-0000-0000-0000C40E0000}"/>
    <cellStyle name="Normal 2 4 2 3 2 3 2 4" xfId="17735" xr:uid="{00000000-0005-0000-0000-0000C8070000}"/>
    <cellStyle name="Normal 2 4 2 3 2 3 2 5" xfId="9306" xr:uid="{00000000-0005-0000-0000-0000C1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00000000-0005-0000-0000-0000C70E0000}"/>
    <cellStyle name="Normal 2 4 2 3 2 3 3 2 3" xfId="20293" xr:uid="{00000000-0005-0000-0000-0000CB070000}"/>
    <cellStyle name="Normal 2 4 2 3 2 3 3 2 4" xfId="11864" xr:uid="{00000000-0005-0000-0000-0000C60E0000}"/>
    <cellStyle name="Normal 2 4 2 3 2 3 3 3" xfId="5508" xr:uid="{00000000-0005-0000-0000-0000C80E0000}"/>
    <cellStyle name="Normal 2 4 2 3 2 3 3 3 2" xfId="13937" xr:uid="{00000000-0005-0000-0000-0000C80E0000}"/>
    <cellStyle name="Normal 2 4 2 3 2 3 3 4" xfId="18148" xr:uid="{00000000-0005-0000-0000-0000CA070000}"/>
    <cellStyle name="Normal 2 4 2 3 2 3 3 5" xfId="9719" xr:uid="{00000000-0005-0000-0000-0000C5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00000000-0005-0000-0000-0000CB0E0000}"/>
    <cellStyle name="Normal 2 4 2 3 2 3 4 2 3" xfId="20706" xr:uid="{00000000-0005-0000-0000-0000CD070000}"/>
    <cellStyle name="Normal 2 4 2 3 2 3 4 2 4" xfId="12277" xr:uid="{00000000-0005-0000-0000-0000CA0E0000}"/>
    <cellStyle name="Normal 2 4 2 3 2 3 4 3" xfId="5921" xr:uid="{00000000-0005-0000-0000-0000CC0E0000}"/>
    <cellStyle name="Normal 2 4 2 3 2 3 4 3 2" xfId="14350" xr:uid="{00000000-0005-0000-0000-0000CC0E0000}"/>
    <cellStyle name="Normal 2 4 2 3 2 3 4 4" xfId="18561" xr:uid="{00000000-0005-0000-0000-0000CC070000}"/>
    <cellStyle name="Normal 2 4 2 3 2 3 4 5" xfId="10132" xr:uid="{00000000-0005-0000-0000-0000C9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00000000-0005-0000-0000-0000CF0E0000}"/>
    <cellStyle name="Normal 2 4 2 3 2 3 5 2 3" xfId="21119" xr:uid="{00000000-0005-0000-0000-0000CF070000}"/>
    <cellStyle name="Normal 2 4 2 3 2 3 5 2 4" xfId="12690" xr:uid="{00000000-0005-0000-0000-0000CE0E0000}"/>
    <cellStyle name="Normal 2 4 2 3 2 3 5 3" xfId="6334" xr:uid="{00000000-0005-0000-0000-0000D00E0000}"/>
    <cellStyle name="Normal 2 4 2 3 2 3 5 3 2" xfId="14763" xr:uid="{00000000-0005-0000-0000-0000D00E0000}"/>
    <cellStyle name="Normal 2 4 2 3 2 3 5 4" xfId="18974" xr:uid="{00000000-0005-0000-0000-0000CE070000}"/>
    <cellStyle name="Normal 2 4 2 3 2 3 5 5" xfId="10545" xr:uid="{00000000-0005-0000-0000-0000CD0E0000}"/>
    <cellStyle name="Normal 2 4 2 3 2 3 6" xfId="2462" xr:uid="{00000000-0005-0000-0000-0000D10E0000}"/>
    <cellStyle name="Normal 2 4 2 3 2 3 6 2" xfId="6747" xr:uid="{00000000-0005-0000-0000-0000D20E0000}"/>
    <cellStyle name="Normal 2 4 2 3 2 3 6 2 2" xfId="15176" xr:uid="{00000000-0005-0000-0000-0000D20E0000}"/>
    <cellStyle name="Normal 2 4 2 3 2 3 6 3" xfId="19387" xr:uid="{00000000-0005-0000-0000-0000D0070000}"/>
    <cellStyle name="Normal 2 4 2 3 2 3 6 4" xfId="10958" xr:uid="{00000000-0005-0000-0000-0000D10E0000}"/>
    <cellStyle name="Normal 2 4 2 3 2 3 7" xfId="4681" xr:uid="{00000000-0005-0000-0000-0000D30E0000}"/>
    <cellStyle name="Normal 2 4 2 3 2 3 7 2" xfId="13110" xr:uid="{00000000-0005-0000-0000-0000D30E0000}"/>
    <cellStyle name="Normal 2 4 2 3 2 3 8" xfId="17321" xr:uid="{00000000-0005-0000-0000-0000C1220000}"/>
    <cellStyle name="Normal 2 4 2 3 2 3 9" xfId="8892" xr:uid="{00000000-0005-0000-0000-0000C0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00000000-0005-0000-0000-0000D60E0000}"/>
    <cellStyle name="Normal 2 4 2 3 2 4 2 3" xfId="19877" xr:uid="{00000000-0005-0000-0000-0000D2070000}"/>
    <cellStyle name="Normal 2 4 2 3 2 4 2 4" xfId="11448" xr:uid="{00000000-0005-0000-0000-0000D50E0000}"/>
    <cellStyle name="Normal 2 4 2 3 2 4 3" xfId="5092" xr:uid="{00000000-0005-0000-0000-0000D70E0000}"/>
    <cellStyle name="Normal 2 4 2 3 2 4 3 2" xfId="13521" xr:uid="{00000000-0005-0000-0000-0000D70E0000}"/>
    <cellStyle name="Normal 2 4 2 3 2 4 4" xfId="17732" xr:uid="{00000000-0005-0000-0000-0000D1070000}"/>
    <cellStyle name="Normal 2 4 2 3 2 4 5" xfId="9303" xr:uid="{00000000-0005-0000-0000-0000D4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00000000-0005-0000-0000-0000DA0E0000}"/>
    <cellStyle name="Normal 2 4 2 3 2 5 2 3" xfId="20290" xr:uid="{00000000-0005-0000-0000-0000D4070000}"/>
    <cellStyle name="Normal 2 4 2 3 2 5 2 4" xfId="11861" xr:uid="{00000000-0005-0000-0000-0000D90E0000}"/>
    <cellStyle name="Normal 2 4 2 3 2 5 3" xfId="5505" xr:uid="{00000000-0005-0000-0000-0000DB0E0000}"/>
    <cellStyle name="Normal 2 4 2 3 2 5 3 2" xfId="13934" xr:uid="{00000000-0005-0000-0000-0000DB0E0000}"/>
    <cellStyle name="Normal 2 4 2 3 2 5 4" xfId="18145" xr:uid="{00000000-0005-0000-0000-0000D3070000}"/>
    <cellStyle name="Normal 2 4 2 3 2 5 5" xfId="9716" xr:uid="{00000000-0005-0000-0000-0000D8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00000000-0005-0000-0000-0000DE0E0000}"/>
    <cellStyle name="Normal 2 4 2 3 2 6 2 3" xfId="20703" xr:uid="{00000000-0005-0000-0000-0000D6070000}"/>
    <cellStyle name="Normal 2 4 2 3 2 6 2 4" xfId="12274" xr:uid="{00000000-0005-0000-0000-0000DD0E0000}"/>
    <cellStyle name="Normal 2 4 2 3 2 6 3" xfId="5918" xr:uid="{00000000-0005-0000-0000-0000DF0E0000}"/>
    <cellStyle name="Normal 2 4 2 3 2 6 3 2" xfId="14347" xr:uid="{00000000-0005-0000-0000-0000DF0E0000}"/>
    <cellStyle name="Normal 2 4 2 3 2 6 4" xfId="18558" xr:uid="{00000000-0005-0000-0000-0000D5070000}"/>
    <cellStyle name="Normal 2 4 2 3 2 6 5" xfId="10129" xr:uid="{00000000-0005-0000-0000-0000DC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00000000-0005-0000-0000-0000E20E0000}"/>
    <cellStyle name="Normal 2 4 2 3 2 7 2 3" xfId="21116" xr:uid="{00000000-0005-0000-0000-0000D8070000}"/>
    <cellStyle name="Normal 2 4 2 3 2 7 2 4" xfId="12687" xr:uid="{00000000-0005-0000-0000-0000E10E0000}"/>
    <cellStyle name="Normal 2 4 2 3 2 7 3" xfId="6331" xr:uid="{00000000-0005-0000-0000-0000E30E0000}"/>
    <cellStyle name="Normal 2 4 2 3 2 7 3 2" xfId="14760" xr:uid="{00000000-0005-0000-0000-0000E30E0000}"/>
    <cellStyle name="Normal 2 4 2 3 2 7 4" xfId="18971" xr:uid="{00000000-0005-0000-0000-0000D7070000}"/>
    <cellStyle name="Normal 2 4 2 3 2 7 5" xfId="10542" xr:uid="{00000000-0005-0000-0000-0000E00E0000}"/>
    <cellStyle name="Normal 2 4 2 3 2 8" xfId="2459" xr:uid="{00000000-0005-0000-0000-0000E40E0000}"/>
    <cellStyle name="Normal 2 4 2 3 2 8 2" xfId="6744" xr:uid="{00000000-0005-0000-0000-0000E50E0000}"/>
    <cellStyle name="Normal 2 4 2 3 2 8 2 2" xfId="15173" xr:uid="{00000000-0005-0000-0000-0000E50E0000}"/>
    <cellStyle name="Normal 2 4 2 3 2 8 3" xfId="19384" xr:uid="{00000000-0005-0000-0000-0000D9070000}"/>
    <cellStyle name="Normal 2 4 2 3 2 8 4" xfId="10955" xr:uid="{00000000-0005-0000-0000-0000E40E0000}"/>
    <cellStyle name="Normal 2 4 2 3 2 9" xfId="4678" xr:uid="{00000000-0005-0000-0000-0000E60E0000}"/>
    <cellStyle name="Normal 2 4 2 3 2 9 2" xfId="13107" xr:uid="{00000000-0005-0000-0000-0000E60E0000}"/>
    <cellStyle name="Normal 2 4 2 3 3" xfId="286" xr:uid="{00000000-0005-0000-0000-0000E70E0000}"/>
    <cellStyle name="Normal 2 4 2 3 3 10" xfId="8893"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00000000-0005-0000-0000-0000EB0E0000}"/>
    <cellStyle name="Normal 2 4 2 3 3 2 2 2 3" xfId="19882" xr:uid="{00000000-0005-0000-0000-0000DD070000}"/>
    <cellStyle name="Normal 2 4 2 3 3 2 2 2 4" xfId="11453" xr:uid="{00000000-0005-0000-0000-0000EA0E0000}"/>
    <cellStyle name="Normal 2 4 2 3 3 2 2 3" xfId="5097" xr:uid="{00000000-0005-0000-0000-0000EC0E0000}"/>
    <cellStyle name="Normal 2 4 2 3 3 2 2 3 2" xfId="13526" xr:uid="{00000000-0005-0000-0000-0000EC0E0000}"/>
    <cellStyle name="Normal 2 4 2 3 3 2 2 4" xfId="17737" xr:uid="{00000000-0005-0000-0000-0000DC070000}"/>
    <cellStyle name="Normal 2 4 2 3 3 2 2 5" xfId="9308" xr:uid="{00000000-0005-0000-0000-0000E9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00000000-0005-0000-0000-0000EF0E0000}"/>
    <cellStyle name="Normal 2 4 2 3 3 2 3 2 3" xfId="20295" xr:uid="{00000000-0005-0000-0000-0000DF070000}"/>
    <cellStyle name="Normal 2 4 2 3 3 2 3 2 4" xfId="11866" xr:uid="{00000000-0005-0000-0000-0000EE0E0000}"/>
    <cellStyle name="Normal 2 4 2 3 3 2 3 3" xfId="5510" xr:uid="{00000000-0005-0000-0000-0000F00E0000}"/>
    <cellStyle name="Normal 2 4 2 3 3 2 3 3 2" xfId="13939" xr:uid="{00000000-0005-0000-0000-0000F00E0000}"/>
    <cellStyle name="Normal 2 4 2 3 3 2 3 4" xfId="18150" xr:uid="{00000000-0005-0000-0000-0000DE070000}"/>
    <cellStyle name="Normal 2 4 2 3 3 2 3 5" xfId="9721" xr:uid="{00000000-0005-0000-0000-0000ED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00000000-0005-0000-0000-0000F30E0000}"/>
    <cellStyle name="Normal 2 4 2 3 3 2 4 2 3" xfId="20708" xr:uid="{00000000-0005-0000-0000-0000E1070000}"/>
    <cellStyle name="Normal 2 4 2 3 3 2 4 2 4" xfId="12279" xr:uid="{00000000-0005-0000-0000-0000F20E0000}"/>
    <cellStyle name="Normal 2 4 2 3 3 2 4 3" xfId="5923" xr:uid="{00000000-0005-0000-0000-0000F40E0000}"/>
    <cellStyle name="Normal 2 4 2 3 3 2 4 3 2" xfId="14352" xr:uid="{00000000-0005-0000-0000-0000F40E0000}"/>
    <cellStyle name="Normal 2 4 2 3 3 2 4 4" xfId="18563" xr:uid="{00000000-0005-0000-0000-0000E0070000}"/>
    <cellStyle name="Normal 2 4 2 3 3 2 4 5" xfId="10134" xr:uid="{00000000-0005-0000-0000-0000F1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00000000-0005-0000-0000-0000F70E0000}"/>
    <cellStyle name="Normal 2 4 2 3 3 2 5 2 3" xfId="21121" xr:uid="{00000000-0005-0000-0000-0000E3070000}"/>
    <cellStyle name="Normal 2 4 2 3 3 2 5 2 4" xfId="12692" xr:uid="{00000000-0005-0000-0000-0000F60E0000}"/>
    <cellStyle name="Normal 2 4 2 3 3 2 5 3" xfId="6336" xr:uid="{00000000-0005-0000-0000-0000F80E0000}"/>
    <cellStyle name="Normal 2 4 2 3 3 2 5 3 2" xfId="14765" xr:uid="{00000000-0005-0000-0000-0000F80E0000}"/>
    <cellStyle name="Normal 2 4 2 3 3 2 5 4" xfId="18976" xr:uid="{00000000-0005-0000-0000-0000E2070000}"/>
    <cellStyle name="Normal 2 4 2 3 3 2 5 5" xfId="10547" xr:uid="{00000000-0005-0000-0000-0000F50E0000}"/>
    <cellStyle name="Normal 2 4 2 3 3 2 6" xfId="2464" xr:uid="{00000000-0005-0000-0000-0000F90E0000}"/>
    <cellStyle name="Normal 2 4 2 3 3 2 6 2" xfId="6749" xr:uid="{00000000-0005-0000-0000-0000FA0E0000}"/>
    <cellStyle name="Normal 2 4 2 3 3 2 6 2 2" xfId="15178" xr:uid="{00000000-0005-0000-0000-0000FA0E0000}"/>
    <cellStyle name="Normal 2 4 2 3 3 2 6 3" xfId="19389" xr:uid="{00000000-0005-0000-0000-0000E4070000}"/>
    <cellStyle name="Normal 2 4 2 3 3 2 6 4" xfId="10960" xr:uid="{00000000-0005-0000-0000-0000F90E0000}"/>
    <cellStyle name="Normal 2 4 2 3 3 2 7" xfId="4683" xr:uid="{00000000-0005-0000-0000-0000FB0E0000}"/>
    <cellStyle name="Normal 2 4 2 3 3 2 7 2" xfId="13112" xr:uid="{00000000-0005-0000-0000-0000FB0E0000}"/>
    <cellStyle name="Normal 2 4 2 3 3 2 8" xfId="17323" xr:uid="{00000000-0005-0000-0000-0000C3220000}"/>
    <cellStyle name="Normal 2 4 2 3 3 2 9" xfId="8894" xr:uid="{00000000-0005-0000-0000-0000E8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00000000-0005-0000-0000-0000FE0E0000}"/>
    <cellStyle name="Normal 2 4 2 3 3 3 2 3" xfId="19881" xr:uid="{00000000-0005-0000-0000-0000E6070000}"/>
    <cellStyle name="Normal 2 4 2 3 3 3 2 4" xfId="11452" xr:uid="{00000000-0005-0000-0000-0000FD0E0000}"/>
    <cellStyle name="Normal 2 4 2 3 3 3 3" xfId="5096" xr:uid="{00000000-0005-0000-0000-0000FF0E0000}"/>
    <cellStyle name="Normal 2 4 2 3 3 3 3 2" xfId="13525" xr:uid="{00000000-0005-0000-0000-0000FF0E0000}"/>
    <cellStyle name="Normal 2 4 2 3 3 3 4" xfId="17736" xr:uid="{00000000-0005-0000-0000-0000E5070000}"/>
    <cellStyle name="Normal 2 4 2 3 3 3 5" xfId="9307" xr:uid="{00000000-0005-0000-0000-0000FC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00000000-0005-0000-0000-0000020F0000}"/>
    <cellStyle name="Normal 2 4 2 3 3 4 2 3" xfId="20294" xr:uid="{00000000-0005-0000-0000-0000E8070000}"/>
    <cellStyle name="Normal 2 4 2 3 3 4 2 4" xfId="11865" xr:uid="{00000000-0005-0000-0000-0000010F0000}"/>
    <cellStyle name="Normal 2 4 2 3 3 4 3" xfId="5509" xr:uid="{00000000-0005-0000-0000-0000030F0000}"/>
    <cellStyle name="Normal 2 4 2 3 3 4 3 2" xfId="13938" xr:uid="{00000000-0005-0000-0000-0000030F0000}"/>
    <cellStyle name="Normal 2 4 2 3 3 4 4" xfId="18149" xr:uid="{00000000-0005-0000-0000-0000E7070000}"/>
    <cellStyle name="Normal 2 4 2 3 3 4 5" xfId="9720" xr:uid="{00000000-0005-0000-0000-000000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00000000-0005-0000-0000-0000060F0000}"/>
    <cellStyle name="Normal 2 4 2 3 3 5 2 3" xfId="20707" xr:uid="{00000000-0005-0000-0000-0000EA070000}"/>
    <cellStyle name="Normal 2 4 2 3 3 5 2 4" xfId="12278" xr:uid="{00000000-0005-0000-0000-0000050F0000}"/>
    <cellStyle name="Normal 2 4 2 3 3 5 3" xfId="5922" xr:uid="{00000000-0005-0000-0000-0000070F0000}"/>
    <cellStyle name="Normal 2 4 2 3 3 5 3 2" xfId="14351" xr:uid="{00000000-0005-0000-0000-0000070F0000}"/>
    <cellStyle name="Normal 2 4 2 3 3 5 4" xfId="18562" xr:uid="{00000000-0005-0000-0000-0000E9070000}"/>
    <cellStyle name="Normal 2 4 2 3 3 5 5" xfId="10133" xr:uid="{00000000-0005-0000-0000-000004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00000000-0005-0000-0000-00000A0F0000}"/>
    <cellStyle name="Normal 2 4 2 3 3 6 2 3" xfId="21120" xr:uid="{00000000-0005-0000-0000-0000EC070000}"/>
    <cellStyle name="Normal 2 4 2 3 3 6 2 4" xfId="12691" xr:uid="{00000000-0005-0000-0000-0000090F0000}"/>
    <cellStyle name="Normal 2 4 2 3 3 6 3" xfId="6335" xr:uid="{00000000-0005-0000-0000-00000B0F0000}"/>
    <cellStyle name="Normal 2 4 2 3 3 6 3 2" xfId="14764" xr:uid="{00000000-0005-0000-0000-00000B0F0000}"/>
    <cellStyle name="Normal 2 4 2 3 3 6 4" xfId="18975" xr:uid="{00000000-0005-0000-0000-0000EB070000}"/>
    <cellStyle name="Normal 2 4 2 3 3 6 5" xfId="10546" xr:uid="{00000000-0005-0000-0000-0000080F0000}"/>
    <cellStyle name="Normal 2 4 2 3 3 7" xfId="2463" xr:uid="{00000000-0005-0000-0000-00000C0F0000}"/>
    <cellStyle name="Normal 2 4 2 3 3 7 2" xfId="6748" xr:uid="{00000000-0005-0000-0000-00000D0F0000}"/>
    <cellStyle name="Normal 2 4 2 3 3 7 2 2" xfId="15177" xr:uid="{00000000-0005-0000-0000-00000D0F0000}"/>
    <cellStyle name="Normal 2 4 2 3 3 7 3" xfId="19388" xr:uid="{00000000-0005-0000-0000-0000ED070000}"/>
    <cellStyle name="Normal 2 4 2 3 3 7 4" xfId="10959" xr:uid="{00000000-0005-0000-0000-00000C0F0000}"/>
    <cellStyle name="Normal 2 4 2 3 3 8" xfId="4682" xr:uid="{00000000-0005-0000-0000-00000E0F0000}"/>
    <cellStyle name="Normal 2 4 2 3 3 8 2" xfId="13111" xr:uid="{00000000-0005-0000-0000-00000E0F0000}"/>
    <cellStyle name="Normal 2 4 2 3 3 9" xfId="17322" xr:uid="{00000000-0005-0000-0000-0000C222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00000000-0005-0000-0000-0000120F0000}"/>
    <cellStyle name="Normal 2 4 2 3 4 2 2 3" xfId="19883" xr:uid="{00000000-0005-0000-0000-0000F0070000}"/>
    <cellStyle name="Normal 2 4 2 3 4 2 2 4" xfId="11454" xr:uid="{00000000-0005-0000-0000-0000110F0000}"/>
    <cellStyle name="Normal 2 4 2 3 4 2 3" xfId="5098" xr:uid="{00000000-0005-0000-0000-0000130F0000}"/>
    <cellStyle name="Normal 2 4 2 3 4 2 3 2" xfId="13527" xr:uid="{00000000-0005-0000-0000-0000130F0000}"/>
    <cellStyle name="Normal 2 4 2 3 4 2 4" xfId="17738" xr:uid="{00000000-0005-0000-0000-0000EF070000}"/>
    <cellStyle name="Normal 2 4 2 3 4 2 5" xfId="9309" xr:uid="{00000000-0005-0000-0000-000010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00000000-0005-0000-0000-0000160F0000}"/>
    <cellStyle name="Normal 2 4 2 3 4 3 2 3" xfId="20296" xr:uid="{00000000-0005-0000-0000-0000F2070000}"/>
    <cellStyle name="Normal 2 4 2 3 4 3 2 4" xfId="11867" xr:uid="{00000000-0005-0000-0000-0000150F0000}"/>
    <cellStyle name="Normal 2 4 2 3 4 3 3" xfId="5511" xr:uid="{00000000-0005-0000-0000-0000170F0000}"/>
    <cellStyle name="Normal 2 4 2 3 4 3 3 2" xfId="13940" xr:uid="{00000000-0005-0000-0000-0000170F0000}"/>
    <cellStyle name="Normal 2 4 2 3 4 3 4" xfId="18151" xr:uid="{00000000-0005-0000-0000-0000F1070000}"/>
    <cellStyle name="Normal 2 4 2 3 4 3 5" xfId="9722" xr:uid="{00000000-0005-0000-0000-000014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00000000-0005-0000-0000-00001A0F0000}"/>
    <cellStyle name="Normal 2 4 2 3 4 4 2 3" xfId="20709" xr:uid="{00000000-0005-0000-0000-0000F4070000}"/>
    <cellStyle name="Normal 2 4 2 3 4 4 2 4" xfId="12280" xr:uid="{00000000-0005-0000-0000-0000190F0000}"/>
    <cellStyle name="Normal 2 4 2 3 4 4 3" xfId="5924" xr:uid="{00000000-0005-0000-0000-00001B0F0000}"/>
    <cellStyle name="Normal 2 4 2 3 4 4 3 2" xfId="14353" xr:uid="{00000000-0005-0000-0000-00001B0F0000}"/>
    <cellStyle name="Normal 2 4 2 3 4 4 4" xfId="18564" xr:uid="{00000000-0005-0000-0000-0000F3070000}"/>
    <cellStyle name="Normal 2 4 2 3 4 4 5" xfId="10135" xr:uid="{00000000-0005-0000-0000-000018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00000000-0005-0000-0000-00001E0F0000}"/>
    <cellStyle name="Normal 2 4 2 3 4 5 2 3" xfId="21122" xr:uid="{00000000-0005-0000-0000-0000F6070000}"/>
    <cellStyle name="Normal 2 4 2 3 4 5 2 4" xfId="12693" xr:uid="{00000000-0005-0000-0000-00001D0F0000}"/>
    <cellStyle name="Normal 2 4 2 3 4 5 3" xfId="6337" xr:uid="{00000000-0005-0000-0000-00001F0F0000}"/>
    <cellStyle name="Normal 2 4 2 3 4 5 3 2" xfId="14766" xr:uid="{00000000-0005-0000-0000-00001F0F0000}"/>
    <cellStyle name="Normal 2 4 2 3 4 5 4" xfId="18977" xr:uid="{00000000-0005-0000-0000-0000F5070000}"/>
    <cellStyle name="Normal 2 4 2 3 4 5 5" xfId="10548" xr:uid="{00000000-0005-0000-0000-00001C0F0000}"/>
    <cellStyle name="Normal 2 4 2 3 4 6" xfId="2465" xr:uid="{00000000-0005-0000-0000-0000200F0000}"/>
    <cellStyle name="Normal 2 4 2 3 4 6 2" xfId="6750" xr:uid="{00000000-0005-0000-0000-0000210F0000}"/>
    <cellStyle name="Normal 2 4 2 3 4 6 2 2" xfId="15179" xr:uid="{00000000-0005-0000-0000-0000210F0000}"/>
    <cellStyle name="Normal 2 4 2 3 4 6 3" xfId="19390" xr:uid="{00000000-0005-0000-0000-0000F7070000}"/>
    <cellStyle name="Normal 2 4 2 3 4 6 4" xfId="10961" xr:uid="{00000000-0005-0000-0000-0000200F0000}"/>
    <cellStyle name="Normal 2 4 2 3 4 7" xfId="4684" xr:uid="{00000000-0005-0000-0000-0000220F0000}"/>
    <cellStyle name="Normal 2 4 2 3 4 7 2" xfId="13113" xr:uid="{00000000-0005-0000-0000-0000220F0000}"/>
    <cellStyle name="Normal 2 4 2 3 4 8" xfId="17324" xr:uid="{00000000-0005-0000-0000-0000C4220000}"/>
    <cellStyle name="Normal 2 4 2 3 4 9" xfId="8895" xr:uid="{00000000-0005-0000-0000-00000F0F0000}"/>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00000000-0005-0000-0000-0000250F0000}"/>
    <cellStyle name="Normal 2 4 2 3 5 2 3" xfId="19876" xr:uid="{00000000-0005-0000-0000-0000F9070000}"/>
    <cellStyle name="Normal 2 4 2 3 5 2 4" xfId="11447" xr:uid="{00000000-0005-0000-0000-0000240F0000}"/>
    <cellStyle name="Normal 2 4 2 3 5 3" xfId="5091" xr:uid="{00000000-0005-0000-0000-0000260F0000}"/>
    <cellStyle name="Normal 2 4 2 3 5 3 2" xfId="13520" xr:uid="{00000000-0005-0000-0000-0000260F0000}"/>
    <cellStyle name="Normal 2 4 2 3 5 4" xfId="17731" xr:uid="{00000000-0005-0000-0000-0000F8070000}"/>
    <cellStyle name="Normal 2 4 2 3 5 5" xfId="9302" xr:uid="{00000000-0005-0000-0000-0000230F0000}"/>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00000000-0005-0000-0000-0000290F0000}"/>
    <cellStyle name="Normal 2 4 2 3 6 2 3" xfId="20289" xr:uid="{00000000-0005-0000-0000-0000FB070000}"/>
    <cellStyle name="Normal 2 4 2 3 6 2 4" xfId="11860" xr:uid="{00000000-0005-0000-0000-0000280F0000}"/>
    <cellStyle name="Normal 2 4 2 3 6 3" xfId="5504" xr:uid="{00000000-0005-0000-0000-00002A0F0000}"/>
    <cellStyle name="Normal 2 4 2 3 6 3 2" xfId="13933" xr:uid="{00000000-0005-0000-0000-00002A0F0000}"/>
    <cellStyle name="Normal 2 4 2 3 6 4" xfId="18144" xr:uid="{00000000-0005-0000-0000-0000FA070000}"/>
    <cellStyle name="Normal 2 4 2 3 6 5" xfId="9715" xr:uid="{00000000-0005-0000-0000-0000270F0000}"/>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00000000-0005-0000-0000-00002D0F0000}"/>
    <cellStyle name="Normal 2 4 2 3 7 2 3" xfId="20702" xr:uid="{00000000-0005-0000-0000-0000FD070000}"/>
    <cellStyle name="Normal 2 4 2 3 7 2 4" xfId="12273" xr:uid="{00000000-0005-0000-0000-00002C0F0000}"/>
    <cellStyle name="Normal 2 4 2 3 7 3" xfId="5917" xr:uid="{00000000-0005-0000-0000-00002E0F0000}"/>
    <cellStyle name="Normal 2 4 2 3 7 3 2" xfId="14346" xr:uid="{00000000-0005-0000-0000-00002E0F0000}"/>
    <cellStyle name="Normal 2 4 2 3 7 4" xfId="18557" xr:uid="{00000000-0005-0000-0000-0000FC070000}"/>
    <cellStyle name="Normal 2 4 2 3 7 5" xfId="10128" xr:uid="{00000000-0005-0000-0000-00002B0F0000}"/>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00000000-0005-0000-0000-0000310F0000}"/>
    <cellStyle name="Normal 2 4 2 3 8 2 3" xfId="21115" xr:uid="{00000000-0005-0000-0000-0000FF070000}"/>
    <cellStyle name="Normal 2 4 2 3 8 2 4" xfId="12686" xr:uid="{00000000-0005-0000-0000-0000300F0000}"/>
    <cellStyle name="Normal 2 4 2 3 8 3" xfId="6330" xr:uid="{00000000-0005-0000-0000-0000320F0000}"/>
    <cellStyle name="Normal 2 4 2 3 8 3 2" xfId="14759" xr:uid="{00000000-0005-0000-0000-0000320F0000}"/>
    <cellStyle name="Normal 2 4 2 3 8 4" xfId="18970" xr:uid="{00000000-0005-0000-0000-0000FE070000}"/>
    <cellStyle name="Normal 2 4 2 3 8 5" xfId="10541" xr:uid="{00000000-0005-0000-0000-00002F0F0000}"/>
    <cellStyle name="Normal 2 4 2 3 9" xfId="2458" xr:uid="{00000000-0005-0000-0000-0000330F0000}"/>
    <cellStyle name="Normal 2 4 2 3 9 2" xfId="6743" xr:uid="{00000000-0005-0000-0000-0000340F0000}"/>
    <cellStyle name="Normal 2 4 2 3 9 2 2" xfId="15172" xr:uid="{00000000-0005-0000-0000-0000340F0000}"/>
    <cellStyle name="Normal 2 4 2 3 9 3" xfId="19383" xr:uid="{00000000-0005-0000-0000-000000080000}"/>
    <cellStyle name="Normal 2 4 2 3 9 4" xfId="10954" xr:uid="{00000000-0005-0000-0000-0000330F0000}"/>
    <cellStyle name="Normal 2 4 2 4" xfId="289" xr:uid="{00000000-0005-0000-0000-0000350F0000}"/>
    <cellStyle name="Normal 2 4 2 4 10" xfId="17325" xr:uid="{00000000-0005-0000-0000-0000C5220000}"/>
    <cellStyle name="Normal 2 4 2 4 11" xfId="8896" xr:uid="{00000000-0005-0000-0000-0000350F0000}"/>
    <cellStyle name="Normal 2 4 2 4 2" xfId="290" xr:uid="{00000000-0005-0000-0000-0000360F0000}"/>
    <cellStyle name="Normal 2 4 2 4 2 10" xfId="8897"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00000000-0005-0000-0000-00003A0F0000}"/>
    <cellStyle name="Normal 2 4 2 4 2 2 2 2 3" xfId="19886" xr:uid="{00000000-0005-0000-0000-000005080000}"/>
    <cellStyle name="Normal 2 4 2 4 2 2 2 2 4" xfId="11457" xr:uid="{00000000-0005-0000-0000-0000390F0000}"/>
    <cellStyle name="Normal 2 4 2 4 2 2 2 3" xfId="5101" xr:uid="{00000000-0005-0000-0000-00003B0F0000}"/>
    <cellStyle name="Normal 2 4 2 4 2 2 2 3 2" xfId="13530" xr:uid="{00000000-0005-0000-0000-00003B0F0000}"/>
    <cellStyle name="Normal 2 4 2 4 2 2 2 4" xfId="17741" xr:uid="{00000000-0005-0000-0000-000004080000}"/>
    <cellStyle name="Normal 2 4 2 4 2 2 2 5" xfId="9312" xr:uid="{00000000-0005-0000-0000-000038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00000000-0005-0000-0000-00003E0F0000}"/>
    <cellStyle name="Normal 2 4 2 4 2 2 3 2 3" xfId="20299" xr:uid="{00000000-0005-0000-0000-000007080000}"/>
    <cellStyle name="Normal 2 4 2 4 2 2 3 2 4" xfId="11870" xr:uid="{00000000-0005-0000-0000-00003D0F0000}"/>
    <cellStyle name="Normal 2 4 2 4 2 2 3 3" xfId="5514" xr:uid="{00000000-0005-0000-0000-00003F0F0000}"/>
    <cellStyle name="Normal 2 4 2 4 2 2 3 3 2" xfId="13943" xr:uid="{00000000-0005-0000-0000-00003F0F0000}"/>
    <cellStyle name="Normal 2 4 2 4 2 2 3 4" xfId="18154" xr:uid="{00000000-0005-0000-0000-000006080000}"/>
    <cellStyle name="Normal 2 4 2 4 2 2 3 5" xfId="9725" xr:uid="{00000000-0005-0000-0000-00003C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00000000-0005-0000-0000-0000420F0000}"/>
    <cellStyle name="Normal 2 4 2 4 2 2 4 2 3" xfId="20712" xr:uid="{00000000-0005-0000-0000-000009080000}"/>
    <cellStyle name="Normal 2 4 2 4 2 2 4 2 4" xfId="12283" xr:uid="{00000000-0005-0000-0000-0000410F0000}"/>
    <cellStyle name="Normal 2 4 2 4 2 2 4 3" xfId="5927" xr:uid="{00000000-0005-0000-0000-0000430F0000}"/>
    <cellStyle name="Normal 2 4 2 4 2 2 4 3 2" xfId="14356" xr:uid="{00000000-0005-0000-0000-0000430F0000}"/>
    <cellStyle name="Normal 2 4 2 4 2 2 4 4" xfId="18567" xr:uid="{00000000-0005-0000-0000-000008080000}"/>
    <cellStyle name="Normal 2 4 2 4 2 2 4 5" xfId="10138" xr:uid="{00000000-0005-0000-0000-000040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00000000-0005-0000-0000-0000460F0000}"/>
    <cellStyle name="Normal 2 4 2 4 2 2 5 2 3" xfId="21125" xr:uid="{00000000-0005-0000-0000-00000B080000}"/>
    <cellStyle name="Normal 2 4 2 4 2 2 5 2 4" xfId="12696" xr:uid="{00000000-0005-0000-0000-0000450F0000}"/>
    <cellStyle name="Normal 2 4 2 4 2 2 5 3" xfId="6340" xr:uid="{00000000-0005-0000-0000-0000470F0000}"/>
    <cellStyle name="Normal 2 4 2 4 2 2 5 3 2" xfId="14769" xr:uid="{00000000-0005-0000-0000-0000470F0000}"/>
    <cellStyle name="Normal 2 4 2 4 2 2 5 4" xfId="18980" xr:uid="{00000000-0005-0000-0000-00000A080000}"/>
    <cellStyle name="Normal 2 4 2 4 2 2 5 5" xfId="10551" xr:uid="{00000000-0005-0000-0000-0000440F0000}"/>
    <cellStyle name="Normal 2 4 2 4 2 2 6" xfId="2468" xr:uid="{00000000-0005-0000-0000-0000480F0000}"/>
    <cellStyle name="Normal 2 4 2 4 2 2 6 2" xfId="6753" xr:uid="{00000000-0005-0000-0000-0000490F0000}"/>
    <cellStyle name="Normal 2 4 2 4 2 2 6 2 2" xfId="15182" xr:uid="{00000000-0005-0000-0000-0000490F0000}"/>
    <cellStyle name="Normal 2 4 2 4 2 2 6 3" xfId="19393" xr:uid="{00000000-0005-0000-0000-00000C080000}"/>
    <cellStyle name="Normal 2 4 2 4 2 2 6 4" xfId="10964" xr:uid="{00000000-0005-0000-0000-0000480F0000}"/>
    <cellStyle name="Normal 2 4 2 4 2 2 7" xfId="4687" xr:uid="{00000000-0005-0000-0000-00004A0F0000}"/>
    <cellStyle name="Normal 2 4 2 4 2 2 7 2" xfId="13116" xr:uid="{00000000-0005-0000-0000-00004A0F0000}"/>
    <cellStyle name="Normal 2 4 2 4 2 2 8" xfId="17327" xr:uid="{00000000-0005-0000-0000-0000C7220000}"/>
    <cellStyle name="Normal 2 4 2 4 2 2 9" xfId="8898" xr:uid="{00000000-0005-0000-0000-000037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00000000-0005-0000-0000-00004D0F0000}"/>
    <cellStyle name="Normal 2 4 2 4 2 3 2 3" xfId="19885" xr:uid="{00000000-0005-0000-0000-00000E080000}"/>
    <cellStyle name="Normal 2 4 2 4 2 3 2 4" xfId="11456" xr:uid="{00000000-0005-0000-0000-00004C0F0000}"/>
    <cellStyle name="Normal 2 4 2 4 2 3 3" xfId="5100" xr:uid="{00000000-0005-0000-0000-00004E0F0000}"/>
    <cellStyle name="Normal 2 4 2 4 2 3 3 2" xfId="13529" xr:uid="{00000000-0005-0000-0000-00004E0F0000}"/>
    <cellStyle name="Normal 2 4 2 4 2 3 4" xfId="17740" xr:uid="{00000000-0005-0000-0000-00000D080000}"/>
    <cellStyle name="Normal 2 4 2 4 2 3 5" xfId="9311" xr:uid="{00000000-0005-0000-0000-00004B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00000000-0005-0000-0000-0000510F0000}"/>
    <cellStyle name="Normal 2 4 2 4 2 4 2 3" xfId="20298" xr:uid="{00000000-0005-0000-0000-000010080000}"/>
    <cellStyle name="Normal 2 4 2 4 2 4 2 4" xfId="11869" xr:uid="{00000000-0005-0000-0000-0000500F0000}"/>
    <cellStyle name="Normal 2 4 2 4 2 4 3" xfId="5513" xr:uid="{00000000-0005-0000-0000-0000520F0000}"/>
    <cellStyle name="Normal 2 4 2 4 2 4 3 2" xfId="13942" xr:uid="{00000000-0005-0000-0000-0000520F0000}"/>
    <cellStyle name="Normal 2 4 2 4 2 4 4" xfId="18153" xr:uid="{00000000-0005-0000-0000-00000F080000}"/>
    <cellStyle name="Normal 2 4 2 4 2 4 5" xfId="9724" xr:uid="{00000000-0005-0000-0000-00004F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00000000-0005-0000-0000-0000550F0000}"/>
    <cellStyle name="Normal 2 4 2 4 2 5 2 3" xfId="20711" xr:uid="{00000000-0005-0000-0000-000012080000}"/>
    <cellStyle name="Normal 2 4 2 4 2 5 2 4" xfId="12282" xr:uid="{00000000-0005-0000-0000-0000540F0000}"/>
    <cellStyle name="Normal 2 4 2 4 2 5 3" xfId="5926" xr:uid="{00000000-0005-0000-0000-0000560F0000}"/>
    <cellStyle name="Normal 2 4 2 4 2 5 3 2" xfId="14355" xr:uid="{00000000-0005-0000-0000-0000560F0000}"/>
    <cellStyle name="Normal 2 4 2 4 2 5 4" xfId="18566" xr:uid="{00000000-0005-0000-0000-000011080000}"/>
    <cellStyle name="Normal 2 4 2 4 2 5 5" xfId="10137" xr:uid="{00000000-0005-0000-0000-000053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00000000-0005-0000-0000-0000590F0000}"/>
    <cellStyle name="Normal 2 4 2 4 2 6 2 3" xfId="21124" xr:uid="{00000000-0005-0000-0000-000014080000}"/>
    <cellStyle name="Normal 2 4 2 4 2 6 2 4" xfId="12695" xr:uid="{00000000-0005-0000-0000-0000580F0000}"/>
    <cellStyle name="Normal 2 4 2 4 2 6 3" xfId="6339" xr:uid="{00000000-0005-0000-0000-00005A0F0000}"/>
    <cellStyle name="Normal 2 4 2 4 2 6 3 2" xfId="14768" xr:uid="{00000000-0005-0000-0000-00005A0F0000}"/>
    <cellStyle name="Normal 2 4 2 4 2 6 4" xfId="18979" xr:uid="{00000000-0005-0000-0000-000013080000}"/>
    <cellStyle name="Normal 2 4 2 4 2 6 5" xfId="10550" xr:uid="{00000000-0005-0000-0000-0000570F0000}"/>
    <cellStyle name="Normal 2 4 2 4 2 7" xfId="2467" xr:uid="{00000000-0005-0000-0000-00005B0F0000}"/>
    <cellStyle name="Normal 2 4 2 4 2 7 2" xfId="6752" xr:uid="{00000000-0005-0000-0000-00005C0F0000}"/>
    <cellStyle name="Normal 2 4 2 4 2 7 2 2" xfId="15181" xr:uid="{00000000-0005-0000-0000-00005C0F0000}"/>
    <cellStyle name="Normal 2 4 2 4 2 7 3" xfId="19392" xr:uid="{00000000-0005-0000-0000-000015080000}"/>
    <cellStyle name="Normal 2 4 2 4 2 7 4" xfId="10963" xr:uid="{00000000-0005-0000-0000-00005B0F0000}"/>
    <cellStyle name="Normal 2 4 2 4 2 8" xfId="4686" xr:uid="{00000000-0005-0000-0000-00005D0F0000}"/>
    <cellStyle name="Normal 2 4 2 4 2 8 2" xfId="13115" xr:uid="{00000000-0005-0000-0000-00005D0F0000}"/>
    <cellStyle name="Normal 2 4 2 4 2 9" xfId="17326" xr:uid="{00000000-0005-0000-0000-0000C622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00000000-0005-0000-0000-0000610F0000}"/>
    <cellStyle name="Normal 2 4 2 4 3 2 2 3" xfId="19887" xr:uid="{00000000-0005-0000-0000-000018080000}"/>
    <cellStyle name="Normal 2 4 2 4 3 2 2 4" xfId="11458" xr:uid="{00000000-0005-0000-0000-0000600F0000}"/>
    <cellStyle name="Normal 2 4 2 4 3 2 3" xfId="5102" xr:uid="{00000000-0005-0000-0000-0000620F0000}"/>
    <cellStyle name="Normal 2 4 2 4 3 2 3 2" xfId="13531" xr:uid="{00000000-0005-0000-0000-0000620F0000}"/>
    <cellStyle name="Normal 2 4 2 4 3 2 4" xfId="17742" xr:uid="{00000000-0005-0000-0000-000017080000}"/>
    <cellStyle name="Normal 2 4 2 4 3 2 5" xfId="9313" xr:uid="{00000000-0005-0000-0000-00005F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00000000-0005-0000-0000-0000650F0000}"/>
    <cellStyle name="Normal 2 4 2 4 3 3 2 3" xfId="20300" xr:uid="{00000000-0005-0000-0000-00001A080000}"/>
    <cellStyle name="Normal 2 4 2 4 3 3 2 4" xfId="11871" xr:uid="{00000000-0005-0000-0000-0000640F0000}"/>
    <cellStyle name="Normal 2 4 2 4 3 3 3" xfId="5515" xr:uid="{00000000-0005-0000-0000-0000660F0000}"/>
    <cellStyle name="Normal 2 4 2 4 3 3 3 2" xfId="13944" xr:uid="{00000000-0005-0000-0000-0000660F0000}"/>
    <cellStyle name="Normal 2 4 2 4 3 3 4" xfId="18155" xr:uid="{00000000-0005-0000-0000-000019080000}"/>
    <cellStyle name="Normal 2 4 2 4 3 3 5" xfId="9726" xr:uid="{00000000-0005-0000-0000-000063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00000000-0005-0000-0000-0000690F0000}"/>
    <cellStyle name="Normal 2 4 2 4 3 4 2 3" xfId="20713" xr:uid="{00000000-0005-0000-0000-00001C080000}"/>
    <cellStyle name="Normal 2 4 2 4 3 4 2 4" xfId="12284" xr:uid="{00000000-0005-0000-0000-0000680F0000}"/>
    <cellStyle name="Normal 2 4 2 4 3 4 3" xfId="5928" xr:uid="{00000000-0005-0000-0000-00006A0F0000}"/>
    <cellStyle name="Normal 2 4 2 4 3 4 3 2" xfId="14357" xr:uid="{00000000-0005-0000-0000-00006A0F0000}"/>
    <cellStyle name="Normal 2 4 2 4 3 4 4" xfId="18568" xr:uid="{00000000-0005-0000-0000-00001B080000}"/>
    <cellStyle name="Normal 2 4 2 4 3 4 5" xfId="10139" xr:uid="{00000000-0005-0000-0000-000067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00000000-0005-0000-0000-00006D0F0000}"/>
    <cellStyle name="Normal 2 4 2 4 3 5 2 3" xfId="21126" xr:uid="{00000000-0005-0000-0000-00001E080000}"/>
    <cellStyle name="Normal 2 4 2 4 3 5 2 4" xfId="12697" xr:uid="{00000000-0005-0000-0000-00006C0F0000}"/>
    <cellStyle name="Normal 2 4 2 4 3 5 3" xfId="6341" xr:uid="{00000000-0005-0000-0000-00006E0F0000}"/>
    <cellStyle name="Normal 2 4 2 4 3 5 3 2" xfId="14770" xr:uid="{00000000-0005-0000-0000-00006E0F0000}"/>
    <cellStyle name="Normal 2 4 2 4 3 5 4" xfId="18981" xr:uid="{00000000-0005-0000-0000-00001D080000}"/>
    <cellStyle name="Normal 2 4 2 4 3 5 5" xfId="10552" xr:uid="{00000000-0005-0000-0000-00006B0F0000}"/>
    <cellStyle name="Normal 2 4 2 4 3 6" xfId="2469" xr:uid="{00000000-0005-0000-0000-00006F0F0000}"/>
    <cellStyle name="Normal 2 4 2 4 3 6 2" xfId="6754" xr:uid="{00000000-0005-0000-0000-0000700F0000}"/>
    <cellStyle name="Normal 2 4 2 4 3 6 2 2" xfId="15183" xr:uid="{00000000-0005-0000-0000-0000700F0000}"/>
    <cellStyle name="Normal 2 4 2 4 3 6 3" xfId="19394" xr:uid="{00000000-0005-0000-0000-00001F080000}"/>
    <cellStyle name="Normal 2 4 2 4 3 6 4" xfId="10965" xr:uid="{00000000-0005-0000-0000-00006F0F0000}"/>
    <cellStyle name="Normal 2 4 2 4 3 7" xfId="4688" xr:uid="{00000000-0005-0000-0000-0000710F0000}"/>
    <cellStyle name="Normal 2 4 2 4 3 7 2" xfId="13117" xr:uid="{00000000-0005-0000-0000-0000710F0000}"/>
    <cellStyle name="Normal 2 4 2 4 3 8" xfId="17328" xr:uid="{00000000-0005-0000-0000-0000C8220000}"/>
    <cellStyle name="Normal 2 4 2 4 3 9" xfId="8899" xr:uid="{00000000-0005-0000-0000-00005E0F0000}"/>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00000000-0005-0000-0000-0000740F0000}"/>
    <cellStyle name="Normal 2 4 2 4 4 2 3" xfId="19884" xr:uid="{00000000-0005-0000-0000-000021080000}"/>
    <cellStyle name="Normal 2 4 2 4 4 2 4" xfId="11455" xr:uid="{00000000-0005-0000-0000-0000730F0000}"/>
    <cellStyle name="Normal 2 4 2 4 4 3" xfId="5099" xr:uid="{00000000-0005-0000-0000-0000750F0000}"/>
    <cellStyle name="Normal 2 4 2 4 4 3 2" xfId="13528" xr:uid="{00000000-0005-0000-0000-0000750F0000}"/>
    <cellStyle name="Normal 2 4 2 4 4 4" xfId="17739" xr:uid="{00000000-0005-0000-0000-000020080000}"/>
    <cellStyle name="Normal 2 4 2 4 4 5" xfId="9310" xr:uid="{00000000-0005-0000-0000-0000720F0000}"/>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00000000-0005-0000-0000-0000780F0000}"/>
    <cellStyle name="Normal 2 4 2 4 5 2 3" xfId="20297" xr:uid="{00000000-0005-0000-0000-000023080000}"/>
    <cellStyle name="Normal 2 4 2 4 5 2 4" xfId="11868" xr:uid="{00000000-0005-0000-0000-0000770F0000}"/>
    <cellStyle name="Normal 2 4 2 4 5 3" xfId="5512" xr:uid="{00000000-0005-0000-0000-0000790F0000}"/>
    <cellStyle name="Normal 2 4 2 4 5 3 2" xfId="13941" xr:uid="{00000000-0005-0000-0000-0000790F0000}"/>
    <cellStyle name="Normal 2 4 2 4 5 4" xfId="18152" xr:uid="{00000000-0005-0000-0000-000022080000}"/>
    <cellStyle name="Normal 2 4 2 4 5 5" xfId="9723" xr:uid="{00000000-0005-0000-0000-0000760F0000}"/>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00000000-0005-0000-0000-00007C0F0000}"/>
    <cellStyle name="Normal 2 4 2 4 6 2 3" xfId="20710" xr:uid="{00000000-0005-0000-0000-000025080000}"/>
    <cellStyle name="Normal 2 4 2 4 6 2 4" xfId="12281" xr:uid="{00000000-0005-0000-0000-00007B0F0000}"/>
    <cellStyle name="Normal 2 4 2 4 6 3" xfId="5925" xr:uid="{00000000-0005-0000-0000-00007D0F0000}"/>
    <cellStyle name="Normal 2 4 2 4 6 3 2" xfId="14354" xr:uid="{00000000-0005-0000-0000-00007D0F0000}"/>
    <cellStyle name="Normal 2 4 2 4 6 4" xfId="18565" xr:uid="{00000000-0005-0000-0000-000024080000}"/>
    <cellStyle name="Normal 2 4 2 4 6 5" xfId="10136" xr:uid="{00000000-0005-0000-0000-00007A0F0000}"/>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00000000-0005-0000-0000-0000800F0000}"/>
    <cellStyle name="Normal 2 4 2 4 7 2 3" xfId="21123" xr:uid="{00000000-0005-0000-0000-000027080000}"/>
    <cellStyle name="Normal 2 4 2 4 7 2 4" xfId="12694" xr:uid="{00000000-0005-0000-0000-00007F0F0000}"/>
    <cellStyle name="Normal 2 4 2 4 7 3" xfId="6338" xr:uid="{00000000-0005-0000-0000-0000810F0000}"/>
    <cellStyle name="Normal 2 4 2 4 7 3 2" xfId="14767" xr:uid="{00000000-0005-0000-0000-0000810F0000}"/>
    <cellStyle name="Normal 2 4 2 4 7 4" xfId="18978" xr:uid="{00000000-0005-0000-0000-000026080000}"/>
    <cellStyle name="Normal 2 4 2 4 7 5" xfId="10549" xr:uid="{00000000-0005-0000-0000-00007E0F0000}"/>
    <cellStyle name="Normal 2 4 2 4 8" xfId="2466" xr:uid="{00000000-0005-0000-0000-0000820F0000}"/>
    <cellStyle name="Normal 2 4 2 4 8 2" xfId="6751" xr:uid="{00000000-0005-0000-0000-0000830F0000}"/>
    <cellStyle name="Normal 2 4 2 4 8 2 2" xfId="15180" xr:uid="{00000000-0005-0000-0000-0000830F0000}"/>
    <cellStyle name="Normal 2 4 2 4 8 3" xfId="19391" xr:uid="{00000000-0005-0000-0000-000028080000}"/>
    <cellStyle name="Normal 2 4 2 4 8 4" xfId="10962" xr:uid="{00000000-0005-0000-0000-0000820F0000}"/>
    <cellStyle name="Normal 2 4 2 4 9" xfId="4685" xr:uid="{00000000-0005-0000-0000-0000840F0000}"/>
    <cellStyle name="Normal 2 4 2 4 9 2" xfId="13114" xr:uid="{00000000-0005-0000-0000-0000840F0000}"/>
    <cellStyle name="Normal 2 4 2 5" xfId="293" xr:uid="{00000000-0005-0000-0000-0000850F0000}"/>
    <cellStyle name="Normal 2 4 2 5 10" xfId="8900"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00000000-0005-0000-0000-0000890F0000}"/>
    <cellStyle name="Normal 2 4 2 5 2 2 2 3" xfId="19889" xr:uid="{00000000-0005-0000-0000-00002C080000}"/>
    <cellStyle name="Normal 2 4 2 5 2 2 2 4" xfId="11460" xr:uid="{00000000-0005-0000-0000-0000880F0000}"/>
    <cellStyle name="Normal 2 4 2 5 2 2 3" xfId="5104" xr:uid="{00000000-0005-0000-0000-00008A0F0000}"/>
    <cellStyle name="Normal 2 4 2 5 2 2 3 2" xfId="13533" xr:uid="{00000000-0005-0000-0000-00008A0F0000}"/>
    <cellStyle name="Normal 2 4 2 5 2 2 4" xfId="17744" xr:uid="{00000000-0005-0000-0000-00002B080000}"/>
    <cellStyle name="Normal 2 4 2 5 2 2 5" xfId="9315" xr:uid="{00000000-0005-0000-0000-000087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00000000-0005-0000-0000-00008D0F0000}"/>
    <cellStyle name="Normal 2 4 2 5 2 3 2 3" xfId="20302" xr:uid="{00000000-0005-0000-0000-00002E080000}"/>
    <cellStyle name="Normal 2 4 2 5 2 3 2 4" xfId="11873" xr:uid="{00000000-0005-0000-0000-00008C0F0000}"/>
    <cellStyle name="Normal 2 4 2 5 2 3 3" xfId="5517" xr:uid="{00000000-0005-0000-0000-00008E0F0000}"/>
    <cellStyle name="Normal 2 4 2 5 2 3 3 2" xfId="13946" xr:uid="{00000000-0005-0000-0000-00008E0F0000}"/>
    <cellStyle name="Normal 2 4 2 5 2 3 4" xfId="18157" xr:uid="{00000000-0005-0000-0000-00002D080000}"/>
    <cellStyle name="Normal 2 4 2 5 2 3 5" xfId="9728" xr:uid="{00000000-0005-0000-0000-00008B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00000000-0005-0000-0000-0000910F0000}"/>
    <cellStyle name="Normal 2 4 2 5 2 4 2 3" xfId="20715" xr:uid="{00000000-0005-0000-0000-000030080000}"/>
    <cellStyle name="Normal 2 4 2 5 2 4 2 4" xfId="12286" xr:uid="{00000000-0005-0000-0000-0000900F0000}"/>
    <cellStyle name="Normal 2 4 2 5 2 4 3" xfId="5930" xr:uid="{00000000-0005-0000-0000-0000920F0000}"/>
    <cellStyle name="Normal 2 4 2 5 2 4 3 2" xfId="14359" xr:uid="{00000000-0005-0000-0000-0000920F0000}"/>
    <cellStyle name="Normal 2 4 2 5 2 4 4" xfId="18570" xr:uid="{00000000-0005-0000-0000-00002F080000}"/>
    <cellStyle name="Normal 2 4 2 5 2 4 5" xfId="10141" xr:uid="{00000000-0005-0000-0000-00008F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00000000-0005-0000-0000-0000950F0000}"/>
    <cellStyle name="Normal 2 4 2 5 2 5 2 3" xfId="21128" xr:uid="{00000000-0005-0000-0000-000032080000}"/>
    <cellStyle name="Normal 2 4 2 5 2 5 2 4" xfId="12699" xr:uid="{00000000-0005-0000-0000-0000940F0000}"/>
    <cellStyle name="Normal 2 4 2 5 2 5 3" xfId="6343" xr:uid="{00000000-0005-0000-0000-0000960F0000}"/>
    <cellStyle name="Normal 2 4 2 5 2 5 3 2" xfId="14772" xr:uid="{00000000-0005-0000-0000-0000960F0000}"/>
    <cellStyle name="Normal 2 4 2 5 2 5 4" xfId="18983" xr:uid="{00000000-0005-0000-0000-000031080000}"/>
    <cellStyle name="Normal 2 4 2 5 2 5 5" xfId="10554" xr:uid="{00000000-0005-0000-0000-0000930F0000}"/>
    <cellStyle name="Normal 2 4 2 5 2 6" xfId="2471" xr:uid="{00000000-0005-0000-0000-0000970F0000}"/>
    <cellStyle name="Normal 2 4 2 5 2 6 2" xfId="6756" xr:uid="{00000000-0005-0000-0000-0000980F0000}"/>
    <cellStyle name="Normal 2 4 2 5 2 6 2 2" xfId="15185" xr:uid="{00000000-0005-0000-0000-0000980F0000}"/>
    <cellStyle name="Normal 2 4 2 5 2 6 3" xfId="19396" xr:uid="{00000000-0005-0000-0000-000033080000}"/>
    <cellStyle name="Normal 2 4 2 5 2 6 4" xfId="10967" xr:uid="{00000000-0005-0000-0000-0000970F0000}"/>
    <cellStyle name="Normal 2 4 2 5 2 7" xfId="4690" xr:uid="{00000000-0005-0000-0000-0000990F0000}"/>
    <cellStyle name="Normal 2 4 2 5 2 7 2" xfId="13119" xr:uid="{00000000-0005-0000-0000-0000990F0000}"/>
    <cellStyle name="Normal 2 4 2 5 2 8" xfId="17330" xr:uid="{00000000-0005-0000-0000-0000CA220000}"/>
    <cellStyle name="Normal 2 4 2 5 2 9" xfId="8901" xr:uid="{00000000-0005-0000-0000-0000860F0000}"/>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00000000-0005-0000-0000-00009C0F0000}"/>
    <cellStyle name="Normal 2 4 2 5 3 2 3" xfId="19888" xr:uid="{00000000-0005-0000-0000-000035080000}"/>
    <cellStyle name="Normal 2 4 2 5 3 2 4" xfId="11459" xr:uid="{00000000-0005-0000-0000-00009B0F0000}"/>
    <cellStyle name="Normal 2 4 2 5 3 3" xfId="5103" xr:uid="{00000000-0005-0000-0000-00009D0F0000}"/>
    <cellStyle name="Normal 2 4 2 5 3 3 2" xfId="13532" xr:uid="{00000000-0005-0000-0000-00009D0F0000}"/>
    <cellStyle name="Normal 2 4 2 5 3 4" xfId="17743" xr:uid="{00000000-0005-0000-0000-000034080000}"/>
    <cellStyle name="Normal 2 4 2 5 3 5" xfId="9314" xr:uid="{00000000-0005-0000-0000-00009A0F0000}"/>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00000000-0005-0000-0000-0000A00F0000}"/>
    <cellStyle name="Normal 2 4 2 5 4 2 3" xfId="20301" xr:uid="{00000000-0005-0000-0000-000037080000}"/>
    <cellStyle name="Normal 2 4 2 5 4 2 4" xfId="11872" xr:uid="{00000000-0005-0000-0000-00009F0F0000}"/>
    <cellStyle name="Normal 2 4 2 5 4 3" xfId="5516" xr:uid="{00000000-0005-0000-0000-0000A10F0000}"/>
    <cellStyle name="Normal 2 4 2 5 4 3 2" xfId="13945" xr:uid="{00000000-0005-0000-0000-0000A10F0000}"/>
    <cellStyle name="Normal 2 4 2 5 4 4" xfId="18156" xr:uid="{00000000-0005-0000-0000-000036080000}"/>
    <cellStyle name="Normal 2 4 2 5 4 5" xfId="9727" xr:uid="{00000000-0005-0000-0000-00009E0F0000}"/>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00000000-0005-0000-0000-0000A40F0000}"/>
    <cellStyle name="Normal 2 4 2 5 5 2 3" xfId="20714" xr:uid="{00000000-0005-0000-0000-000039080000}"/>
    <cellStyle name="Normal 2 4 2 5 5 2 4" xfId="12285" xr:uid="{00000000-0005-0000-0000-0000A30F0000}"/>
    <cellStyle name="Normal 2 4 2 5 5 3" xfId="5929" xr:uid="{00000000-0005-0000-0000-0000A50F0000}"/>
    <cellStyle name="Normal 2 4 2 5 5 3 2" xfId="14358" xr:uid="{00000000-0005-0000-0000-0000A50F0000}"/>
    <cellStyle name="Normal 2 4 2 5 5 4" xfId="18569" xr:uid="{00000000-0005-0000-0000-000038080000}"/>
    <cellStyle name="Normal 2 4 2 5 5 5" xfId="10140" xr:uid="{00000000-0005-0000-0000-0000A20F0000}"/>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00000000-0005-0000-0000-0000A80F0000}"/>
    <cellStyle name="Normal 2 4 2 5 6 2 3" xfId="21127" xr:uid="{00000000-0005-0000-0000-00003B080000}"/>
    <cellStyle name="Normal 2 4 2 5 6 2 4" xfId="12698" xr:uid="{00000000-0005-0000-0000-0000A70F0000}"/>
    <cellStyle name="Normal 2 4 2 5 6 3" xfId="6342" xr:uid="{00000000-0005-0000-0000-0000A90F0000}"/>
    <cellStyle name="Normal 2 4 2 5 6 3 2" xfId="14771" xr:uid="{00000000-0005-0000-0000-0000A90F0000}"/>
    <cellStyle name="Normal 2 4 2 5 6 4" xfId="18982" xr:uid="{00000000-0005-0000-0000-00003A080000}"/>
    <cellStyle name="Normal 2 4 2 5 6 5" xfId="10553" xr:uid="{00000000-0005-0000-0000-0000A60F0000}"/>
    <cellStyle name="Normal 2 4 2 5 7" xfId="2470" xr:uid="{00000000-0005-0000-0000-0000AA0F0000}"/>
    <cellStyle name="Normal 2 4 2 5 7 2" xfId="6755" xr:uid="{00000000-0005-0000-0000-0000AB0F0000}"/>
    <cellStyle name="Normal 2 4 2 5 7 2 2" xfId="15184" xr:uid="{00000000-0005-0000-0000-0000AB0F0000}"/>
    <cellStyle name="Normal 2 4 2 5 7 3" xfId="19395" xr:uid="{00000000-0005-0000-0000-00003C080000}"/>
    <cellStyle name="Normal 2 4 2 5 7 4" xfId="10966" xr:uid="{00000000-0005-0000-0000-0000AA0F0000}"/>
    <cellStyle name="Normal 2 4 2 5 8" xfId="4689" xr:uid="{00000000-0005-0000-0000-0000AC0F0000}"/>
    <cellStyle name="Normal 2 4 2 5 8 2" xfId="13118" xr:uid="{00000000-0005-0000-0000-0000AC0F0000}"/>
    <cellStyle name="Normal 2 4 2 5 9" xfId="17329" xr:uid="{00000000-0005-0000-0000-0000C922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00000000-0005-0000-0000-0000B00F0000}"/>
    <cellStyle name="Normal 2 4 2 6 2 2 3" xfId="19890" xr:uid="{00000000-0005-0000-0000-00003F080000}"/>
    <cellStyle name="Normal 2 4 2 6 2 2 4" xfId="11461" xr:uid="{00000000-0005-0000-0000-0000AF0F0000}"/>
    <cellStyle name="Normal 2 4 2 6 2 3" xfId="5105" xr:uid="{00000000-0005-0000-0000-0000B10F0000}"/>
    <cellStyle name="Normal 2 4 2 6 2 3 2" xfId="13534" xr:uid="{00000000-0005-0000-0000-0000B10F0000}"/>
    <cellStyle name="Normal 2 4 2 6 2 4" xfId="17745" xr:uid="{00000000-0005-0000-0000-00003E080000}"/>
    <cellStyle name="Normal 2 4 2 6 2 5" xfId="9316" xr:uid="{00000000-0005-0000-0000-0000AE0F0000}"/>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00000000-0005-0000-0000-0000B40F0000}"/>
    <cellStyle name="Normal 2 4 2 6 3 2 3" xfId="20303" xr:uid="{00000000-0005-0000-0000-000041080000}"/>
    <cellStyle name="Normal 2 4 2 6 3 2 4" xfId="11874" xr:uid="{00000000-0005-0000-0000-0000B30F0000}"/>
    <cellStyle name="Normal 2 4 2 6 3 3" xfId="5518" xr:uid="{00000000-0005-0000-0000-0000B50F0000}"/>
    <cellStyle name="Normal 2 4 2 6 3 3 2" xfId="13947" xr:uid="{00000000-0005-0000-0000-0000B50F0000}"/>
    <cellStyle name="Normal 2 4 2 6 3 4" xfId="18158" xr:uid="{00000000-0005-0000-0000-000040080000}"/>
    <cellStyle name="Normal 2 4 2 6 3 5" xfId="9729" xr:uid="{00000000-0005-0000-0000-0000B20F0000}"/>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00000000-0005-0000-0000-0000B80F0000}"/>
    <cellStyle name="Normal 2 4 2 6 4 2 3" xfId="20716" xr:uid="{00000000-0005-0000-0000-000043080000}"/>
    <cellStyle name="Normal 2 4 2 6 4 2 4" xfId="12287" xr:uid="{00000000-0005-0000-0000-0000B70F0000}"/>
    <cellStyle name="Normal 2 4 2 6 4 3" xfId="5931" xr:uid="{00000000-0005-0000-0000-0000B90F0000}"/>
    <cellStyle name="Normal 2 4 2 6 4 3 2" xfId="14360" xr:uid="{00000000-0005-0000-0000-0000B90F0000}"/>
    <cellStyle name="Normal 2 4 2 6 4 4" xfId="18571" xr:uid="{00000000-0005-0000-0000-000042080000}"/>
    <cellStyle name="Normal 2 4 2 6 4 5" xfId="10142" xr:uid="{00000000-0005-0000-0000-0000B60F0000}"/>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00000000-0005-0000-0000-0000BC0F0000}"/>
    <cellStyle name="Normal 2 4 2 6 5 2 3" xfId="21129" xr:uid="{00000000-0005-0000-0000-000045080000}"/>
    <cellStyle name="Normal 2 4 2 6 5 2 4" xfId="12700" xr:uid="{00000000-0005-0000-0000-0000BB0F0000}"/>
    <cellStyle name="Normal 2 4 2 6 5 3" xfId="6344" xr:uid="{00000000-0005-0000-0000-0000BD0F0000}"/>
    <cellStyle name="Normal 2 4 2 6 5 3 2" xfId="14773" xr:uid="{00000000-0005-0000-0000-0000BD0F0000}"/>
    <cellStyle name="Normal 2 4 2 6 5 4" xfId="18984" xr:uid="{00000000-0005-0000-0000-000044080000}"/>
    <cellStyle name="Normal 2 4 2 6 5 5" xfId="10555" xr:uid="{00000000-0005-0000-0000-0000BA0F0000}"/>
    <cellStyle name="Normal 2 4 2 6 6" xfId="2472" xr:uid="{00000000-0005-0000-0000-0000BE0F0000}"/>
    <cellStyle name="Normal 2 4 2 6 6 2" xfId="6757" xr:uid="{00000000-0005-0000-0000-0000BF0F0000}"/>
    <cellStyle name="Normal 2 4 2 6 6 2 2" xfId="15186" xr:uid="{00000000-0005-0000-0000-0000BF0F0000}"/>
    <cellStyle name="Normal 2 4 2 6 6 3" xfId="19397" xr:uid="{00000000-0005-0000-0000-000046080000}"/>
    <cellStyle name="Normal 2 4 2 6 6 4" xfId="10968" xr:uid="{00000000-0005-0000-0000-0000BE0F0000}"/>
    <cellStyle name="Normal 2 4 2 6 7" xfId="4691" xr:uid="{00000000-0005-0000-0000-0000C00F0000}"/>
    <cellStyle name="Normal 2 4 2 6 7 2" xfId="13120" xr:uid="{00000000-0005-0000-0000-0000C00F0000}"/>
    <cellStyle name="Normal 2 4 2 6 8" xfId="17331" xr:uid="{00000000-0005-0000-0000-0000CB220000}"/>
    <cellStyle name="Normal 2 4 2 6 9" xfId="8902" xr:uid="{00000000-0005-0000-0000-0000AD0F0000}"/>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00000000-0005-0000-0000-0000C30F0000}"/>
    <cellStyle name="Normal 2 4 2 7 2 3" xfId="19875" xr:uid="{00000000-0005-0000-0000-000048080000}"/>
    <cellStyle name="Normal 2 4 2 7 2 4" xfId="11446" xr:uid="{00000000-0005-0000-0000-0000C20F0000}"/>
    <cellStyle name="Normal 2 4 2 7 3" xfId="5090" xr:uid="{00000000-0005-0000-0000-0000C40F0000}"/>
    <cellStyle name="Normal 2 4 2 7 3 2" xfId="13519" xr:uid="{00000000-0005-0000-0000-0000C40F0000}"/>
    <cellStyle name="Normal 2 4 2 7 4" xfId="17730" xr:uid="{00000000-0005-0000-0000-000047080000}"/>
    <cellStyle name="Normal 2 4 2 7 5" xfId="9301" xr:uid="{00000000-0005-0000-0000-0000C10F0000}"/>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00000000-0005-0000-0000-0000C70F0000}"/>
    <cellStyle name="Normal 2 4 2 8 2 3" xfId="20288" xr:uid="{00000000-0005-0000-0000-00004A080000}"/>
    <cellStyle name="Normal 2 4 2 8 2 4" xfId="11859" xr:uid="{00000000-0005-0000-0000-0000C60F0000}"/>
    <cellStyle name="Normal 2 4 2 8 3" xfId="5503" xr:uid="{00000000-0005-0000-0000-0000C80F0000}"/>
    <cellStyle name="Normal 2 4 2 8 3 2" xfId="13932" xr:uid="{00000000-0005-0000-0000-0000C80F0000}"/>
    <cellStyle name="Normal 2 4 2 8 4" xfId="18143" xr:uid="{00000000-0005-0000-0000-000049080000}"/>
    <cellStyle name="Normal 2 4 2 8 5" xfId="9714" xr:uid="{00000000-0005-0000-0000-0000C50F0000}"/>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00000000-0005-0000-0000-0000CB0F0000}"/>
    <cellStyle name="Normal 2 4 2 9 2 3" xfId="20701" xr:uid="{00000000-0005-0000-0000-00004C080000}"/>
    <cellStyle name="Normal 2 4 2 9 2 4" xfId="12272" xr:uid="{00000000-0005-0000-0000-0000CA0F0000}"/>
    <cellStyle name="Normal 2 4 2 9 3" xfId="5916" xr:uid="{00000000-0005-0000-0000-0000CC0F0000}"/>
    <cellStyle name="Normal 2 4 2 9 3 2" xfId="14345" xr:uid="{00000000-0005-0000-0000-0000CC0F0000}"/>
    <cellStyle name="Normal 2 4 2 9 4" xfId="18556" xr:uid="{00000000-0005-0000-0000-00004B080000}"/>
    <cellStyle name="Normal 2 4 2 9 5" xfId="10127" xr:uid="{00000000-0005-0000-0000-0000C90F0000}"/>
    <cellStyle name="Normal 2 4 3" xfId="296" xr:uid="{00000000-0005-0000-0000-0000CD0F0000}"/>
    <cellStyle name="Normal 2 4 3 10" xfId="17332" xr:uid="{00000000-0005-0000-0000-0000CC220000}"/>
    <cellStyle name="Normal 2 4 3 11" xfId="8903" xr:uid="{00000000-0005-0000-0000-0000CD0F0000}"/>
    <cellStyle name="Normal 2 4 3 2" xfId="297" xr:uid="{00000000-0005-0000-0000-0000CE0F0000}"/>
    <cellStyle name="Normal 2 4 3 3" xfId="298" xr:uid="{00000000-0005-0000-0000-0000CF0F0000}"/>
    <cellStyle name="Normal 2 4 3 3 10" xfId="17333" xr:uid="{00000000-0005-0000-0000-0000CD220000}"/>
    <cellStyle name="Normal 2 4 3 3 11" xfId="8904" xr:uid="{00000000-0005-0000-0000-0000CF0F0000}"/>
    <cellStyle name="Normal 2 4 3 3 2" xfId="299" xr:uid="{00000000-0005-0000-0000-0000D00F0000}"/>
    <cellStyle name="Normal 2 4 3 3 2 10" xfId="8905"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00000000-0005-0000-0000-0000D40F0000}"/>
    <cellStyle name="Normal 2 4 3 3 2 2 2 2 3" xfId="19894" xr:uid="{00000000-0005-0000-0000-000053080000}"/>
    <cellStyle name="Normal 2 4 3 3 2 2 2 2 4" xfId="11465" xr:uid="{00000000-0005-0000-0000-0000D30F0000}"/>
    <cellStyle name="Normal 2 4 3 3 2 2 2 3" xfId="5109" xr:uid="{00000000-0005-0000-0000-0000D50F0000}"/>
    <cellStyle name="Normal 2 4 3 3 2 2 2 3 2" xfId="13538" xr:uid="{00000000-0005-0000-0000-0000D50F0000}"/>
    <cellStyle name="Normal 2 4 3 3 2 2 2 4" xfId="17749" xr:uid="{00000000-0005-0000-0000-000052080000}"/>
    <cellStyle name="Normal 2 4 3 3 2 2 2 5" xfId="9320" xr:uid="{00000000-0005-0000-0000-0000D2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00000000-0005-0000-0000-0000D80F0000}"/>
    <cellStyle name="Normal 2 4 3 3 2 2 3 2 3" xfId="20307" xr:uid="{00000000-0005-0000-0000-000055080000}"/>
    <cellStyle name="Normal 2 4 3 3 2 2 3 2 4" xfId="11878" xr:uid="{00000000-0005-0000-0000-0000D70F0000}"/>
    <cellStyle name="Normal 2 4 3 3 2 2 3 3" xfId="5522" xr:uid="{00000000-0005-0000-0000-0000D90F0000}"/>
    <cellStyle name="Normal 2 4 3 3 2 2 3 3 2" xfId="13951" xr:uid="{00000000-0005-0000-0000-0000D90F0000}"/>
    <cellStyle name="Normal 2 4 3 3 2 2 3 4" xfId="18162" xr:uid="{00000000-0005-0000-0000-000054080000}"/>
    <cellStyle name="Normal 2 4 3 3 2 2 3 5" xfId="9733" xr:uid="{00000000-0005-0000-0000-0000D6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00000000-0005-0000-0000-0000DC0F0000}"/>
    <cellStyle name="Normal 2 4 3 3 2 2 4 2 3" xfId="20720" xr:uid="{00000000-0005-0000-0000-000057080000}"/>
    <cellStyle name="Normal 2 4 3 3 2 2 4 2 4" xfId="12291" xr:uid="{00000000-0005-0000-0000-0000DB0F0000}"/>
    <cellStyle name="Normal 2 4 3 3 2 2 4 3" xfId="5935" xr:uid="{00000000-0005-0000-0000-0000DD0F0000}"/>
    <cellStyle name="Normal 2 4 3 3 2 2 4 3 2" xfId="14364" xr:uid="{00000000-0005-0000-0000-0000DD0F0000}"/>
    <cellStyle name="Normal 2 4 3 3 2 2 4 4" xfId="18575" xr:uid="{00000000-0005-0000-0000-000056080000}"/>
    <cellStyle name="Normal 2 4 3 3 2 2 4 5" xfId="10146" xr:uid="{00000000-0005-0000-0000-0000DA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00000000-0005-0000-0000-0000E00F0000}"/>
    <cellStyle name="Normal 2 4 3 3 2 2 5 2 3" xfId="21133" xr:uid="{00000000-0005-0000-0000-000059080000}"/>
    <cellStyle name="Normal 2 4 3 3 2 2 5 2 4" xfId="12704" xr:uid="{00000000-0005-0000-0000-0000DF0F0000}"/>
    <cellStyle name="Normal 2 4 3 3 2 2 5 3" xfId="6348" xr:uid="{00000000-0005-0000-0000-0000E10F0000}"/>
    <cellStyle name="Normal 2 4 3 3 2 2 5 3 2" xfId="14777" xr:uid="{00000000-0005-0000-0000-0000E10F0000}"/>
    <cellStyle name="Normal 2 4 3 3 2 2 5 4" xfId="18988" xr:uid="{00000000-0005-0000-0000-000058080000}"/>
    <cellStyle name="Normal 2 4 3 3 2 2 5 5" xfId="10559" xr:uid="{00000000-0005-0000-0000-0000DE0F0000}"/>
    <cellStyle name="Normal 2 4 3 3 2 2 6" xfId="2476" xr:uid="{00000000-0005-0000-0000-0000E20F0000}"/>
    <cellStyle name="Normal 2 4 3 3 2 2 6 2" xfId="6761" xr:uid="{00000000-0005-0000-0000-0000E30F0000}"/>
    <cellStyle name="Normal 2 4 3 3 2 2 6 2 2" xfId="15190" xr:uid="{00000000-0005-0000-0000-0000E30F0000}"/>
    <cellStyle name="Normal 2 4 3 3 2 2 6 3" xfId="19401" xr:uid="{00000000-0005-0000-0000-00005A080000}"/>
    <cellStyle name="Normal 2 4 3 3 2 2 6 4" xfId="10972" xr:uid="{00000000-0005-0000-0000-0000E20F0000}"/>
    <cellStyle name="Normal 2 4 3 3 2 2 7" xfId="4695" xr:uid="{00000000-0005-0000-0000-0000E40F0000}"/>
    <cellStyle name="Normal 2 4 3 3 2 2 7 2" xfId="13124" xr:uid="{00000000-0005-0000-0000-0000E40F0000}"/>
    <cellStyle name="Normal 2 4 3 3 2 2 8" xfId="17335" xr:uid="{00000000-0005-0000-0000-0000CF220000}"/>
    <cellStyle name="Normal 2 4 3 3 2 2 9" xfId="8906" xr:uid="{00000000-0005-0000-0000-0000D1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00000000-0005-0000-0000-0000E70F0000}"/>
    <cellStyle name="Normal 2 4 3 3 2 3 2 3" xfId="19893" xr:uid="{00000000-0005-0000-0000-00005C080000}"/>
    <cellStyle name="Normal 2 4 3 3 2 3 2 4" xfId="11464" xr:uid="{00000000-0005-0000-0000-0000E60F0000}"/>
    <cellStyle name="Normal 2 4 3 3 2 3 3" xfId="5108" xr:uid="{00000000-0005-0000-0000-0000E80F0000}"/>
    <cellStyle name="Normal 2 4 3 3 2 3 3 2" xfId="13537" xr:uid="{00000000-0005-0000-0000-0000E80F0000}"/>
    <cellStyle name="Normal 2 4 3 3 2 3 4" xfId="17748" xr:uid="{00000000-0005-0000-0000-00005B080000}"/>
    <cellStyle name="Normal 2 4 3 3 2 3 5" xfId="9319" xr:uid="{00000000-0005-0000-0000-0000E5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00000000-0005-0000-0000-0000EB0F0000}"/>
    <cellStyle name="Normal 2 4 3 3 2 4 2 3" xfId="20306" xr:uid="{00000000-0005-0000-0000-00005E080000}"/>
    <cellStyle name="Normal 2 4 3 3 2 4 2 4" xfId="11877" xr:uid="{00000000-0005-0000-0000-0000EA0F0000}"/>
    <cellStyle name="Normal 2 4 3 3 2 4 3" xfId="5521" xr:uid="{00000000-0005-0000-0000-0000EC0F0000}"/>
    <cellStyle name="Normal 2 4 3 3 2 4 3 2" xfId="13950" xr:uid="{00000000-0005-0000-0000-0000EC0F0000}"/>
    <cellStyle name="Normal 2 4 3 3 2 4 4" xfId="18161" xr:uid="{00000000-0005-0000-0000-00005D080000}"/>
    <cellStyle name="Normal 2 4 3 3 2 4 5" xfId="9732" xr:uid="{00000000-0005-0000-0000-0000E9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00000000-0005-0000-0000-0000EF0F0000}"/>
    <cellStyle name="Normal 2 4 3 3 2 5 2 3" xfId="20719" xr:uid="{00000000-0005-0000-0000-000060080000}"/>
    <cellStyle name="Normal 2 4 3 3 2 5 2 4" xfId="12290" xr:uid="{00000000-0005-0000-0000-0000EE0F0000}"/>
    <cellStyle name="Normal 2 4 3 3 2 5 3" xfId="5934" xr:uid="{00000000-0005-0000-0000-0000F00F0000}"/>
    <cellStyle name="Normal 2 4 3 3 2 5 3 2" xfId="14363" xr:uid="{00000000-0005-0000-0000-0000F00F0000}"/>
    <cellStyle name="Normal 2 4 3 3 2 5 4" xfId="18574" xr:uid="{00000000-0005-0000-0000-00005F080000}"/>
    <cellStyle name="Normal 2 4 3 3 2 5 5" xfId="10145" xr:uid="{00000000-0005-0000-0000-0000ED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00000000-0005-0000-0000-0000F30F0000}"/>
    <cellStyle name="Normal 2 4 3 3 2 6 2 3" xfId="21132" xr:uid="{00000000-0005-0000-0000-000062080000}"/>
    <cellStyle name="Normal 2 4 3 3 2 6 2 4" xfId="12703" xr:uid="{00000000-0005-0000-0000-0000F20F0000}"/>
    <cellStyle name="Normal 2 4 3 3 2 6 3" xfId="6347" xr:uid="{00000000-0005-0000-0000-0000F40F0000}"/>
    <cellStyle name="Normal 2 4 3 3 2 6 3 2" xfId="14776" xr:uid="{00000000-0005-0000-0000-0000F40F0000}"/>
    <cellStyle name="Normal 2 4 3 3 2 6 4" xfId="18987" xr:uid="{00000000-0005-0000-0000-000061080000}"/>
    <cellStyle name="Normal 2 4 3 3 2 6 5" xfId="10558" xr:uid="{00000000-0005-0000-0000-0000F10F0000}"/>
    <cellStyle name="Normal 2 4 3 3 2 7" xfId="2475" xr:uid="{00000000-0005-0000-0000-0000F50F0000}"/>
    <cellStyle name="Normal 2 4 3 3 2 7 2" xfId="6760" xr:uid="{00000000-0005-0000-0000-0000F60F0000}"/>
    <cellStyle name="Normal 2 4 3 3 2 7 2 2" xfId="15189" xr:uid="{00000000-0005-0000-0000-0000F60F0000}"/>
    <cellStyle name="Normal 2 4 3 3 2 7 3" xfId="19400" xr:uid="{00000000-0005-0000-0000-000063080000}"/>
    <cellStyle name="Normal 2 4 3 3 2 7 4" xfId="10971" xr:uid="{00000000-0005-0000-0000-0000F50F0000}"/>
    <cellStyle name="Normal 2 4 3 3 2 8" xfId="4694" xr:uid="{00000000-0005-0000-0000-0000F70F0000}"/>
    <cellStyle name="Normal 2 4 3 3 2 8 2" xfId="13123" xr:uid="{00000000-0005-0000-0000-0000F70F0000}"/>
    <cellStyle name="Normal 2 4 3 3 2 9" xfId="17334" xr:uid="{00000000-0005-0000-0000-0000CE22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00000000-0005-0000-0000-0000FB0F0000}"/>
    <cellStyle name="Normal 2 4 3 3 3 2 2 3" xfId="19895" xr:uid="{00000000-0005-0000-0000-000066080000}"/>
    <cellStyle name="Normal 2 4 3 3 3 2 2 4" xfId="11466" xr:uid="{00000000-0005-0000-0000-0000FA0F0000}"/>
    <cellStyle name="Normal 2 4 3 3 3 2 3" xfId="5110" xr:uid="{00000000-0005-0000-0000-0000FC0F0000}"/>
    <cellStyle name="Normal 2 4 3 3 3 2 3 2" xfId="13539" xr:uid="{00000000-0005-0000-0000-0000FC0F0000}"/>
    <cellStyle name="Normal 2 4 3 3 3 2 4" xfId="17750" xr:uid="{00000000-0005-0000-0000-000065080000}"/>
    <cellStyle name="Normal 2 4 3 3 3 2 5" xfId="9321" xr:uid="{00000000-0005-0000-0000-0000F9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00000000-0005-0000-0000-0000FF0F0000}"/>
    <cellStyle name="Normal 2 4 3 3 3 3 2 3" xfId="20308" xr:uid="{00000000-0005-0000-0000-000068080000}"/>
    <cellStyle name="Normal 2 4 3 3 3 3 2 4" xfId="11879" xr:uid="{00000000-0005-0000-0000-0000FE0F0000}"/>
    <cellStyle name="Normal 2 4 3 3 3 3 3" xfId="5523" xr:uid="{00000000-0005-0000-0000-000000100000}"/>
    <cellStyle name="Normal 2 4 3 3 3 3 3 2" xfId="13952" xr:uid="{00000000-0005-0000-0000-000000100000}"/>
    <cellStyle name="Normal 2 4 3 3 3 3 4" xfId="18163" xr:uid="{00000000-0005-0000-0000-000067080000}"/>
    <cellStyle name="Normal 2 4 3 3 3 3 5" xfId="9734" xr:uid="{00000000-0005-0000-0000-0000FD0F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00000000-0005-0000-0000-000003100000}"/>
    <cellStyle name="Normal 2 4 3 3 3 4 2 3" xfId="20721" xr:uid="{00000000-0005-0000-0000-00006A080000}"/>
    <cellStyle name="Normal 2 4 3 3 3 4 2 4" xfId="12292" xr:uid="{00000000-0005-0000-0000-000002100000}"/>
    <cellStyle name="Normal 2 4 3 3 3 4 3" xfId="5936" xr:uid="{00000000-0005-0000-0000-000004100000}"/>
    <cellStyle name="Normal 2 4 3 3 3 4 3 2" xfId="14365" xr:uid="{00000000-0005-0000-0000-000004100000}"/>
    <cellStyle name="Normal 2 4 3 3 3 4 4" xfId="18576" xr:uid="{00000000-0005-0000-0000-000069080000}"/>
    <cellStyle name="Normal 2 4 3 3 3 4 5" xfId="10147" xr:uid="{00000000-0005-0000-0000-000001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00000000-0005-0000-0000-000007100000}"/>
    <cellStyle name="Normal 2 4 3 3 3 5 2 3" xfId="21134" xr:uid="{00000000-0005-0000-0000-00006C080000}"/>
    <cellStyle name="Normal 2 4 3 3 3 5 2 4" xfId="12705" xr:uid="{00000000-0005-0000-0000-000006100000}"/>
    <cellStyle name="Normal 2 4 3 3 3 5 3" xfId="6349" xr:uid="{00000000-0005-0000-0000-000008100000}"/>
    <cellStyle name="Normal 2 4 3 3 3 5 3 2" xfId="14778" xr:uid="{00000000-0005-0000-0000-000008100000}"/>
    <cellStyle name="Normal 2 4 3 3 3 5 4" xfId="18989" xr:uid="{00000000-0005-0000-0000-00006B080000}"/>
    <cellStyle name="Normal 2 4 3 3 3 5 5" xfId="10560" xr:uid="{00000000-0005-0000-0000-000005100000}"/>
    <cellStyle name="Normal 2 4 3 3 3 6" xfId="2477" xr:uid="{00000000-0005-0000-0000-000009100000}"/>
    <cellStyle name="Normal 2 4 3 3 3 6 2" xfId="6762" xr:uid="{00000000-0005-0000-0000-00000A100000}"/>
    <cellStyle name="Normal 2 4 3 3 3 6 2 2" xfId="15191" xr:uid="{00000000-0005-0000-0000-00000A100000}"/>
    <cellStyle name="Normal 2 4 3 3 3 6 3" xfId="19402" xr:uid="{00000000-0005-0000-0000-00006D080000}"/>
    <cellStyle name="Normal 2 4 3 3 3 6 4" xfId="10973" xr:uid="{00000000-0005-0000-0000-000009100000}"/>
    <cellStyle name="Normal 2 4 3 3 3 7" xfId="4696" xr:uid="{00000000-0005-0000-0000-00000B100000}"/>
    <cellStyle name="Normal 2 4 3 3 3 7 2" xfId="13125" xr:uid="{00000000-0005-0000-0000-00000B100000}"/>
    <cellStyle name="Normal 2 4 3 3 3 8" xfId="17336" xr:uid="{00000000-0005-0000-0000-0000D0220000}"/>
    <cellStyle name="Normal 2 4 3 3 3 9" xfId="8907" xr:uid="{00000000-0005-0000-0000-0000F80F0000}"/>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00000000-0005-0000-0000-00000E100000}"/>
    <cellStyle name="Normal 2 4 3 3 4 2 3" xfId="19892" xr:uid="{00000000-0005-0000-0000-00006F080000}"/>
    <cellStyle name="Normal 2 4 3 3 4 2 4" xfId="11463" xr:uid="{00000000-0005-0000-0000-00000D100000}"/>
    <cellStyle name="Normal 2 4 3 3 4 3" xfId="5107" xr:uid="{00000000-0005-0000-0000-00000F100000}"/>
    <cellStyle name="Normal 2 4 3 3 4 3 2" xfId="13536" xr:uid="{00000000-0005-0000-0000-00000F100000}"/>
    <cellStyle name="Normal 2 4 3 3 4 4" xfId="17747" xr:uid="{00000000-0005-0000-0000-00006E080000}"/>
    <cellStyle name="Normal 2 4 3 3 4 5" xfId="9318" xr:uid="{00000000-0005-0000-0000-00000C100000}"/>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00000000-0005-0000-0000-000012100000}"/>
    <cellStyle name="Normal 2 4 3 3 5 2 3" xfId="20305" xr:uid="{00000000-0005-0000-0000-000071080000}"/>
    <cellStyle name="Normal 2 4 3 3 5 2 4" xfId="11876" xr:uid="{00000000-0005-0000-0000-000011100000}"/>
    <cellStyle name="Normal 2 4 3 3 5 3" xfId="5520" xr:uid="{00000000-0005-0000-0000-000013100000}"/>
    <cellStyle name="Normal 2 4 3 3 5 3 2" xfId="13949" xr:uid="{00000000-0005-0000-0000-000013100000}"/>
    <cellStyle name="Normal 2 4 3 3 5 4" xfId="18160" xr:uid="{00000000-0005-0000-0000-000070080000}"/>
    <cellStyle name="Normal 2 4 3 3 5 5" xfId="9731" xr:uid="{00000000-0005-0000-0000-000010100000}"/>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00000000-0005-0000-0000-000016100000}"/>
    <cellStyle name="Normal 2 4 3 3 6 2 3" xfId="20718" xr:uid="{00000000-0005-0000-0000-000073080000}"/>
    <cellStyle name="Normal 2 4 3 3 6 2 4" xfId="12289" xr:uid="{00000000-0005-0000-0000-000015100000}"/>
    <cellStyle name="Normal 2 4 3 3 6 3" xfId="5933" xr:uid="{00000000-0005-0000-0000-000017100000}"/>
    <cellStyle name="Normal 2 4 3 3 6 3 2" xfId="14362" xr:uid="{00000000-0005-0000-0000-000017100000}"/>
    <cellStyle name="Normal 2 4 3 3 6 4" xfId="18573" xr:uid="{00000000-0005-0000-0000-000072080000}"/>
    <cellStyle name="Normal 2 4 3 3 6 5" xfId="10144" xr:uid="{00000000-0005-0000-0000-000014100000}"/>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00000000-0005-0000-0000-00001A100000}"/>
    <cellStyle name="Normal 2 4 3 3 7 2 3" xfId="21131" xr:uid="{00000000-0005-0000-0000-000075080000}"/>
    <cellStyle name="Normal 2 4 3 3 7 2 4" xfId="12702" xr:uid="{00000000-0005-0000-0000-000019100000}"/>
    <cellStyle name="Normal 2 4 3 3 7 3" xfId="6346" xr:uid="{00000000-0005-0000-0000-00001B100000}"/>
    <cellStyle name="Normal 2 4 3 3 7 3 2" xfId="14775" xr:uid="{00000000-0005-0000-0000-00001B100000}"/>
    <cellStyle name="Normal 2 4 3 3 7 4" xfId="18986" xr:uid="{00000000-0005-0000-0000-000074080000}"/>
    <cellStyle name="Normal 2 4 3 3 7 5" xfId="10557" xr:uid="{00000000-0005-0000-0000-000018100000}"/>
    <cellStyle name="Normal 2 4 3 3 8" xfId="2474" xr:uid="{00000000-0005-0000-0000-00001C100000}"/>
    <cellStyle name="Normal 2 4 3 3 8 2" xfId="6759" xr:uid="{00000000-0005-0000-0000-00001D100000}"/>
    <cellStyle name="Normal 2 4 3 3 8 2 2" xfId="15188" xr:uid="{00000000-0005-0000-0000-00001D100000}"/>
    <cellStyle name="Normal 2 4 3 3 8 3" xfId="19399" xr:uid="{00000000-0005-0000-0000-000076080000}"/>
    <cellStyle name="Normal 2 4 3 3 8 4" xfId="10970" xr:uid="{00000000-0005-0000-0000-00001C100000}"/>
    <cellStyle name="Normal 2 4 3 3 9" xfId="4693" xr:uid="{00000000-0005-0000-0000-00001E100000}"/>
    <cellStyle name="Normal 2 4 3 3 9 2" xfId="13122"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00000000-0005-0000-0000-000021100000}"/>
    <cellStyle name="Normal 2 4 3 4 2 3" xfId="19891" xr:uid="{00000000-0005-0000-0000-000078080000}"/>
    <cellStyle name="Normal 2 4 3 4 2 4" xfId="11462" xr:uid="{00000000-0005-0000-0000-000020100000}"/>
    <cellStyle name="Normal 2 4 3 4 3" xfId="5106" xr:uid="{00000000-0005-0000-0000-000022100000}"/>
    <cellStyle name="Normal 2 4 3 4 3 2" xfId="13535" xr:uid="{00000000-0005-0000-0000-000022100000}"/>
    <cellStyle name="Normal 2 4 3 4 4" xfId="17746" xr:uid="{00000000-0005-0000-0000-000077080000}"/>
    <cellStyle name="Normal 2 4 3 4 5" xfId="9317" xr:uid="{00000000-0005-0000-0000-00001F100000}"/>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00000000-0005-0000-0000-000025100000}"/>
    <cellStyle name="Normal 2 4 3 5 2 3" xfId="20304" xr:uid="{00000000-0005-0000-0000-00007A080000}"/>
    <cellStyle name="Normal 2 4 3 5 2 4" xfId="11875" xr:uid="{00000000-0005-0000-0000-000024100000}"/>
    <cellStyle name="Normal 2 4 3 5 3" xfId="5519" xr:uid="{00000000-0005-0000-0000-000026100000}"/>
    <cellStyle name="Normal 2 4 3 5 3 2" xfId="13948" xr:uid="{00000000-0005-0000-0000-000026100000}"/>
    <cellStyle name="Normal 2 4 3 5 4" xfId="18159" xr:uid="{00000000-0005-0000-0000-000079080000}"/>
    <cellStyle name="Normal 2 4 3 5 5" xfId="9730" xr:uid="{00000000-0005-0000-0000-000023100000}"/>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00000000-0005-0000-0000-000029100000}"/>
    <cellStyle name="Normal 2 4 3 6 2 3" xfId="20717" xr:uid="{00000000-0005-0000-0000-00007C080000}"/>
    <cellStyle name="Normal 2 4 3 6 2 4" xfId="12288" xr:uid="{00000000-0005-0000-0000-000028100000}"/>
    <cellStyle name="Normal 2 4 3 6 3" xfId="5932" xr:uid="{00000000-0005-0000-0000-00002A100000}"/>
    <cellStyle name="Normal 2 4 3 6 3 2" xfId="14361" xr:uid="{00000000-0005-0000-0000-00002A100000}"/>
    <cellStyle name="Normal 2 4 3 6 4" xfId="18572" xr:uid="{00000000-0005-0000-0000-00007B080000}"/>
    <cellStyle name="Normal 2 4 3 6 5" xfId="10143" xr:uid="{00000000-0005-0000-0000-000027100000}"/>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00000000-0005-0000-0000-00002D100000}"/>
    <cellStyle name="Normal 2 4 3 7 2 3" xfId="21130" xr:uid="{00000000-0005-0000-0000-00007E080000}"/>
    <cellStyle name="Normal 2 4 3 7 2 4" xfId="12701" xr:uid="{00000000-0005-0000-0000-00002C100000}"/>
    <cellStyle name="Normal 2 4 3 7 3" xfId="6345" xr:uid="{00000000-0005-0000-0000-00002E100000}"/>
    <cellStyle name="Normal 2 4 3 7 3 2" xfId="14774" xr:uid="{00000000-0005-0000-0000-00002E100000}"/>
    <cellStyle name="Normal 2 4 3 7 4" xfId="18985" xr:uid="{00000000-0005-0000-0000-00007D080000}"/>
    <cellStyle name="Normal 2 4 3 7 5" xfId="10556" xr:uid="{00000000-0005-0000-0000-00002B100000}"/>
    <cellStyle name="Normal 2 4 3 8" xfId="2473" xr:uid="{00000000-0005-0000-0000-00002F100000}"/>
    <cellStyle name="Normal 2 4 3 8 2" xfId="6758" xr:uid="{00000000-0005-0000-0000-000030100000}"/>
    <cellStyle name="Normal 2 4 3 8 2 2" xfId="15187" xr:uid="{00000000-0005-0000-0000-000030100000}"/>
    <cellStyle name="Normal 2 4 3 8 3" xfId="19398" xr:uid="{00000000-0005-0000-0000-00007F080000}"/>
    <cellStyle name="Normal 2 4 3 8 4" xfId="10969" xr:uid="{00000000-0005-0000-0000-00002F100000}"/>
    <cellStyle name="Normal 2 4 3 9" xfId="4692" xr:uid="{00000000-0005-0000-0000-000031100000}"/>
    <cellStyle name="Normal 2 4 3 9 2" xfId="13121"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10 2" xfId="13126" xr:uid="{00000000-0005-0000-0000-000034100000}"/>
    <cellStyle name="Normal 2 4 5 11" xfId="17337" xr:uid="{00000000-0005-0000-0000-0000D1220000}"/>
    <cellStyle name="Normal 2 4 5 12" xfId="8908" xr:uid="{00000000-0005-0000-0000-000033100000}"/>
    <cellStyle name="Normal 2 4 5 2" xfId="304" xr:uid="{00000000-0005-0000-0000-000035100000}"/>
    <cellStyle name="Normal 2 4 5 2 10" xfId="17338" xr:uid="{00000000-0005-0000-0000-0000D2220000}"/>
    <cellStyle name="Normal 2 4 5 2 11" xfId="8909" xr:uid="{00000000-0005-0000-0000-000035100000}"/>
    <cellStyle name="Normal 2 4 5 2 2" xfId="305" xr:uid="{00000000-0005-0000-0000-000036100000}"/>
    <cellStyle name="Normal 2 4 5 2 2 10" xfId="8910"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00000000-0005-0000-0000-00003A100000}"/>
    <cellStyle name="Normal 2 4 5 2 2 2 2 2 3" xfId="19899" xr:uid="{00000000-0005-0000-0000-000086080000}"/>
    <cellStyle name="Normal 2 4 5 2 2 2 2 2 4" xfId="11470" xr:uid="{00000000-0005-0000-0000-000039100000}"/>
    <cellStyle name="Normal 2 4 5 2 2 2 2 3" xfId="5114" xr:uid="{00000000-0005-0000-0000-00003B100000}"/>
    <cellStyle name="Normal 2 4 5 2 2 2 2 3 2" xfId="13543" xr:uid="{00000000-0005-0000-0000-00003B100000}"/>
    <cellStyle name="Normal 2 4 5 2 2 2 2 4" xfId="17754" xr:uid="{00000000-0005-0000-0000-000085080000}"/>
    <cellStyle name="Normal 2 4 5 2 2 2 2 5" xfId="9325" xr:uid="{00000000-0005-0000-0000-000038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00000000-0005-0000-0000-00003E100000}"/>
    <cellStyle name="Normal 2 4 5 2 2 2 3 2 3" xfId="20312" xr:uid="{00000000-0005-0000-0000-000088080000}"/>
    <cellStyle name="Normal 2 4 5 2 2 2 3 2 4" xfId="11883" xr:uid="{00000000-0005-0000-0000-00003D100000}"/>
    <cellStyle name="Normal 2 4 5 2 2 2 3 3" xfId="5527" xr:uid="{00000000-0005-0000-0000-00003F100000}"/>
    <cellStyle name="Normal 2 4 5 2 2 2 3 3 2" xfId="13956" xr:uid="{00000000-0005-0000-0000-00003F100000}"/>
    <cellStyle name="Normal 2 4 5 2 2 2 3 4" xfId="18167" xr:uid="{00000000-0005-0000-0000-000087080000}"/>
    <cellStyle name="Normal 2 4 5 2 2 2 3 5" xfId="9738" xr:uid="{00000000-0005-0000-0000-00003C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00000000-0005-0000-0000-000042100000}"/>
    <cellStyle name="Normal 2 4 5 2 2 2 4 2 3" xfId="20725" xr:uid="{00000000-0005-0000-0000-00008A080000}"/>
    <cellStyle name="Normal 2 4 5 2 2 2 4 2 4" xfId="12296" xr:uid="{00000000-0005-0000-0000-000041100000}"/>
    <cellStyle name="Normal 2 4 5 2 2 2 4 3" xfId="5940" xr:uid="{00000000-0005-0000-0000-000043100000}"/>
    <cellStyle name="Normal 2 4 5 2 2 2 4 3 2" xfId="14369" xr:uid="{00000000-0005-0000-0000-000043100000}"/>
    <cellStyle name="Normal 2 4 5 2 2 2 4 4" xfId="18580" xr:uid="{00000000-0005-0000-0000-000089080000}"/>
    <cellStyle name="Normal 2 4 5 2 2 2 4 5" xfId="10151" xr:uid="{00000000-0005-0000-0000-000040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00000000-0005-0000-0000-000046100000}"/>
    <cellStyle name="Normal 2 4 5 2 2 2 5 2 3" xfId="21138" xr:uid="{00000000-0005-0000-0000-00008C080000}"/>
    <cellStyle name="Normal 2 4 5 2 2 2 5 2 4" xfId="12709" xr:uid="{00000000-0005-0000-0000-000045100000}"/>
    <cellStyle name="Normal 2 4 5 2 2 2 5 3" xfId="6353" xr:uid="{00000000-0005-0000-0000-000047100000}"/>
    <cellStyle name="Normal 2 4 5 2 2 2 5 3 2" xfId="14782" xr:uid="{00000000-0005-0000-0000-000047100000}"/>
    <cellStyle name="Normal 2 4 5 2 2 2 5 4" xfId="18993" xr:uid="{00000000-0005-0000-0000-00008B080000}"/>
    <cellStyle name="Normal 2 4 5 2 2 2 5 5" xfId="10564" xr:uid="{00000000-0005-0000-0000-000044100000}"/>
    <cellStyle name="Normal 2 4 5 2 2 2 6" xfId="2481" xr:uid="{00000000-0005-0000-0000-000048100000}"/>
    <cellStyle name="Normal 2 4 5 2 2 2 6 2" xfId="6766" xr:uid="{00000000-0005-0000-0000-000049100000}"/>
    <cellStyle name="Normal 2 4 5 2 2 2 6 2 2" xfId="15195" xr:uid="{00000000-0005-0000-0000-000049100000}"/>
    <cellStyle name="Normal 2 4 5 2 2 2 6 3" xfId="19406" xr:uid="{00000000-0005-0000-0000-00008D080000}"/>
    <cellStyle name="Normal 2 4 5 2 2 2 6 4" xfId="10977" xr:uid="{00000000-0005-0000-0000-000048100000}"/>
    <cellStyle name="Normal 2 4 5 2 2 2 7" xfId="4700" xr:uid="{00000000-0005-0000-0000-00004A100000}"/>
    <cellStyle name="Normal 2 4 5 2 2 2 7 2" xfId="13129" xr:uid="{00000000-0005-0000-0000-00004A100000}"/>
    <cellStyle name="Normal 2 4 5 2 2 2 8" xfId="17340" xr:uid="{00000000-0005-0000-0000-0000D4220000}"/>
    <cellStyle name="Normal 2 4 5 2 2 2 9" xfId="8911" xr:uid="{00000000-0005-0000-0000-000037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00000000-0005-0000-0000-00004D100000}"/>
    <cellStyle name="Normal 2 4 5 2 2 3 2 3" xfId="19898" xr:uid="{00000000-0005-0000-0000-00008F080000}"/>
    <cellStyle name="Normal 2 4 5 2 2 3 2 4" xfId="11469" xr:uid="{00000000-0005-0000-0000-00004C100000}"/>
    <cellStyle name="Normal 2 4 5 2 2 3 3" xfId="5113" xr:uid="{00000000-0005-0000-0000-00004E100000}"/>
    <cellStyle name="Normal 2 4 5 2 2 3 3 2" xfId="13542" xr:uid="{00000000-0005-0000-0000-00004E100000}"/>
    <cellStyle name="Normal 2 4 5 2 2 3 4" xfId="17753" xr:uid="{00000000-0005-0000-0000-00008E080000}"/>
    <cellStyle name="Normal 2 4 5 2 2 3 5" xfId="9324" xr:uid="{00000000-0005-0000-0000-00004B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00000000-0005-0000-0000-000051100000}"/>
    <cellStyle name="Normal 2 4 5 2 2 4 2 3" xfId="20311" xr:uid="{00000000-0005-0000-0000-000091080000}"/>
    <cellStyle name="Normal 2 4 5 2 2 4 2 4" xfId="11882" xr:uid="{00000000-0005-0000-0000-000050100000}"/>
    <cellStyle name="Normal 2 4 5 2 2 4 3" xfId="5526" xr:uid="{00000000-0005-0000-0000-000052100000}"/>
    <cellStyle name="Normal 2 4 5 2 2 4 3 2" xfId="13955" xr:uid="{00000000-0005-0000-0000-000052100000}"/>
    <cellStyle name="Normal 2 4 5 2 2 4 4" xfId="18166" xr:uid="{00000000-0005-0000-0000-000090080000}"/>
    <cellStyle name="Normal 2 4 5 2 2 4 5" xfId="9737" xr:uid="{00000000-0005-0000-0000-00004F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00000000-0005-0000-0000-000055100000}"/>
    <cellStyle name="Normal 2 4 5 2 2 5 2 3" xfId="20724" xr:uid="{00000000-0005-0000-0000-000093080000}"/>
    <cellStyle name="Normal 2 4 5 2 2 5 2 4" xfId="12295" xr:uid="{00000000-0005-0000-0000-000054100000}"/>
    <cellStyle name="Normal 2 4 5 2 2 5 3" xfId="5939" xr:uid="{00000000-0005-0000-0000-000056100000}"/>
    <cellStyle name="Normal 2 4 5 2 2 5 3 2" xfId="14368" xr:uid="{00000000-0005-0000-0000-000056100000}"/>
    <cellStyle name="Normal 2 4 5 2 2 5 4" xfId="18579" xr:uid="{00000000-0005-0000-0000-000092080000}"/>
    <cellStyle name="Normal 2 4 5 2 2 5 5" xfId="10150" xr:uid="{00000000-0005-0000-0000-000053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00000000-0005-0000-0000-000059100000}"/>
    <cellStyle name="Normal 2 4 5 2 2 6 2 3" xfId="21137" xr:uid="{00000000-0005-0000-0000-000095080000}"/>
    <cellStyle name="Normal 2 4 5 2 2 6 2 4" xfId="12708" xr:uid="{00000000-0005-0000-0000-000058100000}"/>
    <cellStyle name="Normal 2 4 5 2 2 6 3" xfId="6352" xr:uid="{00000000-0005-0000-0000-00005A100000}"/>
    <cellStyle name="Normal 2 4 5 2 2 6 3 2" xfId="14781" xr:uid="{00000000-0005-0000-0000-00005A100000}"/>
    <cellStyle name="Normal 2 4 5 2 2 6 4" xfId="18992" xr:uid="{00000000-0005-0000-0000-000094080000}"/>
    <cellStyle name="Normal 2 4 5 2 2 6 5" xfId="10563" xr:uid="{00000000-0005-0000-0000-000057100000}"/>
    <cellStyle name="Normal 2 4 5 2 2 7" xfId="2480" xr:uid="{00000000-0005-0000-0000-00005B100000}"/>
    <cellStyle name="Normal 2 4 5 2 2 7 2" xfId="6765" xr:uid="{00000000-0005-0000-0000-00005C100000}"/>
    <cellStyle name="Normal 2 4 5 2 2 7 2 2" xfId="15194" xr:uid="{00000000-0005-0000-0000-00005C100000}"/>
    <cellStyle name="Normal 2 4 5 2 2 7 3" xfId="19405" xr:uid="{00000000-0005-0000-0000-000096080000}"/>
    <cellStyle name="Normal 2 4 5 2 2 7 4" xfId="10976" xr:uid="{00000000-0005-0000-0000-00005B100000}"/>
    <cellStyle name="Normal 2 4 5 2 2 8" xfId="4699" xr:uid="{00000000-0005-0000-0000-00005D100000}"/>
    <cellStyle name="Normal 2 4 5 2 2 8 2" xfId="13128" xr:uid="{00000000-0005-0000-0000-00005D100000}"/>
    <cellStyle name="Normal 2 4 5 2 2 9" xfId="17339" xr:uid="{00000000-0005-0000-0000-0000D322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00000000-0005-0000-0000-000061100000}"/>
    <cellStyle name="Normal 2 4 5 2 3 2 2 3" xfId="19900" xr:uid="{00000000-0005-0000-0000-000099080000}"/>
    <cellStyle name="Normal 2 4 5 2 3 2 2 4" xfId="11471" xr:uid="{00000000-0005-0000-0000-000060100000}"/>
    <cellStyle name="Normal 2 4 5 2 3 2 3" xfId="5115" xr:uid="{00000000-0005-0000-0000-000062100000}"/>
    <cellStyle name="Normal 2 4 5 2 3 2 3 2" xfId="13544" xr:uid="{00000000-0005-0000-0000-000062100000}"/>
    <cellStyle name="Normal 2 4 5 2 3 2 4" xfId="17755" xr:uid="{00000000-0005-0000-0000-000098080000}"/>
    <cellStyle name="Normal 2 4 5 2 3 2 5" xfId="9326" xr:uid="{00000000-0005-0000-0000-00005F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00000000-0005-0000-0000-000065100000}"/>
    <cellStyle name="Normal 2 4 5 2 3 3 2 3" xfId="20313" xr:uid="{00000000-0005-0000-0000-00009B080000}"/>
    <cellStyle name="Normal 2 4 5 2 3 3 2 4" xfId="11884" xr:uid="{00000000-0005-0000-0000-000064100000}"/>
    <cellStyle name="Normal 2 4 5 2 3 3 3" xfId="5528" xr:uid="{00000000-0005-0000-0000-000066100000}"/>
    <cellStyle name="Normal 2 4 5 2 3 3 3 2" xfId="13957" xr:uid="{00000000-0005-0000-0000-000066100000}"/>
    <cellStyle name="Normal 2 4 5 2 3 3 4" xfId="18168" xr:uid="{00000000-0005-0000-0000-00009A080000}"/>
    <cellStyle name="Normal 2 4 5 2 3 3 5" xfId="9739" xr:uid="{00000000-0005-0000-0000-000063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00000000-0005-0000-0000-000069100000}"/>
    <cellStyle name="Normal 2 4 5 2 3 4 2 3" xfId="20726" xr:uid="{00000000-0005-0000-0000-00009D080000}"/>
    <cellStyle name="Normal 2 4 5 2 3 4 2 4" xfId="12297" xr:uid="{00000000-0005-0000-0000-000068100000}"/>
    <cellStyle name="Normal 2 4 5 2 3 4 3" xfId="5941" xr:uid="{00000000-0005-0000-0000-00006A100000}"/>
    <cellStyle name="Normal 2 4 5 2 3 4 3 2" xfId="14370" xr:uid="{00000000-0005-0000-0000-00006A100000}"/>
    <cellStyle name="Normal 2 4 5 2 3 4 4" xfId="18581" xr:uid="{00000000-0005-0000-0000-00009C080000}"/>
    <cellStyle name="Normal 2 4 5 2 3 4 5" xfId="10152" xr:uid="{00000000-0005-0000-0000-000067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00000000-0005-0000-0000-00006D100000}"/>
    <cellStyle name="Normal 2 4 5 2 3 5 2 3" xfId="21139" xr:uid="{00000000-0005-0000-0000-00009F080000}"/>
    <cellStyle name="Normal 2 4 5 2 3 5 2 4" xfId="12710" xr:uid="{00000000-0005-0000-0000-00006C100000}"/>
    <cellStyle name="Normal 2 4 5 2 3 5 3" xfId="6354" xr:uid="{00000000-0005-0000-0000-00006E100000}"/>
    <cellStyle name="Normal 2 4 5 2 3 5 3 2" xfId="14783" xr:uid="{00000000-0005-0000-0000-00006E100000}"/>
    <cellStyle name="Normal 2 4 5 2 3 5 4" xfId="18994" xr:uid="{00000000-0005-0000-0000-00009E080000}"/>
    <cellStyle name="Normal 2 4 5 2 3 5 5" xfId="10565" xr:uid="{00000000-0005-0000-0000-00006B100000}"/>
    <cellStyle name="Normal 2 4 5 2 3 6" xfId="2482" xr:uid="{00000000-0005-0000-0000-00006F100000}"/>
    <cellStyle name="Normal 2 4 5 2 3 6 2" xfId="6767" xr:uid="{00000000-0005-0000-0000-000070100000}"/>
    <cellStyle name="Normal 2 4 5 2 3 6 2 2" xfId="15196" xr:uid="{00000000-0005-0000-0000-000070100000}"/>
    <cellStyle name="Normal 2 4 5 2 3 6 3" xfId="19407" xr:uid="{00000000-0005-0000-0000-0000A0080000}"/>
    <cellStyle name="Normal 2 4 5 2 3 6 4" xfId="10978" xr:uid="{00000000-0005-0000-0000-00006F100000}"/>
    <cellStyle name="Normal 2 4 5 2 3 7" xfId="4701" xr:uid="{00000000-0005-0000-0000-000071100000}"/>
    <cellStyle name="Normal 2 4 5 2 3 7 2" xfId="13130" xr:uid="{00000000-0005-0000-0000-000071100000}"/>
    <cellStyle name="Normal 2 4 5 2 3 8" xfId="17341" xr:uid="{00000000-0005-0000-0000-0000D5220000}"/>
    <cellStyle name="Normal 2 4 5 2 3 9" xfId="8912" xr:uid="{00000000-0005-0000-0000-00005E100000}"/>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00000000-0005-0000-0000-000074100000}"/>
    <cellStyle name="Normal 2 4 5 2 4 2 3" xfId="19897" xr:uid="{00000000-0005-0000-0000-0000A2080000}"/>
    <cellStyle name="Normal 2 4 5 2 4 2 4" xfId="11468" xr:uid="{00000000-0005-0000-0000-000073100000}"/>
    <cellStyle name="Normal 2 4 5 2 4 3" xfId="5112" xr:uid="{00000000-0005-0000-0000-000075100000}"/>
    <cellStyle name="Normal 2 4 5 2 4 3 2" xfId="13541" xr:uid="{00000000-0005-0000-0000-000075100000}"/>
    <cellStyle name="Normal 2 4 5 2 4 4" xfId="17752" xr:uid="{00000000-0005-0000-0000-0000A1080000}"/>
    <cellStyle name="Normal 2 4 5 2 4 5" xfId="9323" xr:uid="{00000000-0005-0000-0000-000072100000}"/>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00000000-0005-0000-0000-000078100000}"/>
    <cellStyle name="Normal 2 4 5 2 5 2 3" xfId="20310" xr:uid="{00000000-0005-0000-0000-0000A4080000}"/>
    <cellStyle name="Normal 2 4 5 2 5 2 4" xfId="11881" xr:uid="{00000000-0005-0000-0000-000077100000}"/>
    <cellStyle name="Normal 2 4 5 2 5 3" xfId="5525" xr:uid="{00000000-0005-0000-0000-000079100000}"/>
    <cellStyle name="Normal 2 4 5 2 5 3 2" xfId="13954" xr:uid="{00000000-0005-0000-0000-000079100000}"/>
    <cellStyle name="Normal 2 4 5 2 5 4" xfId="18165" xr:uid="{00000000-0005-0000-0000-0000A3080000}"/>
    <cellStyle name="Normal 2 4 5 2 5 5" xfId="9736" xr:uid="{00000000-0005-0000-0000-000076100000}"/>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00000000-0005-0000-0000-00007C100000}"/>
    <cellStyle name="Normal 2 4 5 2 6 2 3" xfId="20723" xr:uid="{00000000-0005-0000-0000-0000A6080000}"/>
    <cellStyle name="Normal 2 4 5 2 6 2 4" xfId="12294" xr:uid="{00000000-0005-0000-0000-00007B100000}"/>
    <cellStyle name="Normal 2 4 5 2 6 3" xfId="5938" xr:uid="{00000000-0005-0000-0000-00007D100000}"/>
    <cellStyle name="Normal 2 4 5 2 6 3 2" xfId="14367" xr:uid="{00000000-0005-0000-0000-00007D100000}"/>
    <cellStyle name="Normal 2 4 5 2 6 4" xfId="18578" xr:uid="{00000000-0005-0000-0000-0000A5080000}"/>
    <cellStyle name="Normal 2 4 5 2 6 5" xfId="10149" xr:uid="{00000000-0005-0000-0000-00007A100000}"/>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00000000-0005-0000-0000-000080100000}"/>
    <cellStyle name="Normal 2 4 5 2 7 2 3" xfId="21136" xr:uid="{00000000-0005-0000-0000-0000A8080000}"/>
    <cellStyle name="Normal 2 4 5 2 7 2 4" xfId="12707" xr:uid="{00000000-0005-0000-0000-00007F100000}"/>
    <cellStyle name="Normal 2 4 5 2 7 3" xfId="6351" xr:uid="{00000000-0005-0000-0000-000081100000}"/>
    <cellStyle name="Normal 2 4 5 2 7 3 2" xfId="14780" xr:uid="{00000000-0005-0000-0000-000081100000}"/>
    <cellStyle name="Normal 2 4 5 2 7 4" xfId="18991" xr:uid="{00000000-0005-0000-0000-0000A7080000}"/>
    <cellStyle name="Normal 2 4 5 2 7 5" xfId="10562" xr:uid="{00000000-0005-0000-0000-00007E100000}"/>
    <cellStyle name="Normal 2 4 5 2 8" xfId="2479" xr:uid="{00000000-0005-0000-0000-000082100000}"/>
    <cellStyle name="Normal 2 4 5 2 8 2" xfId="6764" xr:uid="{00000000-0005-0000-0000-000083100000}"/>
    <cellStyle name="Normal 2 4 5 2 8 2 2" xfId="15193" xr:uid="{00000000-0005-0000-0000-000083100000}"/>
    <cellStyle name="Normal 2 4 5 2 8 3" xfId="19404" xr:uid="{00000000-0005-0000-0000-0000A9080000}"/>
    <cellStyle name="Normal 2 4 5 2 8 4" xfId="10975" xr:uid="{00000000-0005-0000-0000-000082100000}"/>
    <cellStyle name="Normal 2 4 5 2 9" xfId="4698" xr:uid="{00000000-0005-0000-0000-000084100000}"/>
    <cellStyle name="Normal 2 4 5 2 9 2" xfId="13127" xr:uid="{00000000-0005-0000-0000-000084100000}"/>
    <cellStyle name="Normal 2 4 5 3" xfId="308" xr:uid="{00000000-0005-0000-0000-000085100000}"/>
    <cellStyle name="Normal 2 4 5 3 10" xfId="8913"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00000000-0005-0000-0000-000089100000}"/>
    <cellStyle name="Normal 2 4 5 3 2 2 2 3" xfId="19902" xr:uid="{00000000-0005-0000-0000-0000AD080000}"/>
    <cellStyle name="Normal 2 4 5 3 2 2 2 4" xfId="11473" xr:uid="{00000000-0005-0000-0000-000088100000}"/>
    <cellStyle name="Normal 2 4 5 3 2 2 3" xfId="5117" xr:uid="{00000000-0005-0000-0000-00008A100000}"/>
    <cellStyle name="Normal 2 4 5 3 2 2 3 2" xfId="13546" xr:uid="{00000000-0005-0000-0000-00008A100000}"/>
    <cellStyle name="Normal 2 4 5 3 2 2 4" xfId="17757" xr:uid="{00000000-0005-0000-0000-0000AC080000}"/>
    <cellStyle name="Normal 2 4 5 3 2 2 5" xfId="9328" xr:uid="{00000000-0005-0000-0000-000087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00000000-0005-0000-0000-00008D100000}"/>
    <cellStyle name="Normal 2 4 5 3 2 3 2 3" xfId="20315" xr:uid="{00000000-0005-0000-0000-0000AF080000}"/>
    <cellStyle name="Normal 2 4 5 3 2 3 2 4" xfId="11886" xr:uid="{00000000-0005-0000-0000-00008C100000}"/>
    <cellStyle name="Normal 2 4 5 3 2 3 3" xfId="5530" xr:uid="{00000000-0005-0000-0000-00008E100000}"/>
    <cellStyle name="Normal 2 4 5 3 2 3 3 2" xfId="13959" xr:uid="{00000000-0005-0000-0000-00008E100000}"/>
    <cellStyle name="Normal 2 4 5 3 2 3 4" xfId="18170" xr:uid="{00000000-0005-0000-0000-0000AE080000}"/>
    <cellStyle name="Normal 2 4 5 3 2 3 5" xfId="9741" xr:uid="{00000000-0005-0000-0000-00008B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00000000-0005-0000-0000-000091100000}"/>
    <cellStyle name="Normal 2 4 5 3 2 4 2 3" xfId="20728" xr:uid="{00000000-0005-0000-0000-0000B1080000}"/>
    <cellStyle name="Normal 2 4 5 3 2 4 2 4" xfId="12299" xr:uid="{00000000-0005-0000-0000-000090100000}"/>
    <cellStyle name="Normal 2 4 5 3 2 4 3" xfId="5943" xr:uid="{00000000-0005-0000-0000-000092100000}"/>
    <cellStyle name="Normal 2 4 5 3 2 4 3 2" xfId="14372" xr:uid="{00000000-0005-0000-0000-000092100000}"/>
    <cellStyle name="Normal 2 4 5 3 2 4 4" xfId="18583" xr:uid="{00000000-0005-0000-0000-0000B0080000}"/>
    <cellStyle name="Normal 2 4 5 3 2 4 5" xfId="10154" xr:uid="{00000000-0005-0000-0000-00008F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00000000-0005-0000-0000-000095100000}"/>
    <cellStyle name="Normal 2 4 5 3 2 5 2 3" xfId="21141" xr:uid="{00000000-0005-0000-0000-0000B3080000}"/>
    <cellStyle name="Normal 2 4 5 3 2 5 2 4" xfId="12712" xr:uid="{00000000-0005-0000-0000-000094100000}"/>
    <cellStyle name="Normal 2 4 5 3 2 5 3" xfId="6356" xr:uid="{00000000-0005-0000-0000-000096100000}"/>
    <cellStyle name="Normal 2 4 5 3 2 5 3 2" xfId="14785" xr:uid="{00000000-0005-0000-0000-000096100000}"/>
    <cellStyle name="Normal 2 4 5 3 2 5 4" xfId="18996" xr:uid="{00000000-0005-0000-0000-0000B2080000}"/>
    <cellStyle name="Normal 2 4 5 3 2 5 5" xfId="10567" xr:uid="{00000000-0005-0000-0000-000093100000}"/>
    <cellStyle name="Normal 2 4 5 3 2 6" xfId="2484" xr:uid="{00000000-0005-0000-0000-000097100000}"/>
    <cellStyle name="Normal 2 4 5 3 2 6 2" xfId="6769" xr:uid="{00000000-0005-0000-0000-000098100000}"/>
    <cellStyle name="Normal 2 4 5 3 2 6 2 2" xfId="15198" xr:uid="{00000000-0005-0000-0000-000098100000}"/>
    <cellStyle name="Normal 2 4 5 3 2 6 3" xfId="19409" xr:uid="{00000000-0005-0000-0000-0000B4080000}"/>
    <cellStyle name="Normal 2 4 5 3 2 6 4" xfId="10980" xr:uid="{00000000-0005-0000-0000-000097100000}"/>
    <cellStyle name="Normal 2 4 5 3 2 7" xfId="4703" xr:uid="{00000000-0005-0000-0000-000099100000}"/>
    <cellStyle name="Normal 2 4 5 3 2 7 2" xfId="13132" xr:uid="{00000000-0005-0000-0000-000099100000}"/>
    <cellStyle name="Normal 2 4 5 3 2 8" xfId="17343" xr:uid="{00000000-0005-0000-0000-0000D7220000}"/>
    <cellStyle name="Normal 2 4 5 3 2 9" xfId="8914" xr:uid="{00000000-0005-0000-0000-000086100000}"/>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00000000-0005-0000-0000-00009C100000}"/>
    <cellStyle name="Normal 2 4 5 3 3 2 3" xfId="19901" xr:uid="{00000000-0005-0000-0000-0000B6080000}"/>
    <cellStyle name="Normal 2 4 5 3 3 2 4" xfId="11472" xr:uid="{00000000-0005-0000-0000-00009B100000}"/>
    <cellStyle name="Normal 2 4 5 3 3 3" xfId="5116" xr:uid="{00000000-0005-0000-0000-00009D100000}"/>
    <cellStyle name="Normal 2 4 5 3 3 3 2" xfId="13545" xr:uid="{00000000-0005-0000-0000-00009D100000}"/>
    <cellStyle name="Normal 2 4 5 3 3 4" xfId="17756" xr:uid="{00000000-0005-0000-0000-0000B5080000}"/>
    <cellStyle name="Normal 2 4 5 3 3 5" xfId="9327" xr:uid="{00000000-0005-0000-0000-00009A100000}"/>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00000000-0005-0000-0000-0000A0100000}"/>
    <cellStyle name="Normal 2 4 5 3 4 2 3" xfId="20314" xr:uid="{00000000-0005-0000-0000-0000B8080000}"/>
    <cellStyle name="Normal 2 4 5 3 4 2 4" xfId="11885" xr:uid="{00000000-0005-0000-0000-00009F100000}"/>
    <cellStyle name="Normal 2 4 5 3 4 3" xfId="5529" xr:uid="{00000000-0005-0000-0000-0000A1100000}"/>
    <cellStyle name="Normal 2 4 5 3 4 3 2" xfId="13958" xr:uid="{00000000-0005-0000-0000-0000A1100000}"/>
    <cellStyle name="Normal 2 4 5 3 4 4" xfId="18169" xr:uid="{00000000-0005-0000-0000-0000B7080000}"/>
    <cellStyle name="Normal 2 4 5 3 4 5" xfId="9740" xr:uid="{00000000-0005-0000-0000-00009E100000}"/>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00000000-0005-0000-0000-0000A4100000}"/>
    <cellStyle name="Normal 2 4 5 3 5 2 3" xfId="20727" xr:uid="{00000000-0005-0000-0000-0000BA080000}"/>
    <cellStyle name="Normal 2 4 5 3 5 2 4" xfId="12298" xr:uid="{00000000-0005-0000-0000-0000A3100000}"/>
    <cellStyle name="Normal 2 4 5 3 5 3" xfId="5942" xr:uid="{00000000-0005-0000-0000-0000A5100000}"/>
    <cellStyle name="Normal 2 4 5 3 5 3 2" xfId="14371" xr:uid="{00000000-0005-0000-0000-0000A5100000}"/>
    <cellStyle name="Normal 2 4 5 3 5 4" xfId="18582" xr:uid="{00000000-0005-0000-0000-0000B9080000}"/>
    <cellStyle name="Normal 2 4 5 3 5 5" xfId="10153" xr:uid="{00000000-0005-0000-0000-0000A2100000}"/>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00000000-0005-0000-0000-0000A8100000}"/>
    <cellStyle name="Normal 2 4 5 3 6 2 3" xfId="21140" xr:uid="{00000000-0005-0000-0000-0000BC080000}"/>
    <cellStyle name="Normal 2 4 5 3 6 2 4" xfId="12711" xr:uid="{00000000-0005-0000-0000-0000A7100000}"/>
    <cellStyle name="Normal 2 4 5 3 6 3" xfId="6355" xr:uid="{00000000-0005-0000-0000-0000A9100000}"/>
    <cellStyle name="Normal 2 4 5 3 6 3 2" xfId="14784" xr:uid="{00000000-0005-0000-0000-0000A9100000}"/>
    <cellStyle name="Normal 2 4 5 3 6 4" xfId="18995" xr:uid="{00000000-0005-0000-0000-0000BB080000}"/>
    <cellStyle name="Normal 2 4 5 3 6 5" xfId="10566" xr:uid="{00000000-0005-0000-0000-0000A6100000}"/>
    <cellStyle name="Normal 2 4 5 3 7" xfId="2483" xr:uid="{00000000-0005-0000-0000-0000AA100000}"/>
    <cellStyle name="Normal 2 4 5 3 7 2" xfId="6768" xr:uid="{00000000-0005-0000-0000-0000AB100000}"/>
    <cellStyle name="Normal 2 4 5 3 7 2 2" xfId="15197" xr:uid="{00000000-0005-0000-0000-0000AB100000}"/>
    <cellStyle name="Normal 2 4 5 3 7 3" xfId="19408" xr:uid="{00000000-0005-0000-0000-0000BD080000}"/>
    <cellStyle name="Normal 2 4 5 3 7 4" xfId="10979" xr:uid="{00000000-0005-0000-0000-0000AA100000}"/>
    <cellStyle name="Normal 2 4 5 3 8" xfId="4702" xr:uid="{00000000-0005-0000-0000-0000AC100000}"/>
    <cellStyle name="Normal 2 4 5 3 8 2" xfId="13131" xr:uid="{00000000-0005-0000-0000-0000AC100000}"/>
    <cellStyle name="Normal 2 4 5 3 9" xfId="17342" xr:uid="{00000000-0005-0000-0000-0000D622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00000000-0005-0000-0000-0000B0100000}"/>
    <cellStyle name="Normal 2 4 5 4 2 2 3" xfId="19903" xr:uid="{00000000-0005-0000-0000-0000C0080000}"/>
    <cellStyle name="Normal 2 4 5 4 2 2 4" xfId="11474" xr:uid="{00000000-0005-0000-0000-0000AF100000}"/>
    <cellStyle name="Normal 2 4 5 4 2 3" xfId="5118" xr:uid="{00000000-0005-0000-0000-0000B1100000}"/>
    <cellStyle name="Normal 2 4 5 4 2 3 2" xfId="13547" xr:uid="{00000000-0005-0000-0000-0000B1100000}"/>
    <cellStyle name="Normal 2 4 5 4 2 4" xfId="17758" xr:uid="{00000000-0005-0000-0000-0000BF080000}"/>
    <cellStyle name="Normal 2 4 5 4 2 5" xfId="9329" xr:uid="{00000000-0005-0000-0000-0000AE100000}"/>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00000000-0005-0000-0000-0000B4100000}"/>
    <cellStyle name="Normal 2 4 5 4 3 2 3" xfId="20316" xr:uid="{00000000-0005-0000-0000-0000C2080000}"/>
    <cellStyle name="Normal 2 4 5 4 3 2 4" xfId="11887" xr:uid="{00000000-0005-0000-0000-0000B3100000}"/>
    <cellStyle name="Normal 2 4 5 4 3 3" xfId="5531" xr:uid="{00000000-0005-0000-0000-0000B5100000}"/>
    <cellStyle name="Normal 2 4 5 4 3 3 2" xfId="13960" xr:uid="{00000000-0005-0000-0000-0000B5100000}"/>
    <cellStyle name="Normal 2 4 5 4 3 4" xfId="18171" xr:uid="{00000000-0005-0000-0000-0000C1080000}"/>
    <cellStyle name="Normal 2 4 5 4 3 5" xfId="9742" xr:uid="{00000000-0005-0000-0000-0000B2100000}"/>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00000000-0005-0000-0000-0000B8100000}"/>
    <cellStyle name="Normal 2 4 5 4 4 2 3" xfId="20729" xr:uid="{00000000-0005-0000-0000-0000C4080000}"/>
    <cellStyle name="Normal 2 4 5 4 4 2 4" xfId="12300" xr:uid="{00000000-0005-0000-0000-0000B7100000}"/>
    <cellStyle name="Normal 2 4 5 4 4 3" xfId="5944" xr:uid="{00000000-0005-0000-0000-0000B9100000}"/>
    <cellStyle name="Normal 2 4 5 4 4 3 2" xfId="14373" xr:uid="{00000000-0005-0000-0000-0000B9100000}"/>
    <cellStyle name="Normal 2 4 5 4 4 4" xfId="18584" xr:uid="{00000000-0005-0000-0000-0000C3080000}"/>
    <cellStyle name="Normal 2 4 5 4 4 5" xfId="10155" xr:uid="{00000000-0005-0000-0000-0000B6100000}"/>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00000000-0005-0000-0000-0000BC100000}"/>
    <cellStyle name="Normal 2 4 5 4 5 2 3" xfId="21142" xr:uid="{00000000-0005-0000-0000-0000C6080000}"/>
    <cellStyle name="Normal 2 4 5 4 5 2 4" xfId="12713" xr:uid="{00000000-0005-0000-0000-0000BB100000}"/>
    <cellStyle name="Normal 2 4 5 4 5 3" xfId="6357" xr:uid="{00000000-0005-0000-0000-0000BD100000}"/>
    <cellStyle name="Normal 2 4 5 4 5 3 2" xfId="14786" xr:uid="{00000000-0005-0000-0000-0000BD100000}"/>
    <cellStyle name="Normal 2 4 5 4 5 4" xfId="18997" xr:uid="{00000000-0005-0000-0000-0000C5080000}"/>
    <cellStyle name="Normal 2 4 5 4 5 5" xfId="10568" xr:uid="{00000000-0005-0000-0000-0000BA100000}"/>
    <cellStyle name="Normal 2 4 5 4 6" xfId="2485" xr:uid="{00000000-0005-0000-0000-0000BE100000}"/>
    <cellStyle name="Normal 2 4 5 4 6 2" xfId="6770" xr:uid="{00000000-0005-0000-0000-0000BF100000}"/>
    <cellStyle name="Normal 2 4 5 4 6 2 2" xfId="15199" xr:uid="{00000000-0005-0000-0000-0000BF100000}"/>
    <cellStyle name="Normal 2 4 5 4 6 3" xfId="19410" xr:uid="{00000000-0005-0000-0000-0000C7080000}"/>
    <cellStyle name="Normal 2 4 5 4 6 4" xfId="10981" xr:uid="{00000000-0005-0000-0000-0000BE100000}"/>
    <cellStyle name="Normal 2 4 5 4 7" xfId="4704" xr:uid="{00000000-0005-0000-0000-0000C0100000}"/>
    <cellStyle name="Normal 2 4 5 4 7 2" xfId="13133" xr:uid="{00000000-0005-0000-0000-0000C0100000}"/>
    <cellStyle name="Normal 2 4 5 4 8" xfId="17344" xr:uid="{00000000-0005-0000-0000-0000D8220000}"/>
    <cellStyle name="Normal 2 4 5 4 9" xfId="8915" xr:uid="{00000000-0005-0000-0000-0000AD100000}"/>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00000000-0005-0000-0000-0000C3100000}"/>
    <cellStyle name="Normal 2 4 5 5 2 3" xfId="19896" xr:uid="{00000000-0005-0000-0000-0000C9080000}"/>
    <cellStyle name="Normal 2 4 5 5 2 4" xfId="11467" xr:uid="{00000000-0005-0000-0000-0000C2100000}"/>
    <cellStyle name="Normal 2 4 5 5 3" xfId="5111" xr:uid="{00000000-0005-0000-0000-0000C4100000}"/>
    <cellStyle name="Normal 2 4 5 5 3 2" xfId="13540" xr:uid="{00000000-0005-0000-0000-0000C4100000}"/>
    <cellStyle name="Normal 2 4 5 5 4" xfId="17751" xr:uid="{00000000-0005-0000-0000-0000C8080000}"/>
    <cellStyle name="Normal 2 4 5 5 5" xfId="9322" xr:uid="{00000000-0005-0000-0000-0000C1100000}"/>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00000000-0005-0000-0000-0000C7100000}"/>
    <cellStyle name="Normal 2 4 5 6 2 3" xfId="20309" xr:uid="{00000000-0005-0000-0000-0000CB080000}"/>
    <cellStyle name="Normal 2 4 5 6 2 4" xfId="11880" xr:uid="{00000000-0005-0000-0000-0000C6100000}"/>
    <cellStyle name="Normal 2 4 5 6 3" xfId="5524" xr:uid="{00000000-0005-0000-0000-0000C8100000}"/>
    <cellStyle name="Normal 2 4 5 6 3 2" xfId="13953" xr:uid="{00000000-0005-0000-0000-0000C8100000}"/>
    <cellStyle name="Normal 2 4 5 6 4" xfId="18164" xr:uid="{00000000-0005-0000-0000-0000CA080000}"/>
    <cellStyle name="Normal 2 4 5 6 5" xfId="9735" xr:uid="{00000000-0005-0000-0000-0000C5100000}"/>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00000000-0005-0000-0000-0000CB100000}"/>
    <cellStyle name="Normal 2 4 5 7 2 3" xfId="20722" xr:uid="{00000000-0005-0000-0000-0000CD080000}"/>
    <cellStyle name="Normal 2 4 5 7 2 4" xfId="12293" xr:uid="{00000000-0005-0000-0000-0000CA100000}"/>
    <cellStyle name="Normal 2 4 5 7 3" xfId="5937" xr:uid="{00000000-0005-0000-0000-0000CC100000}"/>
    <cellStyle name="Normal 2 4 5 7 3 2" xfId="14366" xr:uid="{00000000-0005-0000-0000-0000CC100000}"/>
    <cellStyle name="Normal 2 4 5 7 4" xfId="18577" xr:uid="{00000000-0005-0000-0000-0000CC080000}"/>
    <cellStyle name="Normal 2 4 5 7 5" xfId="10148" xr:uid="{00000000-0005-0000-0000-0000C9100000}"/>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00000000-0005-0000-0000-0000CF100000}"/>
    <cellStyle name="Normal 2 4 5 8 2 3" xfId="21135" xr:uid="{00000000-0005-0000-0000-0000CF080000}"/>
    <cellStyle name="Normal 2 4 5 8 2 4" xfId="12706" xr:uid="{00000000-0005-0000-0000-0000CE100000}"/>
    <cellStyle name="Normal 2 4 5 8 3" xfId="6350" xr:uid="{00000000-0005-0000-0000-0000D0100000}"/>
    <cellStyle name="Normal 2 4 5 8 3 2" xfId="14779" xr:uid="{00000000-0005-0000-0000-0000D0100000}"/>
    <cellStyle name="Normal 2 4 5 8 4" xfId="18990" xr:uid="{00000000-0005-0000-0000-0000CE080000}"/>
    <cellStyle name="Normal 2 4 5 8 5" xfId="10561" xr:uid="{00000000-0005-0000-0000-0000CD100000}"/>
    <cellStyle name="Normal 2 4 5 9" xfId="2478" xr:uid="{00000000-0005-0000-0000-0000D1100000}"/>
    <cellStyle name="Normal 2 4 5 9 2" xfId="6763" xr:uid="{00000000-0005-0000-0000-0000D2100000}"/>
    <cellStyle name="Normal 2 4 5 9 2 2" xfId="15192" xr:uid="{00000000-0005-0000-0000-0000D2100000}"/>
    <cellStyle name="Normal 2 4 5 9 3" xfId="19403" xr:uid="{00000000-0005-0000-0000-0000D0080000}"/>
    <cellStyle name="Normal 2 4 5 9 4" xfId="10974" xr:uid="{00000000-0005-0000-0000-0000D1100000}"/>
    <cellStyle name="Normal 2 4 6" xfId="311" xr:uid="{00000000-0005-0000-0000-0000D3100000}"/>
    <cellStyle name="Normal 2 4 7" xfId="312" xr:uid="{00000000-0005-0000-0000-0000D4100000}"/>
    <cellStyle name="Normal 2 4 7 10" xfId="8916"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00000000-0005-0000-0000-0000D8100000}"/>
    <cellStyle name="Normal 2 4 7 2 2 2 3" xfId="19905" xr:uid="{00000000-0005-0000-0000-0000D5080000}"/>
    <cellStyle name="Normal 2 4 7 2 2 2 4" xfId="11476" xr:uid="{00000000-0005-0000-0000-0000D7100000}"/>
    <cellStyle name="Normal 2 4 7 2 2 3" xfId="5120" xr:uid="{00000000-0005-0000-0000-0000D9100000}"/>
    <cellStyle name="Normal 2 4 7 2 2 3 2" xfId="13549" xr:uid="{00000000-0005-0000-0000-0000D9100000}"/>
    <cellStyle name="Normal 2 4 7 2 2 4" xfId="17760" xr:uid="{00000000-0005-0000-0000-0000D4080000}"/>
    <cellStyle name="Normal 2 4 7 2 2 5" xfId="9331" xr:uid="{00000000-0005-0000-0000-0000D6100000}"/>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00000000-0005-0000-0000-0000DC100000}"/>
    <cellStyle name="Normal 2 4 7 2 3 2 3" xfId="20318" xr:uid="{00000000-0005-0000-0000-0000D7080000}"/>
    <cellStyle name="Normal 2 4 7 2 3 2 4" xfId="11889" xr:uid="{00000000-0005-0000-0000-0000DB100000}"/>
    <cellStyle name="Normal 2 4 7 2 3 3" xfId="5533" xr:uid="{00000000-0005-0000-0000-0000DD100000}"/>
    <cellStyle name="Normal 2 4 7 2 3 3 2" xfId="13962" xr:uid="{00000000-0005-0000-0000-0000DD100000}"/>
    <cellStyle name="Normal 2 4 7 2 3 4" xfId="18173" xr:uid="{00000000-0005-0000-0000-0000D6080000}"/>
    <cellStyle name="Normal 2 4 7 2 3 5" xfId="9744" xr:uid="{00000000-0005-0000-0000-0000DA100000}"/>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00000000-0005-0000-0000-0000E0100000}"/>
    <cellStyle name="Normal 2 4 7 2 4 2 3" xfId="20731" xr:uid="{00000000-0005-0000-0000-0000D9080000}"/>
    <cellStyle name="Normal 2 4 7 2 4 2 4" xfId="12302" xr:uid="{00000000-0005-0000-0000-0000DF100000}"/>
    <cellStyle name="Normal 2 4 7 2 4 3" xfId="5946" xr:uid="{00000000-0005-0000-0000-0000E1100000}"/>
    <cellStyle name="Normal 2 4 7 2 4 3 2" xfId="14375" xr:uid="{00000000-0005-0000-0000-0000E1100000}"/>
    <cellStyle name="Normal 2 4 7 2 4 4" xfId="18586" xr:uid="{00000000-0005-0000-0000-0000D8080000}"/>
    <cellStyle name="Normal 2 4 7 2 4 5" xfId="10157" xr:uid="{00000000-0005-0000-0000-0000DE100000}"/>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00000000-0005-0000-0000-0000E4100000}"/>
    <cellStyle name="Normal 2 4 7 2 5 2 3" xfId="21144" xr:uid="{00000000-0005-0000-0000-0000DB080000}"/>
    <cellStyle name="Normal 2 4 7 2 5 2 4" xfId="12715" xr:uid="{00000000-0005-0000-0000-0000E3100000}"/>
    <cellStyle name="Normal 2 4 7 2 5 3" xfId="6359" xr:uid="{00000000-0005-0000-0000-0000E5100000}"/>
    <cellStyle name="Normal 2 4 7 2 5 3 2" xfId="14788" xr:uid="{00000000-0005-0000-0000-0000E5100000}"/>
    <cellStyle name="Normal 2 4 7 2 5 4" xfId="18999" xr:uid="{00000000-0005-0000-0000-0000DA080000}"/>
    <cellStyle name="Normal 2 4 7 2 5 5" xfId="10570" xr:uid="{00000000-0005-0000-0000-0000E2100000}"/>
    <cellStyle name="Normal 2 4 7 2 6" xfId="2487" xr:uid="{00000000-0005-0000-0000-0000E6100000}"/>
    <cellStyle name="Normal 2 4 7 2 6 2" xfId="6772" xr:uid="{00000000-0005-0000-0000-0000E7100000}"/>
    <cellStyle name="Normal 2 4 7 2 6 2 2" xfId="15201" xr:uid="{00000000-0005-0000-0000-0000E7100000}"/>
    <cellStyle name="Normal 2 4 7 2 6 3" xfId="19412" xr:uid="{00000000-0005-0000-0000-0000DC080000}"/>
    <cellStyle name="Normal 2 4 7 2 6 4" xfId="10983" xr:uid="{00000000-0005-0000-0000-0000E6100000}"/>
    <cellStyle name="Normal 2 4 7 2 7" xfId="4706" xr:uid="{00000000-0005-0000-0000-0000E8100000}"/>
    <cellStyle name="Normal 2 4 7 2 7 2" xfId="13135" xr:uid="{00000000-0005-0000-0000-0000E8100000}"/>
    <cellStyle name="Normal 2 4 7 2 8" xfId="17346" xr:uid="{00000000-0005-0000-0000-0000DA220000}"/>
    <cellStyle name="Normal 2 4 7 2 9" xfId="8917" xr:uid="{00000000-0005-0000-0000-0000D5100000}"/>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00000000-0005-0000-0000-0000EB100000}"/>
    <cellStyle name="Normal 2 4 7 3 2 3" xfId="19904" xr:uid="{00000000-0005-0000-0000-0000DE080000}"/>
    <cellStyle name="Normal 2 4 7 3 2 4" xfId="11475" xr:uid="{00000000-0005-0000-0000-0000EA100000}"/>
    <cellStyle name="Normal 2 4 7 3 3" xfId="5119" xr:uid="{00000000-0005-0000-0000-0000EC100000}"/>
    <cellStyle name="Normal 2 4 7 3 3 2" xfId="13548" xr:uid="{00000000-0005-0000-0000-0000EC100000}"/>
    <cellStyle name="Normal 2 4 7 3 4" xfId="17759" xr:uid="{00000000-0005-0000-0000-0000DD080000}"/>
    <cellStyle name="Normal 2 4 7 3 5" xfId="9330" xr:uid="{00000000-0005-0000-0000-0000E9100000}"/>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00000000-0005-0000-0000-0000EF100000}"/>
    <cellStyle name="Normal 2 4 7 4 2 3" xfId="20317" xr:uid="{00000000-0005-0000-0000-0000E0080000}"/>
    <cellStyle name="Normal 2 4 7 4 2 4" xfId="11888" xr:uid="{00000000-0005-0000-0000-0000EE100000}"/>
    <cellStyle name="Normal 2 4 7 4 3" xfId="5532" xr:uid="{00000000-0005-0000-0000-0000F0100000}"/>
    <cellStyle name="Normal 2 4 7 4 3 2" xfId="13961" xr:uid="{00000000-0005-0000-0000-0000F0100000}"/>
    <cellStyle name="Normal 2 4 7 4 4" xfId="18172" xr:uid="{00000000-0005-0000-0000-0000DF080000}"/>
    <cellStyle name="Normal 2 4 7 4 5" xfId="9743" xr:uid="{00000000-0005-0000-0000-0000ED100000}"/>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00000000-0005-0000-0000-0000F3100000}"/>
    <cellStyle name="Normal 2 4 7 5 2 3" xfId="20730" xr:uid="{00000000-0005-0000-0000-0000E2080000}"/>
    <cellStyle name="Normal 2 4 7 5 2 4" xfId="12301" xr:uid="{00000000-0005-0000-0000-0000F2100000}"/>
    <cellStyle name="Normal 2 4 7 5 3" xfId="5945" xr:uid="{00000000-0005-0000-0000-0000F4100000}"/>
    <cellStyle name="Normal 2 4 7 5 3 2" xfId="14374" xr:uid="{00000000-0005-0000-0000-0000F4100000}"/>
    <cellStyle name="Normal 2 4 7 5 4" xfId="18585" xr:uid="{00000000-0005-0000-0000-0000E1080000}"/>
    <cellStyle name="Normal 2 4 7 5 5" xfId="10156" xr:uid="{00000000-0005-0000-0000-0000F1100000}"/>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00000000-0005-0000-0000-0000F7100000}"/>
    <cellStyle name="Normal 2 4 7 6 2 3" xfId="21143" xr:uid="{00000000-0005-0000-0000-0000E4080000}"/>
    <cellStyle name="Normal 2 4 7 6 2 4" xfId="12714" xr:uid="{00000000-0005-0000-0000-0000F6100000}"/>
    <cellStyle name="Normal 2 4 7 6 3" xfId="6358" xr:uid="{00000000-0005-0000-0000-0000F8100000}"/>
    <cellStyle name="Normal 2 4 7 6 3 2" xfId="14787" xr:uid="{00000000-0005-0000-0000-0000F8100000}"/>
    <cellStyle name="Normal 2 4 7 6 4" xfId="18998" xr:uid="{00000000-0005-0000-0000-0000E3080000}"/>
    <cellStyle name="Normal 2 4 7 6 5" xfId="10569" xr:uid="{00000000-0005-0000-0000-0000F5100000}"/>
    <cellStyle name="Normal 2 4 7 7" xfId="2486" xr:uid="{00000000-0005-0000-0000-0000F9100000}"/>
    <cellStyle name="Normal 2 4 7 7 2" xfId="6771" xr:uid="{00000000-0005-0000-0000-0000FA100000}"/>
    <cellStyle name="Normal 2 4 7 7 2 2" xfId="15200" xr:uid="{00000000-0005-0000-0000-0000FA100000}"/>
    <cellStyle name="Normal 2 4 7 7 3" xfId="19411" xr:uid="{00000000-0005-0000-0000-0000E5080000}"/>
    <cellStyle name="Normal 2 4 7 7 4" xfId="10982" xr:uid="{00000000-0005-0000-0000-0000F9100000}"/>
    <cellStyle name="Normal 2 4 7 8" xfId="4705" xr:uid="{00000000-0005-0000-0000-0000FB100000}"/>
    <cellStyle name="Normal 2 4 7 8 2" xfId="13134" xr:uid="{00000000-0005-0000-0000-0000FB100000}"/>
    <cellStyle name="Normal 2 4 7 9" xfId="17345" xr:uid="{00000000-0005-0000-0000-0000D922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00000000-0005-0000-0000-0000FF100000}"/>
    <cellStyle name="Normal 2 4 8 2 2 3" xfId="19906" xr:uid="{00000000-0005-0000-0000-0000E8080000}"/>
    <cellStyle name="Normal 2 4 8 2 2 4" xfId="11477" xr:uid="{00000000-0005-0000-0000-0000FE100000}"/>
    <cellStyle name="Normal 2 4 8 2 3" xfId="5121" xr:uid="{00000000-0005-0000-0000-000000110000}"/>
    <cellStyle name="Normal 2 4 8 2 3 2" xfId="13550" xr:uid="{00000000-0005-0000-0000-000000110000}"/>
    <cellStyle name="Normal 2 4 8 2 4" xfId="17761" xr:uid="{00000000-0005-0000-0000-0000E7080000}"/>
    <cellStyle name="Normal 2 4 8 2 5" xfId="9332" xr:uid="{00000000-0005-0000-0000-0000FD100000}"/>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00000000-0005-0000-0000-000003110000}"/>
    <cellStyle name="Normal 2 4 8 3 2 3" xfId="20319" xr:uid="{00000000-0005-0000-0000-0000EA080000}"/>
    <cellStyle name="Normal 2 4 8 3 2 4" xfId="11890" xr:uid="{00000000-0005-0000-0000-000002110000}"/>
    <cellStyle name="Normal 2 4 8 3 3" xfId="5534" xr:uid="{00000000-0005-0000-0000-000004110000}"/>
    <cellStyle name="Normal 2 4 8 3 3 2" xfId="13963" xr:uid="{00000000-0005-0000-0000-000004110000}"/>
    <cellStyle name="Normal 2 4 8 3 4" xfId="18174" xr:uid="{00000000-0005-0000-0000-0000E9080000}"/>
    <cellStyle name="Normal 2 4 8 3 5" xfId="9745" xr:uid="{00000000-0005-0000-0000-000001110000}"/>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00000000-0005-0000-0000-000007110000}"/>
    <cellStyle name="Normal 2 4 8 4 2 3" xfId="20732" xr:uid="{00000000-0005-0000-0000-0000EC080000}"/>
    <cellStyle name="Normal 2 4 8 4 2 4" xfId="12303" xr:uid="{00000000-0005-0000-0000-000006110000}"/>
    <cellStyle name="Normal 2 4 8 4 3" xfId="5947" xr:uid="{00000000-0005-0000-0000-000008110000}"/>
    <cellStyle name="Normal 2 4 8 4 3 2" xfId="14376" xr:uid="{00000000-0005-0000-0000-000008110000}"/>
    <cellStyle name="Normal 2 4 8 4 4" xfId="18587" xr:uid="{00000000-0005-0000-0000-0000EB080000}"/>
    <cellStyle name="Normal 2 4 8 4 5" xfId="10158" xr:uid="{00000000-0005-0000-0000-000005110000}"/>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00000000-0005-0000-0000-00000B110000}"/>
    <cellStyle name="Normal 2 4 8 5 2 3" xfId="21145" xr:uid="{00000000-0005-0000-0000-0000EE080000}"/>
    <cellStyle name="Normal 2 4 8 5 2 4" xfId="12716" xr:uid="{00000000-0005-0000-0000-00000A110000}"/>
    <cellStyle name="Normal 2 4 8 5 3" xfId="6360" xr:uid="{00000000-0005-0000-0000-00000C110000}"/>
    <cellStyle name="Normal 2 4 8 5 3 2" xfId="14789" xr:uid="{00000000-0005-0000-0000-00000C110000}"/>
    <cellStyle name="Normal 2 4 8 5 4" xfId="19000" xr:uid="{00000000-0005-0000-0000-0000ED080000}"/>
    <cellStyle name="Normal 2 4 8 5 5" xfId="10571" xr:uid="{00000000-0005-0000-0000-000009110000}"/>
    <cellStyle name="Normal 2 4 8 6" xfId="2488" xr:uid="{00000000-0005-0000-0000-00000D110000}"/>
    <cellStyle name="Normal 2 4 8 6 2" xfId="6773" xr:uid="{00000000-0005-0000-0000-00000E110000}"/>
    <cellStyle name="Normal 2 4 8 6 2 2" xfId="15202" xr:uid="{00000000-0005-0000-0000-00000E110000}"/>
    <cellStyle name="Normal 2 4 8 6 3" xfId="19413" xr:uid="{00000000-0005-0000-0000-0000EF080000}"/>
    <cellStyle name="Normal 2 4 8 6 4" xfId="10984" xr:uid="{00000000-0005-0000-0000-00000D110000}"/>
    <cellStyle name="Normal 2 4 8 7" xfId="4707" xr:uid="{00000000-0005-0000-0000-00000F110000}"/>
    <cellStyle name="Normal 2 4 8 7 2" xfId="13136" xr:uid="{00000000-0005-0000-0000-00000F110000}"/>
    <cellStyle name="Normal 2 4 8 8" xfId="17347" xr:uid="{00000000-0005-0000-0000-0000DB220000}"/>
    <cellStyle name="Normal 2 4 8 9" xfId="8918" xr:uid="{00000000-0005-0000-0000-0000FC100000}"/>
    <cellStyle name="Normal 2 5" xfId="315" xr:uid="{00000000-0005-0000-0000-000010110000}"/>
    <cellStyle name="Normal 2 5 10" xfId="4708" xr:uid="{00000000-0005-0000-0000-000011110000}"/>
    <cellStyle name="Normal 2 5 10 2" xfId="13137" xr:uid="{00000000-0005-0000-0000-000011110000}"/>
    <cellStyle name="Normal 2 5 11" xfId="17348" xr:uid="{00000000-0005-0000-0000-0000DC220000}"/>
    <cellStyle name="Normal 2 5 12" xfId="8919" xr:uid="{00000000-0005-0000-0000-000010110000}"/>
    <cellStyle name="Normal 2 5 2" xfId="316" xr:uid="{00000000-0005-0000-0000-000012110000}"/>
    <cellStyle name="Normal 2 5 3" xfId="317" xr:uid="{00000000-0005-0000-0000-000013110000}"/>
    <cellStyle name="Normal 2 5 4" xfId="318" xr:uid="{00000000-0005-0000-0000-000014110000}"/>
    <cellStyle name="Normal 2 5 4 10" xfId="17349" xr:uid="{00000000-0005-0000-0000-0000DD220000}"/>
    <cellStyle name="Normal 2 5 4 11" xfId="8920" xr:uid="{00000000-0005-0000-0000-000014110000}"/>
    <cellStyle name="Normal 2 5 4 2" xfId="319" xr:uid="{00000000-0005-0000-0000-000015110000}"/>
    <cellStyle name="Normal 2 5 4 2 10" xfId="8921"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00000000-0005-0000-0000-000019110000}"/>
    <cellStyle name="Normal 2 5 4 2 2 2 2 3" xfId="19910" xr:uid="{00000000-0005-0000-0000-0000F7080000}"/>
    <cellStyle name="Normal 2 5 4 2 2 2 2 4" xfId="11481" xr:uid="{00000000-0005-0000-0000-000018110000}"/>
    <cellStyle name="Normal 2 5 4 2 2 2 3" xfId="5125" xr:uid="{00000000-0005-0000-0000-00001A110000}"/>
    <cellStyle name="Normal 2 5 4 2 2 2 3 2" xfId="13554" xr:uid="{00000000-0005-0000-0000-00001A110000}"/>
    <cellStyle name="Normal 2 5 4 2 2 2 4" xfId="17765" xr:uid="{00000000-0005-0000-0000-0000F6080000}"/>
    <cellStyle name="Normal 2 5 4 2 2 2 5" xfId="9336" xr:uid="{00000000-0005-0000-0000-000017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00000000-0005-0000-0000-00001D110000}"/>
    <cellStyle name="Normal 2 5 4 2 2 3 2 3" xfId="20323" xr:uid="{00000000-0005-0000-0000-0000F9080000}"/>
    <cellStyle name="Normal 2 5 4 2 2 3 2 4" xfId="11894" xr:uid="{00000000-0005-0000-0000-00001C110000}"/>
    <cellStyle name="Normal 2 5 4 2 2 3 3" xfId="5538" xr:uid="{00000000-0005-0000-0000-00001E110000}"/>
    <cellStyle name="Normal 2 5 4 2 2 3 3 2" xfId="13967" xr:uid="{00000000-0005-0000-0000-00001E110000}"/>
    <cellStyle name="Normal 2 5 4 2 2 3 4" xfId="18178" xr:uid="{00000000-0005-0000-0000-0000F8080000}"/>
    <cellStyle name="Normal 2 5 4 2 2 3 5" xfId="9749" xr:uid="{00000000-0005-0000-0000-00001B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00000000-0005-0000-0000-000021110000}"/>
    <cellStyle name="Normal 2 5 4 2 2 4 2 3" xfId="20736" xr:uid="{00000000-0005-0000-0000-0000FB080000}"/>
    <cellStyle name="Normal 2 5 4 2 2 4 2 4" xfId="12307" xr:uid="{00000000-0005-0000-0000-000020110000}"/>
    <cellStyle name="Normal 2 5 4 2 2 4 3" xfId="5951" xr:uid="{00000000-0005-0000-0000-000022110000}"/>
    <cellStyle name="Normal 2 5 4 2 2 4 3 2" xfId="14380" xr:uid="{00000000-0005-0000-0000-000022110000}"/>
    <cellStyle name="Normal 2 5 4 2 2 4 4" xfId="18591" xr:uid="{00000000-0005-0000-0000-0000FA080000}"/>
    <cellStyle name="Normal 2 5 4 2 2 4 5" xfId="10162" xr:uid="{00000000-0005-0000-0000-00001F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00000000-0005-0000-0000-000025110000}"/>
    <cellStyle name="Normal 2 5 4 2 2 5 2 3" xfId="21149" xr:uid="{00000000-0005-0000-0000-0000FD080000}"/>
    <cellStyle name="Normal 2 5 4 2 2 5 2 4" xfId="12720" xr:uid="{00000000-0005-0000-0000-000024110000}"/>
    <cellStyle name="Normal 2 5 4 2 2 5 3" xfId="6364" xr:uid="{00000000-0005-0000-0000-000026110000}"/>
    <cellStyle name="Normal 2 5 4 2 2 5 3 2" xfId="14793" xr:uid="{00000000-0005-0000-0000-000026110000}"/>
    <cellStyle name="Normal 2 5 4 2 2 5 4" xfId="19004" xr:uid="{00000000-0005-0000-0000-0000FC080000}"/>
    <cellStyle name="Normal 2 5 4 2 2 5 5" xfId="10575" xr:uid="{00000000-0005-0000-0000-000023110000}"/>
    <cellStyle name="Normal 2 5 4 2 2 6" xfId="2492" xr:uid="{00000000-0005-0000-0000-000027110000}"/>
    <cellStyle name="Normal 2 5 4 2 2 6 2" xfId="6777" xr:uid="{00000000-0005-0000-0000-000028110000}"/>
    <cellStyle name="Normal 2 5 4 2 2 6 2 2" xfId="15206" xr:uid="{00000000-0005-0000-0000-000028110000}"/>
    <cellStyle name="Normal 2 5 4 2 2 6 3" xfId="19417" xr:uid="{00000000-0005-0000-0000-0000FE080000}"/>
    <cellStyle name="Normal 2 5 4 2 2 6 4" xfId="10988" xr:uid="{00000000-0005-0000-0000-000027110000}"/>
    <cellStyle name="Normal 2 5 4 2 2 7" xfId="4711" xr:uid="{00000000-0005-0000-0000-000029110000}"/>
    <cellStyle name="Normal 2 5 4 2 2 7 2" xfId="13140" xr:uid="{00000000-0005-0000-0000-000029110000}"/>
    <cellStyle name="Normal 2 5 4 2 2 8" xfId="17351" xr:uid="{00000000-0005-0000-0000-0000DF220000}"/>
    <cellStyle name="Normal 2 5 4 2 2 9" xfId="8922" xr:uid="{00000000-0005-0000-0000-000016110000}"/>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00000000-0005-0000-0000-00002C110000}"/>
    <cellStyle name="Normal 2 5 4 2 3 2 3" xfId="19909" xr:uid="{00000000-0005-0000-0000-000000090000}"/>
    <cellStyle name="Normal 2 5 4 2 3 2 4" xfId="11480" xr:uid="{00000000-0005-0000-0000-00002B110000}"/>
    <cellStyle name="Normal 2 5 4 2 3 3" xfId="5124" xr:uid="{00000000-0005-0000-0000-00002D110000}"/>
    <cellStyle name="Normal 2 5 4 2 3 3 2" xfId="13553" xr:uid="{00000000-0005-0000-0000-00002D110000}"/>
    <cellStyle name="Normal 2 5 4 2 3 4" xfId="17764" xr:uid="{00000000-0005-0000-0000-0000FF080000}"/>
    <cellStyle name="Normal 2 5 4 2 3 5" xfId="9335" xr:uid="{00000000-0005-0000-0000-00002A110000}"/>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00000000-0005-0000-0000-000030110000}"/>
    <cellStyle name="Normal 2 5 4 2 4 2 3" xfId="20322" xr:uid="{00000000-0005-0000-0000-000002090000}"/>
    <cellStyle name="Normal 2 5 4 2 4 2 4" xfId="11893" xr:uid="{00000000-0005-0000-0000-00002F110000}"/>
    <cellStyle name="Normal 2 5 4 2 4 3" xfId="5537" xr:uid="{00000000-0005-0000-0000-000031110000}"/>
    <cellStyle name="Normal 2 5 4 2 4 3 2" xfId="13966" xr:uid="{00000000-0005-0000-0000-000031110000}"/>
    <cellStyle name="Normal 2 5 4 2 4 4" xfId="18177" xr:uid="{00000000-0005-0000-0000-000001090000}"/>
    <cellStyle name="Normal 2 5 4 2 4 5" xfId="9748" xr:uid="{00000000-0005-0000-0000-00002E110000}"/>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00000000-0005-0000-0000-000034110000}"/>
    <cellStyle name="Normal 2 5 4 2 5 2 3" xfId="20735" xr:uid="{00000000-0005-0000-0000-000004090000}"/>
    <cellStyle name="Normal 2 5 4 2 5 2 4" xfId="12306" xr:uid="{00000000-0005-0000-0000-000033110000}"/>
    <cellStyle name="Normal 2 5 4 2 5 3" xfId="5950" xr:uid="{00000000-0005-0000-0000-000035110000}"/>
    <cellStyle name="Normal 2 5 4 2 5 3 2" xfId="14379" xr:uid="{00000000-0005-0000-0000-000035110000}"/>
    <cellStyle name="Normal 2 5 4 2 5 4" xfId="18590" xr:uid="{00000000-0005-0000-0000-000003090000}"/>
    <cellStyle name="Normal 2 5 4 2 5 5" xfId="10161" xr:uid="{00000000-0005-0000-0000-000032110000}"/>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00000000-0005-0000-0000-000038110000}"/>
    <cellStyle name="Normal 2 5 4 2 6 2 3" xfId="21148" xr:uid="{00000000-0005-0000-0000-000006090000}"/>
    <cellStyle name="Normal 2 5 4 2 6 2 4" xfId="12719" xr:uid="{00000000-0005-0000-0000-000037110000}"/>
    <cellStyle name="Normal 2 5 4 2 6 3" xfId="6363" xr:uid="{00000000-0005-0000-0000-000039110000}"/>
    <cellStyle name="Normal 2 5 4 2 6 3 2" xfId="14792" xr:uid="{00000000-0005-0000-0000-000039110000}"/>
    <cellStyle name="Normal 2 5 4 2 6 4" xfId="19003" xr:uid="{00000000-0005-0000-0000-000005090000}"/>
    <cellStyle name="Normal 2 5 4 2 6 5" xfId="10574" xr:uid="{00000000-0005-0000-0000-000036110000}"/>
    <cellStyle name="Normal 2 5 4 2 7" xfId="2491" xr:uid="{00000000-0005-0000-0000-00003A110000}"/>
    <cellStyle name="Normal 2 5 4 2 7 2" xfId="6776" xr:uid="{00000000-0005-0000-0000-00003B110000}"/>
    <cellStyle name="Normal 2 5 4 2 7 2 2" xfId="15205" xr:uid="{00000000-0005-0000-0000-00003B110000}"/>
    <cellStyle name="Normal 2 5 4 2 7 3" xfId="19416" xr:uid="{00000000-0005-0000-0000-000007090000}"/>
    <cellStyle name="Normal 2 5 4 2 7 4" xfId="10987" xr:uid="{00000000-0005-0000-0000-00003A110000}"/>
    <cellStyle name="Normal 2 5 4 2 8" xfId="4710" xr:uid="{00000000-0005-0000-0000-00003C110000}"/>
    <cellStyle name="Normal 2 5 4 2 8 2" xfId="13139" xr:uid="{00000000-0005-0000-0000-00003C110000}"/>
    <cellStyle name="Normal 2 5 4 2 9" xfId="17350" xr:uid="{00000000-0005-0000-0000-0000DE22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00000000-0005-0000-0000-000040110000}"/>
    <cellStyle name="Normal 2 5 4 3 2 2 3" xfId="19911" xr:uid="{00000000-0005-0000-0000-00000A090000}"/>
    <cellStyle name="Normal 2 5 4 3 2 2 4" xfId="11482" xr:uid="{00000000-0005-0000-0000-00003F110000}"/>
    <cellStyle name="Normal 2 5 4 3 2 3" xfId="5126" xr:uid="{00000000-0005-0000-0000-000041110000}"/>
    <cellStyle name="Normal 2 5 4 3 2 3 2" xfId="13555" xr:uid="{00000000-0005-0000-0000-000041110000}"/>
    <cellStyle name="Normal 2 5 4 3 2 4" xfId="17766" xr:uid="{00000000-0005-0000-0000-000009090000}"/>
    <cellStyle name="Normal 2 5 4 3 2 5" xfId="9337" xr:uid="{00000000-0005-0000-0000-00003E110000}"/>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00000000-0005-0000-0000-000044110000}"/>
    <cellStyle name="Normal 2 5 4 3 3 2 3" xfId="20324" xr:uid="{00000000-0005-0000-0000-00000C090000}"/>
    <cellStyle name="Normal 2 5 4 3 3 2 4" xfId="11895" xr:uid="{00000000-0005-0000-0000-000043110000}"/>
    <cellStyle name="Normal 2 5 4 3 3 3" xfId="5539" xr:uid="{00000000-0005-0000-0000-000045110000}"/>
    <cellStyle name="Normal 2 5 4 3 3 3 2" xfId="13968" xr:uid="{00000000-0005-0000-0000-000045110000}"/>
    <cellStyle name="Normal 2 5 4 3 3 4" xfId="18179" xr:uid="{00000000-0005-0000-0000-00000B090000}"/>
    <cellStyle name="Normal 2 5 4 3 3 5" xfId="9750" xr:uid="{00000000-0005-0000-0000-000042110000}"/>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00000000-0005-0000-0000-000048110000}"/>
    <cellStyle name="Normal 2 5 4 3 4 2 3" xfId="20737" xr:uid="{00000000-0005-0000-0000-00000E090000}"/>
    <cellStyle name="Normal 2 5 4 3 4 2 4" xfId="12308" xr:uid="{00000000-0005-0000-0000-000047110000}"/>
    <cellStyle name="Normal 2 5 4 3 4 3" xfId="5952" xr:uid="{00000000-0005-0000-0000-000049110000}"/>
    <cellStyle name="Normal 2 5 4 3 4 3 2" xfId="14381" xr:uid="{00000000-0005-0000-0000-000049110000}"/>
    <cellStyle name="Normal 2 5 4 3 4 4" xfId="18592" xr:uid="{00000000-0005-0000-0000-00000D090000}"/>
    <cellStyle name="Normal 2 5 4 3 4 5" xfId="10163" xr:uid="{00000000-0005-0000-0000-000046110000}"/>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00000000-0005-0000-0000-00004C110000}"/>
    <cellStyle name="Normal 2 5 4 3 5 2 3" xfId="21150" xr:uid="{00000000-0005-0000-0000-000010090000}"/>
    <cellStyle name="Normal 2 5 4 3 5 2 4" xfId="12721" xr:uid="{00000000-0005-0000-0000-00004B110000}"/>
    <cellStyle name="Normal 2 5 4 3 5 3" xfId="6365" xr:uid="{00000000-0005-0000-0000-00004D110000}"/>
    <cellStyle name="Normal 2 5 4 3 5 3 2" xfId="14794" xr:uid="{00000000-0005-0000-0000-00004D110000}"/>
    <cellStyle name="Normal 2 5 4 3 5 4" xfId="19005" xr:uid="{00000000-0005-0000-0000-00000F090000}"/>
    <cellStyle name="Normal 2 5 4 3 5 5" xfId="10576" xr:uid="{00000000-0005-0000-0000-00004A110000}"/>
    <cellStyle name="Normal 2 5 4 3 6" xfId="2493" xr:uid="{00000000-0005-0000-0000-00004E110000}"/>
    <cellStyle name="Normal 2 5 4 3 6 2" xfId="6778" xr:uid="{00000000-0005-0000-0000-00004F110000}"/>
    <cellStyle name="Normal 2 5 4 3 6 2 2" xfId="15207" xr:uid="{00000000-0005-0000-0000-00004F110000}"/>
    <cellStyle name="Normal 2 5 4 3 6 3" xfId="19418" xr:uid="{00000000-0005-0000-0000-000011090000}"/>
    <cellStyle name="Normal 2 5 4 3 6 4" xfId="10989" xr:uid="{00000000-0005-0000-0000-00004E110000}"/>
    <cellStyle name="Normal 2 5 4 3 7" xfId="4712" xr:uid="{00000000-0005-0000-0000-000050110000}"/>
    <cellStyle name="Normal 2 5 4 3 7 2" xfId="13141" xr:uid="{00000000-0005-0000-0000-000050110000}"/>
    <cellStyle name="Normal 2 5 4 3 8" xfId="17352" xr:uid="{00000000-0005-0000-0000-0000E0220000}"/>
    <cellStyle name="Normal 2 5 4 3 9" xfId="8923" xr:uid="{00000000-0005-0000-0000-00003D110000}"/>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00000000-0005-0000-0000-000053110000}"/>
    <cellStyle name="Normal 2 5 4 4 2 3" xfId="19908" xr:uid="{00000000-0005-0000-0000-000013090000}"/>
    <cellStyle name="Normal 2 5 4 4 2 4" xfId="11479" xr:uid="{00000000-0005-0000-0000-000052110000}"/>
    <cellStyle name="Normal 2 5 4 4 3" xfId="5123" xr:uid="{00000000-0005-0000-0000-000054110000}"/>
    <cellStyle name="Normal 2 5 4 4 3 2" xfId="13552" xr:uid="{00000000-0005-0000-0000-000054110000}"/>
    <cellStyle name="Normal 2 5 4 4 4" xfId="17763" xr:uid="{00000000-0005-0000-0000-000012090000}"/>
    <cellStyle name="Normal 2 5 4 4 5" xfId="9334" xr:uid="{00000000-0005-0000-0000-000051110000}"/>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00000000-0005-0000-0000-000057110000}"/>
    <cellStyle name="Normal 2 5 4 5 2 3" xfId="20321" xr:uid="{00000000-0005-0000-0000-000015090000}"/>
    <cellStyle name="Normal 2 5 4 5 2 4" xfId="11892" xr:uid="{00000000-0005-0000-0000-000056110000}"/>
    <cellStyle name="Normal 2 5 4 5 3" xfId="5536" xr:uid="{00000000-0005-0000-0000-000058110000}"/>
    <cellStyle name="Normal 2 5 4 5 3 2" xfId="13965" xr:uid="{00000000-0005-0000-0000-000058110000}"/>
    <cellStyle name="Normal 2 5 4 5 4" xfId="18176" xr:uid="{00000000-0005-0000-0000-000014090000}"/>
    <cellStyle name="Normal 2 5 4 5 5" xfId="9747" xr:uid="{00000000-0005-0000-0000-000055110000}"/>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00000000-0005-0000-0000-00005B110000}"/>
    <cellStyle name="Normal 2 5 4 6 2 3" xfId="20734" xr:uid="{00000000-0005-0000-0000-000017090000}"/>
    <cellStyle name="Normal 2 5 4 6 2 4" xfId="12305" xr:uid="{00000000-0005-0000-0000-00005A110000}"/>
    <cellStyle name="Normal 2 5 4 6 3" xfId="5949" xr:uid="{00000000-0005-0000-0000-00005C110000}"/>
    <cellStyle name="Normal 2 5 4 6 3 2" xfId="14378" xr:uid="{00000000-0005-0000-0000-00005C110000}"/>
    <cellStyle name="Normal 2 5 4 6 4" xfId="18589" xr:uid="{00000000-0005-0000-0000-000016090000}"/>
    <cellStyle name="Normal 2 5 4 6 5" xfId="10160" xr:uid="{00000000-0005-0000-0000-000059110000}"/>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00000000-0005-0000-0000-00005F110000}"/>
    <cellStyle name="Normal 2 5 4 7 2 3" xfId="21147" xr:uid="{00000000-0005-0000-0000-000019090000}"/>
    <cellStyle name="Normal 2 5 4 7 2 4" xfId="12718" xr:uid="{00000000-0005-0000-0000-00005E110000}"/>
    <cellStyle name="Normal 2 5 4 7 3" xfId="6362" xr:uid="{00000000-0005-0000-0000-000060110000}"/>
    <cellStyle name="Normal 2 5 4 7 3 2" xfId="14791" xr:uid="{00000000-0005-0000-0000-000060110000}"/>
    <cellStyle name="Normal 2 5 4 7 4" xfId="19002" xr:uid="{00000000-0005-0000-0000-000018090000}"/>
    <cellStyle name="Normal 2 5 4 7 5" xfId="10573" xr:uid="{00000000-0005-0000-0000-00005D110000}"/>
    <cellStyle name="Normal 2 5 4 8" xfId="2490" xr:uid="{00000000-0005-0000-0000-000061110000}"/>
    <cellStyle name="Normal 2 5 4 8 2" xfId="6775" xr:uid="{00000000-0005-0000-0000-000062110000}"/>
    <cellStyle name="Normal 2 5 4 8 2 2" xfId="15204" xr:uid="{00000000-0005-0000-0000-000062110000}"/>
    <cellStyle name="Normal 2 5 4 8 3" xfId="19415" xr:uid="{00000000-0005-0000-0000-00001A090000}"/>
    <cellStyle name="Normal 2 5 4 8 4" xfId="10986" xr:uid="{00000000-0005-0000-0000-000061110000}"/>
    <cellStyle name="Normal 2 5 4 9" xfId="4709" xr:uid="{00000000-0005-0000-0000-000063110000}"/>
    <cellStyle name="Normal 2 5 4 9 2" xfId="13138"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2 2 2" xfId="15696" xr:uid="{00000000-0005-0000-0000-000066110000}"/>
    <cellStyle name="Normal 2 5 5 2 3" xfId="19907" xr:uid="{00000000-0005-0000-0000-00001C090000}"/>
    <cellStyle name="Normal 2 5 5 2 4" xfId="11478" xr:uid="{00000000-0005-0000-0000-000065110000}"/>
    <cellStyle name="Normal 2 5 5 3" xfId="5122" xr:uid="{00000000-0005-0000-0000-000067110000}"/>
    <cellStyle name="Normal 2 5 5 3 2" xfId="13551" xr:uid="{00000000-0005-0000-0000-000067110000}"/>
    <cellStyle name="Normal 2 5 5 4" xfId="17762" xr:uid="{00000000-0005-0000-0000-00001B090000}"/>
    <cellStyle name="Normal 2 5 5 5" xfId="9333" xr:uid="{00000000-0005-0000-0000-000064110000}"/>
    <cellStyle name="Normal 2 5 6" xfId="1226" xr:uid="{00000000-0005-0000-0000-000068110000}"/>
    <cellStyle name="Normal 2 5 6 2" xfId="3456" xr:uid="{00000000-0005-0000-0000-000069110000}"/>
    <cellStyle name="Normal 2 5 6 2 2" xfId="7680" xr:uid="{00000000-0005-0000-0000-00006A110000}"/>
    <cellStyle name="Normal 2 5 6 2 2 2" xfId="16109" xr:uid="{00000000-0005-0000-0000-00006A110000}"/>
    <cellStyle name="Normal 2 5 6 2 3" xfId="20320" xr:uid="{00000000-0005-0000-0000-00001E090000}"/>
    <cellStyle name="Normal 2 5 6 2 4" xfId="11891" xr:uid="{00000000-0005-0000-0000-000069110000}"/>
    <cellStyle name="Normal 2 5 6 3" xfId="5535" xr:uid="{00000000-0005-0000-0000-00006B110000}"/>
    <cellStyle name="Normal 2 5 6 3 2" xfId="13964" xr:uid="{00000000-0005-0000-0000-00006B110000}"/>
    <cellStyle name="Normal 2 5 6 4" xfId="18175" xr:uid="{00000000-0005-0000-0000-00001D090000}"/>
    <cellStyle name="Normal 2 5 6 5" xfId="9746" xr:uid="{00000000-0005-0000-0000-000068110000}"/>
    <cellStyle name="Normal 2 5 7" xfId="1639" xr:uid="{00000000-0005-0000-0000-00006C110000}"/>
    <cellStyle name="Normal 2 5 7 2" xfId="3869" xr:uid="{00000000-0005-0000-0000-00006D110000}"/>
    <cellStyle name="Normal 2 5 7 2 2" xfId="8093" xr:uid="{00000000-0005-0000-0000-00006E110000}"/>
    <cellStyle name="Normal 2 5 7 2 2 2" xfId="16522" xr:uid="{00000000-0005-0000-0000-00006E110000}"/>
    <cellStyle name="Normal 2 5 7 2 3" xfId="20733" xr:uid="{00000000-0005-0000-0000-000020090000}"/>
    <cellStyle name="Normal 2 5 7 2 4" xfId="12304" xr:uid="{00000000-0005-0000-0000-00006D110000}"/>
    <cellStyle name="Normal 2 5 7 3" xfId="5948" xr:uid="{00000000-0005-0000-0000-00006F110000}"/>
    <cellStyle name="Normal 2 5 7 3 2" xfId="14377" xr:uid="{00000000-0005-0000-0000-00006F110000}"/>
    <cellStyle name="Normal 2 5 7 4" xfId="18588" xr:uid="{00000000-0005-0000-0000-00001F090000}"/>
    <cellStyle name="Normal 2 5 7 5" xfId="10159" xr:uid="{00000000-0005-0000-0000-00006C110000}"/>
    <cellStyle name="Normal 2 5 8" xfId="2053" xr:uid="{00000000-0005-0000-0000-000070110000}"/>
    <cellStyle name="Normal 2 5 8 2" xfId="4282" xr:uid="{00000000-0005-0000-0000-000071110000}"/>
    <cellStyle name="Normal 2 5 8 2 2" xfId="8506" xr:uid="{00000000-0005-0000-0000-000072110000}"/>
    <cellStyle name="Normal 2 5 8 2 2 2" xfId="16935" xr:uid="{00000000-0005-0000-0000-000072110000}"/>
    <cellStyle name="Normal 2 5 8 2 3" xfId="21146" xr:uid="{00000000-0005-0000-0000-000022090000}"/>
    <cellStyle name="Normal 2 5 8 2 4" xfId="12717" xr:uid="{00000000-0005-0000-0000-000071110000}"/>
    <cellStyle name="Normal 2 5 8 3" xfId="6361" xr:uid="{00000000-0005-0000-0000-000073110000}"/>
    <cellStyle name="Normal 2 5 8 3 2" xfId="14790" xr:uid="{00000000-0005-0000-0000-000073110000}"/>
    <cellStyle name="Normal 2 5 8 4" xfId="19001" xr:uid="{00000000-0005-0000-0000-000021090000}"/>
    <cellStyle name="Normal 2 5 8 5" xfId="10572" xr:uid="{00000000-0005-0000-0000-000070110000}"/>
    <cellStyle name="Normal 2 5 9" xfId="2489" xr:uid="{00000000-0005-0000-0000-000074110000}"/>
    <cellStyle name="Normal 2 5 9 2" xfId="6774" xr:uid="{00000000-0005-0000-0000-000075110000}"/>
    <cellStyle name="Normal 2 5 9 2 2" xfId="15203" xr:uid="{00000000-0005-0000-0000-000075110000}"/>
    <cellStyle name="Normal 2 5 9 3" xfId="19414" xr:uid="{00000000-0005-0000-0000-000023090000}"/>
    <cellStyle name="Normal 2 5 9 4" xfId="10985" xr:uid="{00000000-0005-0000-0000-000074110000}"/>
    <cellStyle name="Normal 2 6" xfId="322" xr:uid="{00000000-0005-0000-0000-000076110000}"/>
    <cellStyle name="Normal 2 7" xfId="770" xr:uid="{00000000-0005-0000-0000-000077110000}"/>
    <cellStyle name="Normal 2 8" xfId="4496" xr:uid="{00000000-0005-0000-0000-000078110000}"/>
    <cellStyle name="Normal 2 8 2" xfId="12929" xr:uid="{00000000-0005-0000-0000-000078110000}"/>
    <cellStyle name="Normal 3" xfId="323" xr:uid="{00000000-0005-0000-0000-000079110000}"/>
    <cellStyle name="Normal 3 2" xfId="324" xr:uid="{00000000-0005-0000-0000-00007A110000}"/>
    <cellStyle name="Normal 3 2 10" xfId="17353" xr:uid="{00000000-0005-0000-0000-0000E1220000}"/>
    <cellStyle name="Normal 3 2 11" xfId="89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10" xfId="17354" xr:uid="{00000000-0005-0000-0000-0000E2220000}"/>
    <cellStyle name="Normal 3 2 3 11" xfId="8925" xr:uid="{00000000-0005-0000-0000-00007D110000}"/>
    <cellStyle name="Normal 3 2 3 2" xfId="327" xr:uid="{00000000-0005-0000-0000-00007E110000}"/>
    <cellStyle name="Normal 3 2 3 2 10" xfId="8926"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00000000-0005-0000-0000-000082110000}"/>
    <cellStyle name="Normal 3 2 3 2 2 2 2 3" xfId="19915" xr:uid="{00000000-0005-0000-0000-00002E090000}"/>
    <cellStyle name="Normal 3 2 3 2 2 2 2 4" xfId="11486" xr:uid="{00000000-0005-0000-0000-000081110000}"/>
    <cellStyle name="Normal 3 2 3 2 2 2 3" xfId="5130" xr:uid="{00000000-0005-0000-0000-000083110000}"/>
    <cellStyle name="Normal 3 2 3 2 2 2 3 2" xfId="13559" xr:uid="{00000000-0005-0000-0000-000083110000}"/>
    <cellStyle name="Normal 3 2 3 2 2 2 4" xfId="17770" xr:uid="{00000000-0005-0000-0000-00002D090000}"/>
    <cellStyle name="Normal 3 2 3 2 2 2 5" xfId="9341" xr:uid="{00000000-0005-0000-0000-000080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00000000-0005-0000-0000-000086110000}"/>
    <cellStyle name="Normal 3 2 3 2 2 3 2 3" xfId="20328" xr:uid="{00000000-0005-0000-0000-000030090000}"/>
    <cellStyle name="Normal 3 2 3 2 2 3 2 4" xfId="11899" xr:uid="{00000000-0005-0000-0000-000085110000}"/>
    <cellStyle name="Normal 3 2 3 2 2 3 3" xfId="5543" xr:uid="{00000000-0005-0000-0000-000087110000}"/>
    <cellStyle name="Normal 3 2 3 2 2 3 3 2" xfId="13972" xr:uid="{00000000-0005-0000-0000-000087110000}"/>
    <cellStyle name="Normal 3 2 3 2 2 3 4" xfId="18183" xr:uid="{00000000-0005-0000-0000-00002F090000}"/>
    <cellStyle name="Normal 3 2 3 2 2 3 5" xfId="9754" xr:uid="{00000000-0005-0000-0000-000084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00000000-0005-0000-0000-00008A110000}"/>
    <cellStyle name="Normal 3 2 3 2 2 4 2 3" xfId="20741" xr:uid="{00000000-0005-0000-0000-000032090000}"/>
    <cellStyle name="Normal 3 2 3 2 2 4 2 4" xfId="12312" xr:uid="{00000000-0005-0000-0000-000089110000}"/>
    <cellStyle name="Normal 3 2 3 2 2 4 3" xfId="5956" xr:uid="{00000000-0005-0000-0000-00008B110000}"/>
    <cellStyle name="Normal 3 2 3 2 2 4 3 2" xfId="14385" xr:uid="{00000000-0005-0000-0000-00008B110000}"/>
    <cellStyle name="Normal 3 2 3 2 2 4 4" xfId="18596" xr:uid="{00000000-0005-0000-0000-000031090000}"/>
    <cellStyle name="Normal 3 2 3 2 2 4 5" xfId="10167" xr:uid="{00000000-0005-0000-0000-000088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00000000-0005-0000-0000-00008E110000}"/>
    <cellStyle name="Normal 3 2 3 2 2 5 2 3" xfId="21154" xr:uid="{00000000-0005-0000-0000-000034090000}"/>
    <cellStyle name="Normal 3 2 3 2 2 5 2 4" xfId="12725" xr:uid="{00000000-0005-0000-0000-00008D110000}"/>
    <cellStyle name="Normal 3 2 3 2 2 5 3" xfId="6369" xr:uid="{00000000-0005-0000-0000-00008F110000}"/>
    <cellStyle name="Normal 3 2 3 2 2 5 3 2" xfId="14798" xr:uid="{00000000-0005-0000-0000-00008F110000}"/>
    <cellStyle name="Normal 3 2 3 2 2 5 4" xfId="19009" xr:uid="{00000000-0005-0000-0000-000033090000}"/>
    <cellStyle name="Normal 3 2 3 2 2 5 5" xfId="10580" xr:uid="{00000000-0005-0000-0000-00008C110000}"/>
    <cellStyle name="Normal 3 2 3 2 2 6" xfId="2497" xr:uid="{00000000-0005-0000-0000-000090110000}"/>
    <cellStyle name="Normal 3 2 3 2 2 6 2" xfId="6782" xr:uid="{00000000-0005-0000-0000-000091110000}"/>
    <cellStyle name="Normal 3 2 3 2 2 6 2 2" xfId="15211" xr:uid="{00000000-0005-0000-0000-000091110000}"/>
    <cellStyle name="Normal 3 2 3 2 2 6 3" xfId="19422" xr:uid="{00000000-0005-0000-0000-000035090000}"/>
    <cellStyle name="Normal 3 2 3 2 2 6 4" xfId="10993" xr:uid="{00000000-0005-0000-0000-000090110000}"/>
    <cellStyle name="Normal 3 2 3 2 2 7" xfId="4716" xr:uid="{00000000-0005-0000-0000-000092110000}"/>
    <cellStyle name="Normal 3 2 3 2 2 7 2" xfId="13145" xr:uid="{00000000-0005-0000-0000-000092110000}"/>
    <cellStyle name="Normal 3 2 3 2 2 8" xfId="17356" xr:uid="{00000000-0005-0000-0000-0000E4220000}"/>
    <cellStyle name="Normal 3 2 3 2 2 9" xfId="8927" xr:uid="{00000000-0005-0000-0000-00007F110000}"/>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00000000-0005-0000-0000-000095110000}"/>
    <cellStyle name="Normal 3 2 3 2 3 2 3" xfId="19914" xr:uid="{00000000-0005-0000-0000-000037090000}"/>
    <cellStyle name="Normal 3 2 3 2 3 2 4" xfId="11485" xr:uid="{00000000-0005-0000-0000-000094110000}"/>
    <cellStyle name="Normal 3 2 3 2 3 3" xfId="5129" xr:uid="{00000000-0005-0000-0000-000096110000}"/>
    <cellStyle name="Normal 3 2 3 2 3 3 2" xfId="13558" xr:uid="{00000000-0005-0000-0000-000096110000}"/>
    <cellStyle name="Normal 3 2 3 2 3 4" xfId="17769" xr:uid="{00000000-0005-0000-0000-000036090000}"/>
    <cellStyle name="Normal 3 2 3 2 3 5" xfId="9340" xr:uid="{00000000-0005-0000-0000-000093110000}"/>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00000000-0005-0000-0000-000099110000}"/>
    <cellStyle name="Normal 3 2 3 2 4 2 3" xfId="20327" xr:uid="{00000000-0005-0000-0000-000039090000}"/>
    <cellStyle name="Normal 3 2 3 2 4 2 4" xfId="11898" xr:uid="{00000000-0005-0000-0000-000098110000}"/>
    <cellStyle name="Normal 3 2 3 2 4 3" xfId="5542" xr:uid="{00000000-0005-0000-0000-00009A110000}"/>
    <cellStyle name="Normal 3 2 3 2 4 3 2" xfId="13971" xr:uid="{00000000-0005-0000-0000-00009A110000}"/>
    <cellStyle name="Normal 3 2 3 2 4 4" xfId="18182" xr:uid="{00000000-0005-0000-0000-000038090000}"/>
    <cellStyle name="Normal 3 2 3 2 4 5" xfId="9753" xr:uid="{00000000-0005-0000-0000-000097110000}"/>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00000000-0005-0000-0000-00009D110000}"/>
    <cellStyle name="Normal 3 2 3 2 5 2 3" xfId="20740" xr:uid="{00000000-0005-0000-0000-00003B090000}"/>
    <cellStyle name="Normal 3 2 3 2 5 2 4" xfId="12311" xr:uid="{00000000-0005-0000-0000-00009C110000}"/>
    <cellStyle name="Normal 3 2 3 2 5 3" xfId="5955" xr:uid="{00000000-0005-0000-0000-00009E110000}"/>
    <cellStyle name="Normal 3 2 3 2 5 3 2" xfId="14384" xr:uid="{00000000-0005-0000-0000-00009E110000}"/>
    <cellStyle name="Normal 3 2 3 2 5 4" xfId="18595" xr:uid="{00000000-0005-0000-0000-00003A090000}"/>
    <cellStyle name="Normal 3 2 3 2 5 5" xfId="10166" xr:uid="{00000000-0005-0000-0000-00009B110000}"/>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00000000-0005-0000-0000-0000A1110000}"/>
    <cellStyle name="Normal 3 2 3 2 6 2 3" xfId="21153" xr:uid="{00000000-0005-0000-0000-00003D090000}"/>
    <cellStyle name="Normal 3 2 3 2 6 2 4" xfId="12724" xr:uid="{00000000-0005-0000-0000-0000A0110000}"/>
    <cellStyle name="Normal 3 2 3 2 6 3" xfId="6368" xr:uid="{00000000-0005-0000-0000-0000A2110000}"/>
    <cellStyle name="Normal 3 2 3 2 6 3 2" xfId="14797" xr:uid="{00000000-0005-0000-0000-0000A2110000}"/>
    <cellStyle name="Normal 3 2 3 2 6 4" xfId="19008" xr:uid="{00000000-0005-0000-0000-00003C090000}"/>
    <cellStyle name="Normal 3 2 3 2 6 5" xfId="10579" xr:uid="{00000000-0005-0000-0000-00009F110000}"/>
    <cellStyle name="Normal 3 2 3 2 7" xfId="2496" xr:uid="{00000000-0005-0000-0000-0000A3110000}"/>
    <cellStyle name="Normal 3 2 3 2 7 2" xfId="6781" xr:uid="{00000000-0005-0000-0000-0000A4110000}"/>
    <cellStyle name="Normal 3 2 3 2 7 2 2" xfId="15210" xr:uid="{00000000-0005-0000-0000-0000A4110000}"/>
    <cellStyle name="Normal 3 2 3 2 7 3" xfId="19421" xr:uid="{00000000-0005-0000-0000-00003E090000}"/>
    <cellStyle name="Normal 3 2 3 2 7 4" xfId="10992" xr:uid="{00000000-0005-0000-0000-0000A3110000}"/>
    <cellStyle name="Normal 3 2 3 2 8" xfId="4715" xr:uid="{00000000-0005-0000-0000-0000A5110000}"/>
    <cellStyle name="Normal 3 2 3 2 8 2" xfId="13144" xr:uid="{00000000-0005-0000-0000-0000A5110000}"/>
    <cellStyle name="Normal 3 2 3 2 9" xfId="17355" xr:uid="{00000000-0005-0000-0000-0000E322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00000000-0005-0000-0000-0000A9110000}"/>
    <cellStyle name="Normal 3 2 3 3 2 2 3" xfId="19916" xr:uid="{00000000-0005-0000-0000-000041090000}"/>
    <cellStyle name="Normal 3 2 3 3 2 2 4" xfId="11487" xr:uid="{00000000-0005-0000-0000-0000A8110000}"/>
    <cellStyle name="Normal 3 2 3 3 2 3" xfId="5131" xr:uid="{00000000-0005-0000-0000-0000AA110000}"/>
    <cellStyle name="Normal 3 2 3 3 2 3 2" xfId="13560" xr:uid="{00000000-0005-0000-0000-0000AA110000}"/>
    <cellStyle name="Normal 3 2 3 3 2 4" xfId="17771" xr:uid="{00000000-0005-0000-0000-000040090000}"/>
    <cellStyle name="Normal 3 2 3 3 2 5" xfId="9342" xr:uid="{00000000-0005-0000-0000-0000A7110000}"/>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00000000-0005-0000-0000-0000AD110000}"/>
    <cellStyle name="Normal 3 2 3 3 3 2 3" xfId="20329" xr:uid="{00000000-0005-0000-0000-000043090000}"/>
    <cellStyle name="Normal 3 2 3 3 3 2 4" xfId="11900" xr:uid="{00000000-0005-0000-0000-0000AC110000}"/>
    <cellStyle name="Normal 3 2 3 3 3 3" xfId="5544" xr:uid="{00000000-0005-0000-0000-0000AE110000}"/>
    <cellStyle name="Normal 3 2 3 3 3 3 2" xfId="13973" xr:uid="{00000000-0005-0000-0000-0000AE110000}"/>
    <cellStyle name="Normal 3 2 3 3 3 4" xfId="18184" xr:uid="{00000000-0005-0000-0000-000042090000}"/>
    <cellStyle name="Normal 3 2 3 3 3 5" xfId="9755" xr:uid="{00000000-0005-0000-0000-0000AB110000}"/>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00000000-0005-0000-0000-0000B1110000}"/>
    <cellStyle name="Normal 3 2 3 3 4 2 3" xfId="20742" xr:uid="{00000000-0005-0000-0000-000045090000}"/>
    <cellStyle name="Normal 3 2 3 3 4 2 4" xfId="12313" xr:uid="{00000000-0005-0000-0000-0000B0110000}"/>
    <cellStyle name="Normal 3 2 3 3 4 3" xfId="5957" xr:uid="{00000000-0005-0000-0000-0000B2110000}"/>
    <cellStyle name="Normal 3 2 3 3 4 3 2" xfId="14386" xr:uid="{00000000-0005-0000-0000-0000B2110000}"/>
    <cellStyle name="Normal 3 2 3 3 4 4" xfId="18597" xr:uid="{00000000-0005-0000-0000-000044090000}"/>
    <cellStyle name="Normal 3 2 3 3 4 5" xfId="10168" xr:uid="{00000000-0005-0000-0000-0000AF110000}"/>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00000000-0005-0000-0000-0000B5110000}"/>
    <cellStyle name="Normal 3 2 3 3 5 2 3" xfId="21155" xr:uid="{00000000-0005-0000-0000-000047090000}"/>
    <cellStyle name="Normal 3 2 3 3 5 2 4" xfId="12726" xr:uid="{00000000-0005-0000-0000-0000B4110000}"/>
    <cellStyle name="Normal 3 2 3 3 5 3" xfId="6370" xr:uid="{00000000-0005-0000-0000-0000B6110000}"/>
    <cellStyle name="Normal 3 2 3 3 5 3 2" xfId="14799" xr:uid="{00000000-0005-0000-0000-0000B6110000}"/>
    <cellStyle name="Normal 3 2 3 3 5 4" xfId="19010" xr:uid="{00000000-0005-0000-0000-000046090000}"/>
    <cellStyle name="Normal 3 2 3 3 5 5" xfId="10581" xr:uid="{00000000-0005-0000-0000-0000B3110000}"/>
    <cellStyle name="Normal 3 2 3 3 6" xfId="2498" xr:uid="{00000000-0005-0000-0000-0000B7110000}"/>
    <cellStyle name="Normal 3 2 3 3 6 2" xfId="6783" xr:uid="{00000000-0005-0000-0000-0000B8110000}"/>
    <cellStyle name="Normal 3 2 3 3 6 2 2" xfId="15212" xr:uid="{00000000-0005-0000-0000-0000B8110000}"/>
    <cellStyle name="Normal 3 2 3 3 6 3" xfId="19423" xr:uid="{00000000-0005-0000-0000-000048090000}"/>
    <cellStyle name="Normal 3 2 3 3 6 4" xfId="10994" xr:uid="{00000000-0005-0000-0000-0000B7110000}"/>
    <cellStyle name="Normal 3 2 3 3 7" xfId="4717" xr:uid="{00000000-0005-0000-0000-0000B9110000}"/>
    <cellStyle name="Normal 3 2 3 3 7 2" xfId="13146" xr:uid="{00000000-0005-0000-0000-0000B9110000}"/>
    <cellStyle name="Normal 3 2 3 3 8" xfId="17357" xr:uid="{00000000-0005-0000-0000-0000E5220000}"/>
    <cellStyle name="Normal 3 2 3 3 9" xfId="8928" xr:uid="{00000000-0005-0000-0000-0000A6110000}"/>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00000000-0005-0000-0000-0000BC110000}"/>
    <cellStyle name="Normal 3 2 3 4 2 3" xfId="19913" xr:uid="{00000000-0005-0000-0000-00004A090000}"/>
    <cellStyle name="Normal 3 2 3 4 2 4" xfId="11484" xr:uid="{00000000-0005-0000-0000-0000BB110000}"/>
    <cellStyle name="Normal 3 2 3 4 3" xfId="5128" xr:uid="{00000000-0005-0000-0000-0000BD110000}"/>
    <cellStyle name="Normal 3 2 3 4 3 2" xfId="13557" xr:uid="{00000000-0005-0000-0000-0000BD110000}"/>
    <cellStyle name="Normal 3 2 3 4 4" xfId="17768" xr:uid="{00000000-0005-0000-0000-000049090000}"/>
    <cellStyle name="Normal 3 2 3 4 5" xfId="9339" xr:uid="{00000000-0005-0000-0000-0000BA110000}"/>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00000000-0005-0000-0000-0000C0110000}"/>
    <cellStyle name="Normal 3 2 3 5 2 3" xfId="20326" xr:uid="{00000000-0005-0000-0000-00004C090000}"/>
    <cellStyle name="Normal 3 2 3 5 2 4" xfId="11897" xr:uid="{00000000-0005-0000-0000-0000BF110000}"/>
    <cellStyle name="Normal 3 2 3 5 3" xfId="5541" xr:uid="{00000000-0005-0000-0000-0000C1110000}"/>
    <cellStyle name="Normal 3 2 3 5 3 2" xfId="13970" xr:uid="{00000000-0005-0000-0000-0000C1110000}"/>
    <cellStyle name="Normal 3 2 3 5 4" xfId="18181" xr:uid="{00000000-0005-0000-0000-00004B090000}"/>
    <cellStyle name="Normal 3 2 3 5 5" xfId="9752" xr:uid="{00000000-0005-0000-0000-0000BE110000}"/>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00000000-0005-0000-0000-0000C4110000}"/>
    <cellStyle name="Normal 3 2 3 6 2 3" xfId="20739" xr:uid="{00000000-0005-0000-0000-00004E090000}"/>
    <cellStyle name="Normal 3 2 3 6 2 4" xfId="12310" xr:uid="{00000000-0005-0000-0000-0000C3110000}"/>
    <cellStyle name="Normal 3 2 3 6 3" xfId="5954" xr:uid="{00000000-0005-0000-0000-0000C5110000}"/>
    <cellStyle name="Normal 3 2 3 6 3 2" xfId="14383" xr:uid="{00000000-0005-0000-0000-0000C5110000}"/>
    <cellStyle name="Normal 3 2 3 6 4" xfId="18594" xr:uid="{00000000-0005-0000-0000-00004D090000}"/>
    <cellStyle name="Normal 3 2 3 6 5" xfId="10165" xr:uid="{00000000-0005-0000-0000-0000C2110000}"/>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00000000-0005-0000-0000-0000C8110000}"/>
    <cellStyle name="Normal 3 2 3 7 2 3" xfId="21152" xr:uid="{00000000-0005-0000-0000-000050090000}"/>
    <cellStyle name="Normal 3 2 3 7 2 4" xfId="12723" xr:uid="{00000000-0005-0000-0000-0000C7110000}"/>
    <cellStyle name="Normal 3 2 3 7 3" xfId="6367" xr:uid="{00000000-0005-0000-0000-0000C9110000}"/>
    <cellStyle name="Normal 3 2 3 7 3 2" xfId="14796" xr:uid="{00000000-0005-0000-0000-0000C9110000}"/>
    <cellStyle name="Normal 3 2 3 7 4" xfId="19007" xr:uid="{00000000-0005-0000-0000-00004F090000}"/>
    <cellStyle name="Normal 3 2 3 7 5" xfId="10578" xr:uid="{00000000-0005-0000-0000-0000C6110000}"/>
    <cellStyle name="Normal 3 2 3 8" xfId="2495" xr:uid="{00000000-0005-0000-0000-0000CA110000}"/>
    <cellStyle name="Normal 3 2 3 8 2" xfId="6780" xr:uid="{00000000-0005-0000-0000-0000CB110000}"/>
    <cellStyle name="Normal 3 2 3 8 2 2" xfId="15209" xr:uid="{00000000-0005-0000-0000-0000CB110000}"/>
    <cellStyle name="Normal 3 2 3 8 3" xfId="19420" xr:uid="{00000000-0005-0000-0000-000051090000}"/>
    <cellStyle name="Normal 3 2 3 8 4" xfId="10991" xr:uid="{00000000-0005-0000-0000-0000CA110000}"/>
    <cellStyle name="Normal 3 2 3 9" xfId="4714" xr:uid="{00000000-0005-0000-0000-0000CC110000}"/>
    <cellStyle name="Normal 3 2 3 9 2" xfId="13143"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2 2 2" xfId="15701" xr:uid="{00000000-0005-0000-0000-0000CF110000}"/>
    <cellStyle name="Normal 3 2 4 2 3" xfId="19912" xr:uid="{00000000-0005-0000-0000-000053090000}"/>
    <cellStyle name="Normal 3 2 4 2 4" xfId="11483" xr:uid="{00000000-0005-0000-0000-0000CE110000}"/>
    <cellStyle name="Normal 3 2 4 3" xfId="5127" xr:uid="{00000000-0005-0000-0000-0000D0110000}"/>
    <cellStyle name="Normal 3 2 4 3 2" xfId="13556" xr:uid="{00000000-0005-0000-0000-0000D0110000}"/>
    <cellStyle name="Normal 3 2 4 4" xfId="17767" xr:uid="{00000000-0005-0000-0000-000052090000}"/>
    <cellStyle name="Normal 3 2 4 5" xfId="9338" xr:uid="{00000000-0005-0000-0000-0000CD110000}"/>
    <cellStyle name="Normal 3 2 5" xfId="1231" xr:uid="{00000000-0005-0000-0000-0000D1110000}"/>
    <cellStyle name="Normal 3 2 5 2" xfId="3461" xr:uid="{00000000-0005-0000-0000-0000D2110000}"/>
    <cellStyle name="Normal 3 2 5 2 2" xfId="7685" xr:uid="{00000000-0005-0000-0000-0000D3110000}"/>
    <cellStyle name="Normal 3 2 5 2 2 2" xfId="16114" xr:uid="{00000000-0005-0000-0000-0000D3110000}"/>
    <cellStyle name="Normal 3 2 5 2 3" xfId="20325" xr:uid="{00000000-0005-0000-0000-000055090000}"/>
    <cellStyle name="Normal 3 2 5 2 4" xfId="11896" xr:uid="{00000000-0005-0000-0000-0000D2110000}"/>
    <cellStyle name="Normal 3 2 5 3" xfId="5540" xr:uid="{00000000-0005-0000-0000-0000D4110000}"/>
    <cellStyle name="Normal 3 2 5 3 2" xfId="13969" xr:uid="{00000000-0005-0000-0000-0000D4110000}"/>
    <cellStyle name="Normal 3 2 5 4" xfId="18180" xr:uid="{00000000-0005-0000-0000-000054090000}"/>
    <cellStyle name="Normal 3 2 5 5" xfId="9751" xr:uid="{00000000-0005-0000-0000-0000D1110000}"/>
    <cellStyle name="Normal 3 2 6" xfId="1644" xr:uid="{00000000-0005-0000-0000-0000D5110000}"/>
    <cellStyle name="Normal 3 2 6 2" xfId="3874" xr:uid="{00000000-0005-0000-0000-0000D6110000}"/>
    <cellStyle name="Normal 3 2 6 2 2" xfId="8098" xr:uid="{00000000-0005-0000-0000-0000D7110000}"/>
    <cellStyle name="Normal 3 2 6 2 2 2" xfId="16527" xr:uid="{00000000-0005-0000-0000-0000D7110000}"/>
    <cellStyle name="Normal 3 2 6 2 3" xfId="20738" xr:uid="{00000000-0005-0000-0000-000057090000}"/>
    <cellStyle name="Normal 3 2 6 2 4" xfId="12309" xr:uid="{00000000-0005-0000-0000-0000D6110000}"/>
    <cellStyle name="Normal 3 2 6 3" xfId="5953" xr:uid="{00000000-0005-0000-0000-0000D8110000}"/>
    <cellStyle name="Normal 3 2 6 3 2" xfId="14382" xr:uid="{00000000-0005-0000-0000-0000D8110000}"/>
    <cellStyle name="Normal 3 2 6 4" xfId="18593" xr:uid="{00000000-0005-0000-0000-000056090000}"/>
    <cellStyle name="Normal 3 2 6 5" xfId="10164" xr:uid="{00000000-0005-0000-0000-0000D5110000}"/>
    <cellStyle name="Normal 3 2 7" xfId="2058" xr:uid="{00000000-0005-0000-0000-0000D9110000}"/>
    <cellStyle name="Normal 3 2 7 2" xfId="4287" xr:uid="{00000000-0005-0000-0000-0000DA110000}"/>
    <cellStyle name="Normal 3 2 7 2 2" xfId="8511" xr:uid="{00000000-0005-0000-0000-0000DB110000}"/>
    <cellStyle name="Normal 3 2 7 2 2 2" xfId="16940" xr:uid="{00000000-0005-0000-0000-0000DB110000}"/>
    <cellStyle name="Normal 3 2 7 2 3" xfId="21151" xr:uid="{00000000-0005-0000-0000-000059090000}"/>
    <cellStyle name="Normal 3 2 7 2 4" xfId="12722" xr:uid="{00000000-0005-0000-0000-0000DA110000}"/>
    <cellStyle name="Normal 3 2 7 3" xfId="6366" xr:uid="{00000000-0005-0000-0000-0000DC110000}"/>
    <cellStyle name="Normal 3 2 7 3 2" xfId="14795" xr:uid="{00000000-0005-0000-0000-0000DC110000}"/>
    <cellStyle name="Normal 3 2 7 4" xfId="19006" xr:uid="{00000000-0005-0000-0000-000058090000}"/>
    <cellStyle name="Normal 3 2 7 5" xfId="10577" xr:uid="{00000000-0005-0000-0000-0000D9110000}"/>
    <cellStyle name="Normal 3 2 8" xfId="2494" xr:uid="{00000000-0005-0000-0000-0000DD110000}"/>
    <cellStyle name="Normal 3 2 8 2" xfId="6779" xr:uid="{00000000-0005-0000-0000-0000DE110000}"/>
    <cellStyle name="Normal 3 2 8 2 2" xfId="15208" xr:uid="{00000000-0005-0000-0000-0000DE110000}"/>
    <cellStyle name="Normal 3 2 8 3" xfId="19419" xr:uid="{00000000-0005-0000-0000-00005A090000}"/>
    <cellStyle name="Normal 3 2 8 4" xfId="10990" xr:uid="{00000000-0005-0000-0000-0000DD110000}"/>
    <cellStyle name="Normal 3 2 9" xfId="4713" xr:uid="{00000000-0005-0000-0000-0000DF110000}"/>
    <cellStyle name="Normal 3 2 9 2" xfId="13142"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17358" xr:uid="{00000000-0005-0000-0000-0000E6220000}"/>
    <cellStyle name="Normal 4 11" xfId="8929"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00000000-0005-0000-0000-0000EB110000}"/>
    <cellStyle name="Normal 4 2 2 10 2 3" xfId="21156" xr:uid="{00000000-0005-0000-0000-000065090000}"/>
    <cellStyle name="Normal 4 2 2 10 2 4" xfId="12727" xr:uid="{00000000-0005-0000-0000-0000EA110000}"/>
    <cellStyle name="Normal 4 2 2 10 3" xfId="6371" xr:uid="{00000000-0005-0000-0000-0000EC110000}"/>
    <cellStyle name="Normal 4 2 2 10 3 2" xfId="14800" xr:uid="{00000000-0005-0000-0000-0000EC110000}"/>
    <cellStyle name="Normal 4 2 2 10 4" xfId="19011" xr:uid="{00000000-0005-0000-0000-000064090000}"/>
    <cellStyle name="Normal 4 2 2 10 5" xfId="10582" xr:uid="{00000000-0005-0000-0000-0000E9110000}"/>
    <cellStyle name="Normal 4 2 2 11" xfId="2499" xr:uid="{00000000-0005-0000-0000-0000ED110000}"/>
    <cellStyle name="Normal 4 2 2 11 2" xfId="6784" xr:uid="{00000000-0005-0000-0000-0000EE110000}"/>
    <cellStyle name="Normal 4 2 2 11 2 2" xfId="15213" xr:uid="{00000000-0005-0000-0000-0000EE110000}"/>
    <cellStyle name="Normal 4 2 2 11 3" xfId="19424" xr:uid="{00000000-0005-0000-0000-000066090000}"/>
    <cellStyle name="Normal 4 2 2 11 4" xfId="10995" xr:uid="{00000000-0005-0000-0000-0000ED110000}"/>
    <cellStyle name="Normal 4 2 2 12" xfId="4719" xr:uid="{00000000-0005-0000-0000-0000EF110000}"/>
    <cellStyle name="Normal 4 2 2 12 2" xfId="13148" xr:uid="{00000000-0005-0000-0000-0000EF110000}"/>
    <cellStyle name="Normal 4 2 2 13" xfId="17359" xr:uid="{00000000-0005-0000-0000-0000E7220000}"/>
    <cellStyle name="Normal 4 2 2 14" xfId="8930" xr:uid="{00000000-0005-0000-0000-0000E8110000}"/>
    <cellStyle name="Normal 4 2 2 2" xfId="338" xr:uid="{00000000-0005-0000-0000-0000F0110000}"/>
    <cellStyle name="Normal 4 2 2 3" xfId="339" xr:uid="{00000000-0005-0000-0000-0000F1110000}"/>
    <cellStyle name="Normal 4 2 2 3 10" xfId="4720" xr:uid="{00000000-0005-0000-0000-0000F2110000}"/>
    <cellStyle name="Normal 4 2 2 3 10 2" xfId="13149" xr:uid="{00000000-0005-0000-0000-0000F2110000}"/>
    <cellStyle name="Normal 4 2 2 3 11" xfId="17360" xr:uid="{00000000-0005-0000-0000-0000E8220000}"/>
    <cellStyle name="Normal 4 2 2 3 12" xfId="8931" xr:uid="{00000000-0005-0000-0000-0000F1110000}"/>
    <cellStyle name="Normal 4 2 2 3 2" xfId="340" xr:uid="{00000000-0005-0000-0000-0000F3110000}"/>
    <cellStyle name="Normal 4 2 2 3 2 10" xfId="17361" xr:uid="{00000000-0005-0000-0000-0000E9220000}"/>
    <cellStyle name="Normal 4 2 2 3 2 11" xfId="8932" xr:uid="{00000000-0005-0000-0000-0000F3110000}"/>
    <cellStyle name="Normal 4 2 2 3 2 2" xfId="341" xr:uid="{00000000-0005-0000-0000-0000F4110000}"/>
    <cellStyle name="Normal 4 2 2 3 2 2 10" xfId="8933"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00000000-0005-0000-0000-0000F8110000}"/>
    <cellStyle name="Normal 4 2 2 3 2 2 2 2 2 3" xfId="19921" xr:uid="{00000000-0005-0000-0000-00006D090000}"/>
    <cellStyle name="Normal 4 2 2 3 2 2 2 2 2 4" xfId="11492" xr:uid="{00000000-0005-0000-0000-0000F7110000}"/>
    <cellStyle name="Normal 4 2 2 3 2 2 2 2 3" xfId="5136" xr:uid="{00000000-0005-0000-0000-0000F9110000}"/>
    <cellStyle name="Normal 4 2 2 3 2 2 2 2 3 2" xfId="13565" xr:uid="{00000000-0005-0000-0000-0000F9110000}"/>
    <cellStyle name="Normal 4 2 2 3 2 2 2 2 4" xfId="17776" xr:uid="{00000000-0005-0000-0000-00006C090000}"/>
    <cellStyle name="Normal 4 2 2 3 2 2 2 2 5" xfId="9347" xr:uid="{00000000-0005-0000-0000-0000F6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00000000-0005-0000-0000-0000FC110000}"/>
    <cellStyle name="Normal 4 2 2 3 2 2 2 3 2 3" xfId="20334" xr:uid="{00000000-0005-0000-0000-00006F090000}"/>
    <cellStyle name="Normal 4 2 2 3 2 2 2 3 2 4" xfId="11905" xr:uid="{00000000-0005-0000-0000-0000FB110000}"/>
    <cellStyle name="Normal 4 2 2 3 2 2 2 3 3" xfId="5549" xr:uid="{00000000-0005-0000-0000-0000FD110000}"/>
    <cellStyle name="Normal 4 2 2 3 2 2 2 3 3 2" xfId="13978" xr:uid="{00000000-0005-0000-0000-0000FD110000}"/>
    <cellStyle name="Normal 4 2 2 3 2 2 2 3 4" xfId="18189" xr:uid="{00000000-0005-0000-0000-00006E090000}"/>
    <cellStyle name="Normal 4 2 2 3 2 2 2 3 5" xfId="9760" xr:uid="{00000000-0005-0000-0000-0000FA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00000000-0005-0000-0000-000000120000}"/>
    <cellStyle name="Normal 4 2 2 3 2 2 2 4 2 3" xfId="20747" xr:uid="{00000000-0005-0000-0000-000071090000}"/>
    <cellStyle name="Normal 4 2 2 3 2 2 2 4 2 4" xfId="12318" xr:uid="{00000000-0005-0000-0000-0000FF110000}"/>
    <cellStyle name="Normal 4 2 2 3 2 2 2 4 3" xfId="5962" xr:uid="{00000000-0005-0000-0000-000001120000}"/>
    <cellStyle name="Normal 4 2 2 3 2 2 2 4 3 2" xfId="14391" xr:uid="{00000000-0005-0000-0000-000001120000}"/>
    <cellStyle name="Normal 4 2 2 3 2 2 2 4 4" xfId="18602" xr:uid="{00000000-0005-0000-0000-000070090000}"/>
    <cellStyle name="Normal 4 2 2 3 2 2 2 4 5" xfId="10173" xr:uid="{00000000-0005-0000-0000-0000FE11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00000000-0005-0000-0000-000004120000}"/>
    <cellStyle name="Normal 4 2 2 3 2 2 2 5 2 3" xfId="21160" xr:uid="{00000000-0005-0000-0000-000073090000}"/>
    <cellStyle name="Normal 4 2 2 3 2 2 2 5 2 4" xfId="12731" xr:uid="{00000000-0005-0000-0000-000003120000}"/>
    <cellStyle name="Normal 4 2 2 3 2 2 2 5 3" xfId="6375" xr:uid="{00000000-0005-0000-0000-000005120000}"/>
    <cellStyle name="Normal 4 2 2 3 2 2 2 5 3 2" xfId="14804" xr:uid="{00000000-0005-0000-0000-000005120000}"/>
    <cellStyle name="Normal 4 2 2 3 2 2 2 5 4" xfId="19015" xr:uid="{00000000-0005-0000-0000-000072090000}"/>
    <cellStyle name="Normal 4 2 2 3 2 2 2 5 5" xfId="10586" xr:uid="{00000000-0005-0000-0000-000002120000}"/>
    <cellStyle name="Normal 4 2 2 3 2 2 2 6" xfId="2503" xr:uid="{00000000-0005-0000-0000-000006120000}"/>
    <cellStyle name="Normal 4 2 2 3 2 2 2 6 2" xfId="6788" xr:uid="{00000000-0005-0000-0000-000007120000}"/>
    <cellStyle name="Normal 4 2 2 3 2 2 2 6 2 2" xfId="15217" xr:uid="{00000000-0005-0000-0000-000007120000}"/>
    <cellStyle name="Normal 4 2 2 3 2 2 2 6 3" xfId="19428" xr:uid="{00000000-0005-0000-0000-000074090000}"/>
    <cellStyle name="Normal 4 2 2 3 2 2 2 6 4" xfId="10999" xr:uid="{00000000-0005-0000-0000-000006120000}"/>
    <cellStyle name="Normal 4 2 2 3 2 2 2 7" xfId="4723" xr:uid="{00000000-0005-0000-0000-000008120000}"/>
    <cellStyle name="Normal 4 2 2 3 2 2 2 7 2" xfId="13152" xr:uid="{00000000-0005-0000-0000-000008120000}"/>
    <cellStyle name="Normal 4 2 2 3 2 2 2 8" xfId="17363" xr:uid="{00000000-0005-0000-0000-0000EB220000}"/>
    <cellStyle name="Normal 4 2 2 3 2 2 2 9" xfId="8934" xr:uid="{00000000-0005-0000-0000-0000F511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00000000-0005-0000-0000-00000B120000}"/>
    <cellStyle name="Normal 4 2 2 3 2 2 3 2 3" xfId="19920" xr:uid="{00000000-0005-0000-0000-000076090000}"/>
    <cellStyle name="Normal 4 2 2 3 2 2 3 2 4" xfId="11491" xr:uid="{00000000-0005-0000-0000-00000A120000}"/>
    <cellStyle name="Normal 4 2 2 3 2 2 3 3" xfId="5135" xr:uid="{00000000-0005-0000-0000-00000C120000}"/>
    <cellStyle name="Normal 4 2 2 3 2 2 3 3 2" xfId="13564" xr:uid="{00000000-0005-0000-0000-00000C120000}"/>
    <cellStyle name="Normal 4 2 2 3 2 2 3 4" xfId="17775" xr:uid="{00000000-0005-0000-0000-000075090000}"/>
    <cellStyle name="Normal 4 2 2 3 2 2 3 5" xfId="9346" xr:uid="{00000000-0005-0000-0000-000009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00000000-0005-0000-0000-00000F120000}"/>
    <cellStyle name="Normal 4 2 2 3 2 2 4 2 3" xfId="20333" xr:uid="{00000000-0005-0000-0000-000078090000}"/>
    <cellStyle name="Normal 4 2 2 3 2 2 4 2 4" xfId="11904" xr:uid="{00000000-0005-0000-0000-00000E120000}"/>
    <cellStyle name="Normal 4 2 2 3 2 2 4 3" xfId="5548" xr:uid="{00000000-0005-0000-0000-000010120000}"/>
    <cellStyle name="Normal 4 2 2 3 2 2 4 3 2" xfId="13977" xr:uid="{00000000-0005-0000-0000-000010120000}"/>
    <cellStyle name="Normal 4 2 2 3 2 2 4 4" xfId="18188" xr:uid="{00000000-0005-0000-0000-000077090000}"/>
    <cellStyle name="Normal 4 2 2 3 2 2 4 5" xfId="9759" xr:uid="{00000000-0005-0000-0000-00000D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00000000-0005-0000-0000-000013120000}"/>
    <cellStyle name="Normal 4 2 2 3 2 2 5 2 3" xfId="20746" xr:uid="{00000000-0005-0000-0000-00007A090000}"/>
    <cellStyle name="Normal 4 2 2 3 2 2 5 2 4" xfId="12317" xr:uid="{00000000-0005-0000-0000-000012120000}"/>
    <cellStyle name="Normal 4 2 2 3 2 2 5 3" xfId="5961" xr:uid="{00000000-0005-0000-0000-000014120000}"/>
    <cellStyle name="Normal 4 2 2 3 2 2 5 3 2" xfId="14390" xr:uid="{00000000-0005-0000-0000-000014120000}"/>
    <cellStyle name="Normal 4 2 2 3 2 2 5 4" xfId="18601" xr:uid="{00000000-0005-0000-0000-000079090000}"/>
    <cellStyle name="Normal 4 2 2 3 2 2 5 5" xfId="10172" xr:uid="{00000000-0005-0000-0000-000011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00000000-0005-0000-0000-000017120000}"/>
    <cellStyle name="Normal 4 2 2 3 2 2 6 2 3" xfId="21159" xr:uid="{00000000-0005-0000-0000-00007C090000}"/>
    <cellStyle name="Normal 4 2 2 3 2 2 6 2 4" xfId="12730" xr:uid="{00000000-0005-0000-0000-000016120000}"/>
    <cellStyle name="Normal 4 2 2 3 2 2 6 3" xfId="6374" xr:uid="{00000000-0005-0000-0000-000018120000}"/>
    <cellStyle name="Normal 4 2 2 3 2 2 6 3 2" xfId="14803" xr:uid="{00000000-0005-0000-0000-000018120000}"/>
    <cellStyle name="Normal 4 2 2 3 2 2 6 4" xfId="19014" xr:uid="{00000000-0005-0000-0000-00007B090000}"/>
    <cellStyle name="Normal 4 2 2 3 2 2 6 5" xfId="10585" xr:uid="{00000000-0005-0000-0000-000015120000}"/>
    <cellStyle name="Normal 4 2 2 3 2 2 7" xfId="2502" xr:uid="{00000000-0005-0000-0000-000019120000}"/>
    <cellStyle name="Normal 4 2 2 3 2 2 7 2" xfId="6787" xr:uid="{00000000-0005-0000-0000-00001A120000}"/>
    <cellStyle name="Normal 4 2 2 3 2 2 7 2 2" xfId="15216" xr:uid="{00000000-0005-0000-0000-00001A120000}"/>
    <cellStyle name="Normal 4 2 2 3 2 2 7 3" xfId="19427" xr:uid="{00000000-0005-0000-0000-00007D090000}"/>
    <cellStyle name="Normal 4 2 2 3 2 2 7 4" xfId="10998" xr:uid="{00000000-0005-0000-0000-000019120000}"/>
    <cellStyle name="Normal 4 2 2 3 2 2 8" xfId="4722" xr:uid="{00000000-0005-0000-0000-00001B120000}"/>
    <cellStyle name="Normal 4 2 2 3 2 2 8 2" xfId="13151" xr:uid="{00000000-0005-0000-0000-00001B120000}"/>
    <cellStyle name="Normal 4 2 2 3 2 2 9" xfId="17362" xr:uid="{00000000-0005-0000-0000-0000EA2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00000000-0005-0000-0000-00001F120000}"/>
    <cellStyle name="Normal 4 2 2 3 2 3 2 2 3" xfId="19922" xr:uid="{00000000-0005-0000-0000-000080090000}"/>
    <cellStyle name="Normal 4 2 2 3 2 3 2 2 4" xfId="11493" xr:uid="{00000000-0005-0000-0000-00001E120000}"/>
    <cellStyle name="Normal 4 2 2 3 2 3 2 3" xfId="5137" xr:uid="{00000000-0005-0000-0000-000020120000}"/>
    <cellStyle name="Normal 4 2 2 3 2 3 2 3 2" xfId="13566" xr:uid="{00000000-0005-0000-0000-000020120000}"/>
    <cellStyle name="Normal 4 2 2 3 2 3 2 4" xfId="17777" xr:uid="{00000000-0005-0000-0000-00007F090000}"/>
    <cellStyle name="Normal 4 2 2 3 2 3 2 5" xfId="9348" xr:uid="{00000000-0005-0000-0000-00001D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00000000-0005-0000-0000-000023120000}"/>
    <cellStyle name="Normal 4 2 2 3 2 3 3 2 3" xfId="20335" xr:uid="{00000000-0005-0000-0000-000082090000}"/>
    <cellStyle name="Normal 4 2 2 3 2 3 3 2 4" xfId="11906" xr:uid="{00000000-0005-0000-0000-000022120000}"/>
    <cellStyle name="Normal 4 2 2 3 2 3 3 3" xfId="5550" xr:uid="{00000000-0005-0000-0000-000024120000}"/>
    <cellStyle name="Normal 4 2 2 3 2 3 3 3 2" xfId="13979" xr:uid="{00000000-0005-0000-0000-000024120000}"/>
    <cellStyle name="Normal 4 2 2 3 2 3 3 4" xfId="18190" xr:uid="{00000000-0005-0000-0000-000081090000}"/>
    <cellStyle name="Normal 4 2 2 3 2 3 3 5" xfId="9761" xr:uid="{00000000-0005-0000-0000-000021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00000000-0005-0000-0000-000027120000}"/>
    <cellStyle name="Normal 4 2 2 3 2 3 4 2 3" xfId="20748" xr:uid="{00000000-0005-0000-0000-000084090000}"/>
    <cellStyle name="Normal 4 2 2 3 2 3 4 2 4" xfId="12319" xr:uid="{00000000-0005-0000-0000-000026120000}"/>
    <cellStyle name="Normal 4 2 2 3 2 3 4 3" xfId="5963" xr:uid="{00000000-0005-0000-0000-000028120000}"/>
    <cellStyle name="Normal 4 2 2 3 2 3 4 3 2" xfId="14392" xr:uid="{00000000-0005-0000-0000-000028120000}"/>
    <cellStyle name="Normal 4 2 2 3 2 3 4 4" xfId="18603" xr:uid="{00000000-0005-0000-0000-000083090000}"/>
    <cellStyle name="Normal 4 2 2 3 2 3 4 5" xfId="10174" xr:uid="{00000000-0005-0000-0000-000025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00000000-0005-0000-0000-00002B120000}"/>
    <cellStyle name="Normal 4 2 2 3 2 3 5 2 3" xfId="21161" xr:uid="{00000000-0005-0000-0000-000086090000}"/>
    <cellStyle name="Normal 4 2 2 3 2 3 5 2 4" xfId="12732" xr:uid="{00000000-0005-0000-0000-00002A120000}"/>
    <cellStyle name="Normal 4 2 2 3 2 3 5 3" xfId="6376" xr:uid="{00000000-0005-0000-0000-00002C120000}"/>
    <cellStyle name="Normal 4 2 2 3 2 3 5 3 2" xfId="14805" xr:uid="{00000000-0005-0000-0000-00002C120000}"/>
    <cellStyle name="Normal 4 2 2 3 2 3 5 4" xfId="19016" xr:uid="{00000000-0005-0000-0000-000085090000}"/>
    <cellStyle name="Normal 4 2 2 3 2 3 5 5" xfId="10587" xr:uid="{00000000-0005-0000-0000-000029120000}"/>
    <cellStyle name="Normal 4 2 2 3 2 3 6" xfId="2504" xr:uid="{00000000-0005-0000-0000-00002D120000}"/>
    <cellStyle name="Normal 4 2 2 3 2 3 6 2" xfId="6789" xr:uid="{00000000-0005-0000-0000-00002E120000}"/>
    <cellStyle name="Normal 4 2 2 3 2 3 6 2 2" xfId="15218" xr:uid="{00000000-0005-0000-0000-00002E120000}"/>
    <cellStyle name="Normal 4 2 2 3 2 3 6 3" xfId="19429" xr:uid="{00000000-0005-0000-0000-000087090000}"/>
    <cellStyle name="Normal 4 2 2 3 2 3 6 4" xfId="11000" xr:uid="{00000000-0005-0000-0000-00002D120000}"/>
    <cellStyle name="Normal 4 2 2 3 2 3 7" xfId="4724" xr:uid="{00000000-0005-0000-0000-00002F120000}"/>
    <cellStyle name="Normal 4 2 2 3 2 3 7 2" xfId="13153" xr:uid="{00000000-0005-0000-0000-00002F120000}"/>
    <cellStyle name="Normal 4 2 2 3 2 3 8" xfId="17364" xr:uid="{00000000-0005-0000-0000-0000EC220000}"/>
    <cellStyle name="Normal 4 2 2 3 2 3 9" xfId="8935" xr:uid="{00000000-0005-0000-0000-00001C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00000000-0005-0000-0000-000032120000}"/>
    <cellStyle name="Normal 4 2 2 3 2 4 2 3" xfId="19919" xr:uid="{00000000-0005-0000-0000-000089090000}"/>
    <cellStyle name="Normal 4 2 2 3 2 4 2 4" xfId="11490" xr:uid="{00000000-0005-0000-0000-000031120000}"/>
    <cellStyle name="Normal 4 2 2 3 2 4 3" xfId="5134" xr:uid="{00000000-0005-0000-0000-000033120000}"/>
    <cellStyle name="Normal 4 2 2 3 2 4 3 2" xfId="13563" xr:uid="{00000000-0005-0000-0000-000033120000}"/>
    <cellStyle name="Normal 4 2 2 3 2 4 4" xfId="17774" xr:uid="{00000000-0005-0000-0000-000088090000}"/>
    <cellStyle name="Normal 4 2 2 3 2 4 5" xfId="9345" xr:uid="{00000000-0005-0000-0000-000030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00000000-0005-0000-0000-000036120000}"/>
    <cellStyle name="Normal 4 2 2 3 2 5 2 3" xfId="20332" xr:uid="{00000000-0005-0000-0000-00008B090000}"/>
    <cellStyle name="Normal 4 2 2 3 2 5 2 4" xfId="11903" xr:uid="{00000000-0005-0000-0000-000035120000}"/>
    <cellStyle name="Normal 4 2 2 3 2 5 3" xfId="5547" xr:uid="{00000000-0005-0000-0000-000037120000}"/>
    <cellStyle name="Normal 4 2 2 3 2 5 3 2" xfId="13976" xr:uid="{00000000-0005-0000-0000-000037120000}"/>
    <cellStyle name="Normal 4 2 2 3 2 5 4" xfId="18187" xr:uid="{00000000-0005-0000-0000-00008A090000}"/>
    <cellStyle name="Normal 4 2 2 3 2 5 5" xfId="9758" xr:uid="{00000000-0005-0000-0000-000034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00000000-0005-0000-0000-00003A120000}"/>
    <cellStyle name="Normal 4 2 2 3 2 6 2 3" xfId="20745" xr:uid="{00000000-0005-0000-0000-00008D090000}"/>
    <cellStyle name="Normal 4 2 2 3 2 6 2 4" xfId="12316" xr:uid="{00000000-0005-0000-0000-000039120000}"/>
    <cellStyle name="Normal 4 2 2 3 2 6 3" xfId="5960" xr:uid="{00000000-0005-0000-0000-00003B120000}"/>
    <cellStyle name="Normal 4 2 2 3 2 6 3 2" xfId="14389" xr:uid="{00000000-0005-0000-0000-00003B120000}"/>
    <cellStyle name="Normal 4 2 2 3 2 6 4" xfId="18600" xr:uid="{00000000-0005-0000-0000-00008C090000}"/>
    <cellStyle name="Normal 4 2 2 3 2 6 5" xfId="10171" xr:uid="{00000000-0005-0000-0000-000038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00000000-0005-0000-0000-00003E120000}"/>
    <cellStyle name="Normal 4 2 2 3 2 7 2 3" xfId="21158" xr:uid="{00000000-0005-0000-0000-00008F090000}"/>
    <cellStyle name="Normal 4 2 2 3 2 7 2 4" xfId="12729" xr:uid="{00000000-0005-0000-0000-00003D120000}"/>
    <cellStyle name="Normal 4 2 2 3 2 7 3" xfId="6373" xr:uid="{00000000-0005-0000-0000-00003F120000}"/>
    <cellStyle name="Normal 4 2 2 3 2 7 3 2" xfId="14802" xr:uid="{00000000-0005-0000-0000-00003F120000}"/>
    <cellStyle name="Normal 4 2 2 3 2 7 4" xfId="19013" xr:uid="{00000000-0005-0000-0000-00008E090000}"/>
    <cellStyle name="Normal 4 2 2 3 2 7 5" xfId="10584" xr:uid="{00000000-0005-0000-0000-00003C120000}"/>
    <cellStyle name="Normal 4 2 2 3 2 8" xfId="2501" xr:uid="{00000000-0005-0000-0000-000040120000}"/>
    <cellStyle name="Normal 4 2 2 3 2 8 2" xfId="6786" xr:uid="{00000000-0005-0000-0000-000041120000}"/>
    <cellStyle name="Normal 4 2 2 3 2 8 2 2" xfId="15215" xr:uid="{00000000-0005-0000-0000-000041120000}"/>
    <cellStyle name="Normal 4 2 2 3 2 8 3" xfId="19426" xr:uid="{00000000-0005-0000-0000-000090090000}"/>
    <cellStyle name="Normal 4 2 2 3 2 8 4" xfId="10997" xr:uid="{00000000-0005-0000-0000-000040120000}"/>
    <cellStyle name="Normal 4 2 2 3 2 9" xfId="4721" xr:uid="{00000000-0005-0000-0000-000042120000}"/>
    <cellStyle name="Normal 4 2 2 3 2 9 2" xfId="13150" xr:uid="{00000000-0005-0000-0000-000042120000}"/>
    <cellStyle name="Normal 4 2 2 3 3" xfId="344" xr:uid="{00000000-0005-0000-0000-000043120000}"/>
    <cellStyle name="Normal 4 2 2 3 3 10" xfId="8936"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00000000-0005-0000-0000-000047120000}"/>
    <cellStyle name="Normal 4 2 2 3 3 2 2 2 3" xfId="19924" xr:uid="{00000000-0005-0000-0000-000094090000}"/>
    <cellStyle name="Normal 4 2 2 3 3 2 2 2 4" xfId="11495" xr:uid="{00000000-0005-0000-0000-000046120000}"/>
    <cellStyle name="Normal 4 2 2 3 3 2 2 3" xfId="5139" xr:uid="{00000000-0005-0000-0000-000048120000}"/>
    <cellStyle name="Normal 4 2 2 3 3 2 2 3 2" xfId="13568" xr:uid="{00000000-0005-0000-0000-000048120000}"/>
    <cellStyle name="Normal 4 2 2 3 3 2 2 4" xfId="17779" xr:uid="{00000000-0005-0000-0000-000093090000}"/>
    <cellStyle name="Normal 4 2 2 3 3 2 2 5" xfId="9350" xr:uid="{00000000-0005-0000-0000-000045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00000000-0005-0000-0000-00004B120000}"/>
    <cellStyle name="Normal 4 2 2 3 3 2 3 2 3" xfId="20337" xr:uid="{00000000-0005-0000-0000-000096090000}"/>
    <cellStyle name="Normal 4 2 2 3 3 2 3 2 4" xfId="11908" xr:uid="{00000000-0005-0000-0000-00004A120000}"/>
    <cellStyle name="Normal 4 2 2 3 3 2 3 3" xfId="5552" xr:uid="{00000000-0005-0000-0000-00004C120000}"/>
    <cellStyle name="Normal 4 2 2 3 3 2 3 3 2" xfId="13981" xr:uid="{00000000-0005-0000-0000-00004C120000}"/>
    <cellStyle name="Normal 4 2 2 3 3 2 3 4" xfId="18192" xr:uid="{00000000-0005-0000-0000-000095090000}"/>
    <cellStyle name="Normal 4 2 2 3 3 2 3 5" xfId="9763" xr:uid="{00000000-0005-0000-0000-000049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00000000-0005-0000-0000-00004F120000}"/>
    <cellStyle name="Normal 4 2 2 3 3 2 4 2 3" xfId="20750" xr:uid="{00000000-0005-0000-0000-000098090000}"/>
    <cellStyle name="Normal 4 2 2 3 3 2 4 2 4" xfId="12321" xr:uid="{00000000-0005-0000-0000-00004E120000}"/>
    <cellStyle name="Normal 4 2 2 3 3 2 4 3" xfId="5965" xr:uid="{00000000-0005-0000-0000-000050120000}"/>
    <cellStyle name="Normal 4 2 2 3 3 2 4 3 2" xfId="14394" xr:uid="{00000000-0005-0000-0000-000050120000}"/>
    <cellStyle name="Normal 4 2 2 3 3 2 4 4" xfId="18605" xr:uid="{00000000-0005-0000-0000-000097090000}"/>
    <cellStyle name="Normal 4 2 2 3 3 2 4 5" xfId="10176" xr:uid="{00000000-0005-0000-0000-00004D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00000000-0005-0000-0000-000053120000}"/>
    <cellStyle name="Normal 4 2 2 3 3 2 5 2 3" xfId="21163" xr:uid="{00000000-0005-0000-0000-00009A090000}"/>
    <cellStyle name="Normal 4 2 2 3 3 2 5 2 4" xfId="12734" xr:uid="{00000000-0005-0000-0000-000052120000}"/>
    <cellStyle name="Normal 4 2 2 3 3 2 5 3" xfId="6378" xr:uid="{00000000-0005-0000-0000-000054120000}"/>
    <cellStyle name="Normal 4 2 2 3 3 2 5 3 2" xfId="14807" xr:uid="{00000000-0005-0000-0000-000054120000}"/>
    <cellStyle name="Normal 4 2 2 3 3 2 5 4" xfId="19018" xr:uid="{00000000-0005-0000-0000-000099090000}"/>
    <cellStyle name="Normal 4 2 2 3 3 2 5 5" xfId="10589" xr:uid="{00000000-0005-0000-0000-000051120000}"/>
    <cellStyle name="Normal 4 2 2 3 3 2 6" xfId="2506" xr:uid="{00000000-0005-0000-0000-000055120000}"/>
    <cellStyle name="Normal 4 2 2 3 3 2 6 2" xfId="6791" xr:uid="{00000000-0005-0000-0000-000056120000}"/>
    <cellStyle name="Normal 4 2 2 3 3 2 6 2 2" xfId="15220" xr:uid="{00000000-0005-0000-0000-000056120000}"/>
    <cellStyle name="Normal 4 2 2 3 3 2 6 3" xfId="19431" xr:uid="{00000000-0005-0000-0000-00009B090000}"/>
    <cellStyle name="Normal 4 2 2 3 3 2 6 4" xfId="11002" xr:uid="{00000000-0005-0000-0000-000055120000}"/>
    <cellStyle name="Normal 4 2 2 3 3 2 7" xfId="4726" xr:uid="{00000000-0005-0000-0000-000057120000}"/>
    <cellStyle name="Normal 4 2 2 3 3 2 7 2" xfId="13155" xr:uid="{00000000-0005-0000-0000-000057120000}"/>
    <cellStyle name="Normal 4 2 2 3 3 2 8" xfId="17366" xr:uid="{00000000-0005-0000-0000-0000EE220000}"/>
    <cellStyle name="Normal 4 2 2 3 3 2 9" xfId="8937" xr:uid="{00000000-0005-0000-0000-000044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00000000-0005-0000-0000-00005A120000}"/>
    <cellStyle name="Normal 4 2 2 3 3 3 2 3" xfId="19923" xr:uid="{00000000-0005-0000-0000-00009D090000}"/>
    <cellStyle name="Normal 4 2 2 3 3 3 2 4" xfId="11494" xr:uid="{00000000-0005-0000-0000-000059120000}"/>
    <cellStyle name="Normal 4 2 2 3 3 3 3" xfId="5138" xr:uid="{00000000-0005-0000-0000-00005B120000}"/>
    <cellStyle name="Normal 4 2 2 3 3 3 3 2" xfId="13567" xr:uid="{00000000-0005-0000-0000-00005B120000}"/>
    <cellStyle name="Normal 4 2 2 3 3 3 4" xfId="17778" xr:uid="{00000000-0005-0000-0000-00009C090000}"/>
    <cellStyle name="Normal 4 2 2 3 3 3 5" xfId="9349" xr:uid="{00000000-0005-0000-0000-000058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00000000-0005-0000-0000-00005E120000}"/>
    <cellStyle name="Normal 4 2 2 3 3 4 2 3" xfId="20336" xr:uid="{00000000-0005-0000-0000-00009F090000}"/>
    <cellStyle name="Normal 4 2 2 3 3 4 2 4" xfId="11907" xr:uid="{00000000-0005-0000-0000-00005D120000}"/>
    <cellStyle name="Normal 4 2 2 3 3 4 3" xfId="5551" xr:uid="{00000000-0005-0000-0000-00005F120000}"/>
    <cellStyle name="Normal 4 2 2 3 3 4 3 2" xfId="13980" xr:uid="{00000000-0005-0000-0000-00005F120000}"/>
    <cellStyle name="Normal 4 2 2 3 3 4 4" xfId="18191" xr:uid="{00000000-0005-0000-0000-00009E090000}"/>
    <cellStyle name="Normal 4 2 2 3 3 4 5" xfId="9762" xr:uid="{00000000-0005-0000-0000-00005C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00000000-0005-0000-0000-000062120000}"/>
    <cellStyle name="Normal 4 2 2 3 3 5 2 3" xfId="20749" xr:uid="{00000000-0005-0000-0000-0000A1090000}"/>
    <cellStyle name="Normal 4 2 2 3 3 5 2 4" xfId="12320" xr:uid="{00000000-0005-0000-0000-000061120000}"/>
    <cellStyle name="Normal 4 2 2 3 3 5 3" xfId="5964" xr:uid="{00000000-0005-0000-0000-000063120000}"/>
    <cellStyle name="Normal 4 2 2 3 3 5 3 2" xfId="14393" xr:uid="{00000000-0005-0000-0000-000063120000}"/>
    <cellStyle name="Normal 4 2 2 3 3 5 4" xfId="18604" xr:uid="{00000000-0005-0000-0000-0000A0090000}"/>
    <cellStyle name="Normal 4 2 2 3 3 5 5" xfId="10175" xr:uid="{00000000-0005-0000-0000-000060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00000000-0005-0000-0000-000066120000}"/>
    <cellStyle name="Normal 4 2 2 3 3 6 2 3" xfId="21162" xr:uid="{00000000-0005-0000-0000-0000A3090000}"/>
    <cellStyle name="Normal 4 2 2 3 3 6 2 4" xfId="12733" xr:uid="{00000000-0005-0000-0000-000065120000}"/>
    <cellStyle name="Normal 4 2 2 3 3 6 3" xfId="6377" xr:uid="{00000000-0005-0000-0000-000067120000}"/>
    <cellStyle name="Normal 4 2 2 3 3 6 3 2" xfId="14806" xr:uid="{00000000-0005-0000-0000-000067120000}"/>
    <cellStyle name="Normal 4 2 2 3 3 6 4" xfId="19017" xr:uid="{00000000-0005-0000-0000-0000A2090000}"/>
    <cellStyle name="Normal 4 2 2 3 3 6 5" xfId="10588" xr:uid="{00000000-0005-0000-0000-000064120000}"/>
    <cellStyle name="Normal 4 2 2 3 3 7" xfId="2505" xr:uid="{00000000-0005-0000-0000-000068120000}"/>
    <cellStyle name="Normal 4 2 2 3 3 7 2" xfId="6790" xr:uid="{00000000-0005-0000-0000-000069120000}"/>
    <cellStyle name="Normal 4 2 2 3 3 7 2 2" xfId="15219" xr:uid="{00000000-0005-0000-0000-000069120000}"/>
    <cellStyle name="Normal 4 2 2 3 3 7 3" xfId="19430" xr:uid="{00000000-0005-0000-0000-0000A4090000}"/>
    <cellStyle name="Normal 4 2 2 3 3 7 4" xfId="11001" xr:uid="{00000000-0005-0000-0000-000068120000}"/>
    <cellStyle name="Normal 4 2 2 3 3 8" xfId="4725" xr:uid="{00000000-0005-0000-0000-00006A120000}"/>
    <cellStyle name="Normal 4 2 2 3 3 8 2" xfId="13154" xr:uid="{00000000-0005-0000-0000-00006A120000}"/>
    <cellStyle name="Normal 4 2 2 3 3 9" xfId="17365" xr:uid="{00000000-0005-0000-0000-0000ED2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00000000-0005-0000-0000-00006E120000}"/>
    <cellStyle name="Normal 4 2 2 3 4 2 2 3" xfId="19925" xr:uid="{00000000-0005-0000-0000-0000A7090000}"/>
    <cellStyle name="Normal 4 2 2 3 4 2 2 4" xfId="11496" xr:uid="{00000000-0005-0000-0000-00006D120000}"/>
    <cellStyle name="Normal 4 2 2 3 4 2 3" xfId="5140" xr:uid="{00000000-0005-0000-0000-00006F120000}"/>
    <cellStyle name="Normal 4 2 2 3 4 2 3 2" xfId="13569" xr:uid="{00000000-0005-0000-0000-00006F120000}"/>
    <cellStyle name="Normal 4 2 2 3 4 2 4" xfId="17780" xr:uid="{00000000-0005-0000-0000-0000A6090000}"/>
    <cellStyle name="Normal 4 2 2 3 4 2 5" xfId="9351" xr:uid="{00000000-0005-0000-0000-00006C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00000000-0005-0000-0000-000072120000}"/>
    <cellStyle name="Normal 4 2 2 3 4 3 2 3" xfId="20338" xr:uid="{00000000-0005-0000-0000-0000A9090000}"/>
    <cellStyle name="Normal 4 2 2 3 4 3 2 4" xfId="11909" xr:uid="{00000000-0005-0000-0000-000071120000}"/>
    <cellStyle name="Normal 4 2 2 3 4 3 3" xfId="5553" xr:uid="{00000000-0005-0000-0000-000073120000}"/>
    <cellStyle name="Normal 4 2 2 3 4 3 3 2" xfId="13982" xr:uid="{00000000-0005-0000-0000-000073120000}"/>
    <cellStyle name="Normal 4 2 2 3 4 3 4" xfId="18193" xr:uid="{00000000-0005-0000-0000-0000A8090000}"/>
    <cellStyle name="Normal 4 2 2 3 4 3 5" xfId="9764" xr:uid="{00000000-0005-0000-0000-000070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00000000-0005-0000-0000-000076120000}"/>
    <cellStyle name="Normal 4 2 2 3 4 4 2 3" xfId="20751" xr:uid="{00000000-0005-0000-0000-0000AB090000}"/>
    <cellStyle name="Normal 4 2 2 3 4 4 2 4" xfId="12322" xr:uid="{00000000-0005-0000-0000-000075120000}"/>
    <cellStyle name="Normal 4 2 2 3 4 4 3" xfId="5966" xr:uid="{00000000-0005-0000-0000-000077120000}"/>
    <cellStyle name="Normal 4 2 2 3 4 4 3 2" xfId="14395" xr:uid="{00000000-0005-0000-0000-000077120000}"/>
    <cellStyle name="Normal 4 2 2 3 4 4 4" xfId="18606" xr:uid="{00000000-0005-0000-0000-0000AA090000}"/>
    <cellStyle name="Normal 4 2 2 3 4 4 5" xfId="10177" xr:uid="{00000000-0005-0000-0000-000074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00000000-0005-0000-0000-00007A120000}"/>
    <cellStyle name="Normal 4 2 2 3 4 5 2 3" xfId="21164" xr:uid="{00000000-0005-0000-0000-0000AD090000}"/>
    <cellStyle name="Normal 4 2 2 3 4 5 2 4" xfId="12735" xr:uid="{00000000-0005-0000-0000-000079120000}"/>
    <cellStyle name="Normal 4 2 2 3 4 5 3" xfId="6379" xr:uid="{00000000-0005-0000-0000-00007B120000}"/>
    <cellStyle name="Normal 4 2 2 3 4 5 3 2" xfId="14808" xr:uid="{00000000-0005-0000-0000-00007B120000}"/>
    <cellStyle name="Normal 4 2 2 3 4 5 4" xfId="19019" xr:uid="{00000000-0005-0000-0000-0000AC090000}"/>
    <cellStyle name="Normal 4 2 2 3 4 5 5" xfId="10590" xr:uid="{00000000-0005-0000-0000-000078120000}"/>
    <cellStyle name="Normal 4 2 2 3 4 6" xfId="2507" xr:uid="{00000000-0005-0000-0000-00007C120000}"/>
    <cellStyle name="Normal 4 2 2 3 4 6 2" xfId="6792" xr:uid="{00000000-0005-0000-0000-00007D120000}"/>
    <cellStyle name="Normal 4 2 2 3 4 6 2 2" xfId="15221" xr:uid="{00000000-0005-0000-0000-00007D120000}"/>
    <cellStyle name="Normal 4 2 2 3 4 6 3" xfId="19432" xr:uid="{00000000-0005-0000-0000-0000AE090000}"/>
    <cellStyle name="Normal 4 2 2 3 4 6 4" xfId="11003" xr:uid="{00000000-0005-0000-0000-00007C120000}"/>
    <cellStyle name="Normal 4 2 2 3 4 7" xfId="4727" xr:uid="{00000000-0005-0000-0000-00007E120000}"/>
    <cellStyle name="Normal 4 2 2 3 4 7 2" xfId="13156" xr:uid="{00000000-0005-0000-0000-00007E120000}"/>
    <cellStyle name="Normal 4 2 2 3 4 8" xfId="17367" xr:uid="{00000000-0005-0000-0000-0000EF220000}"/>
    <cellStyle name="Normal 4 2 2 3 4 9" xfId="8938" xr:uid="{00000000-0005-0000-0000-00006B120000}"/>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00000000-0005-0000-0000-000081120000}"/>
    <cellStyle name="Normal 4 2 2 3 5 2 3" xfId="19918" xr:uid="{00000000-0005-0000-0000-0000B0090000}"/>
    <cellStyle name="Normal 4 2 2 3 5 2 4" xfId="11489" xr:uid="{00000000-0005-0000-0000-000080120000}"/>
    <cellStyle name="Normal 4 2 2 3 5 3" xfId="5133" xr:uid="{00000000-0005-0000-0000-000082120000}"/>
    <cellStyle name="Normal 4 2 2 3 5 3 2" xfId="13562" xr:uid="{00000000-0005-0000-0000-000082120000}"/>
    <cellStyle name="Normal 4 2 2 3 5 4" xfId="17773" xr:uid="{00000000-0005-0000-0000-0000AF090000}"/>
    <cellStyle name="Normal 4 2 2 3 5 5" xfId="9344" xr:uid="{00000000-0005-0000-0000-00007F120000}"/>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00000000-0005-0000-0000-000085120000}"/>
    <cellStyle name="Normal 4 2 2 3 6 2 3" xfId="20331" xr:uid="{00000000-0005-0000-0000-0000B2090000}"/>
    <cellStyle name="Normal 4 2 2 3 6 2 4" xfId="11902" xr:uid="{00000000-0005-0000-0000-000084120000}"/>
    <cellStyle name="Normal 4 2 2 3 6 3" xfId="5546" xr:uid="{00000000-0005-0000-0000-000086120000}"/>
    <cellStyle name="Normal 4 2 2 3 6 3 2" xfId="13975" xr:uid="{00000000-0005-0000-0000-000086120000}"/>
    <cellStyle name="Normal 4 2 2 3 6 4" xfId="18186" xr:uid="{00000000-0005-0000-0000-0000B1090000}"/>
    <cellStyle name="Normal 4 2 2 3 6 5" xfId="9757" xr:uid="{00000000-0005-0000-0000-000083120000}"/>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00000000-0005-0000-0000-000089120000}"/>
    <cellStyle name="Normal 4 2 2 3 7 2 3" xfId="20744" xr:uid="{00000000-0005-0000-0000-0000B4090000}"/>
    <cellStyle name="Normal 4 2 2 3 7 2 4" xfId="12315" xr:uid="{00000000-0005-0000-0000-000088120000}"/>
    <cellStyle name="Normal 4 2 2 3 7 3" xfId="5959" xr:uid="{00000000-0005-0000-0000-00008A120000}"/>
    <cellStyle name="Normal 4 2 2 3 7 3 2" xfId="14388" xr:uid="{00000000-0005-0000-0000-00008A120000}"/>
    <cellStyle name="Normal 4 2 2 3 7 4" xfId="18599" xr:uid="{00000000-0005-0000-0000-0000B3090000}"/>
    <cellStyle name="Normal 4 2 2 3 7 5" xfId="10170" xr:uid="{00000000-0005-0000-0000-000087120000}"/>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00000000-0005-0000-0000-00008D120000}"/>
    <cellStyle name="Normal 4 2 2 3 8 2 3" xfId="21157" xr:uid="{00000000-0005-0000-0000-0000B6090000}"/>
    <cellStyle name="Normal 4 2 2 3 8 2 4" xfId="12728" xr:uid="{00000000-0005-0000-0000-00008C120000}"/>
    <cellStyle name="Normal 4 2 2 3 8 3" xfId="6372" xr:uid="{00000000-0005-0000-0000-00008E120000}"/>
    <cellStyle name="Normal 4 2 2 3 8 3 2" xfId="14801" xr:uid="{00000000-0005-0000-0000-00008E120000}"/>
    <cellStyle name="Normal 4 2 2 3 8 4" xfId="19012" xr:uid="{00000000-0005-0000-0000-0000B5090000}"/>
    <cellStyle name="Normal 4 2 2 3 8 5" xfId="10583" xr:uid="{00000000-0005-0000-0000-00008B120000}"/>
    <cellStyle name="Normal 4 2 2 3 9" xfId="2500" xr:uid="{00000000-0005-0000-0000-00008F120000}"/>
    <cellStyle name="Normal 4 2 2 3 9 2" xfId="6785" xr:uid="{00000000-0005-0000-0000-000090120000}"/>
    <cellStyle name="Normal 4 2 2 3 9 2 2" xfId="15214" xr:uid="{00000000-0005-0000-0000-000090120000}"/>
    <cellStyle name="Normal 4 2 2 3 9 3" xfId="19425" xr:uid="{00000000-0005-0000-0000-0000B7090000}"/>
    <cellStyle name="Normal 4 2 2 3 9 4" xfId="10996" xr:uid="{00000000-0005-0000-0000-00008F120000}"/>
    <cellStyle name="Normal 4 2 2 4" xfId="347" xr:uid="{00000000-0005-0000-0000-000091120000}"/>
    <cellStyle name="Normal 4 2 2 4 10" xfId="17368" xr:uid="{00000000-0005-0000-0000-0000F0220000}"/>
    <cellStyle name="Normal 4 2 2 4 11" xfId="8939" xr:uid="{00000000-0005-0000-0000-000091120000}"/>
    <cellStyle name="Normal 4 2 2 4 2" xfId="348" xr:uid="{00000000-0005-0000-0000-000092120000}"/>
    <cellStyle name="Normal 4 2 2 4 2 10" xfId="8940"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00000000-0005-0000-0000-000096120000}"/>
    <cellStyle name="Normal 4 2 2 4 2 2 2 2 3" xfId="19928" xr:uid="{00000000-0005-0000-0000-0000BC090000}"/>
    <cellStyle name="Normal 4 2 2 4 2 2 2 2 4" xfId="11499" xr:uid="{00000000-0005-0000-0000-000095120000}"/>
    <cellStyle name="Normal 4 2 2 4 2 2 2 3" xfId="5143" xr:uid="{00000000-0005-0000-0000-000097120000}"/>
    <cellStyle name="Normal 4 2 2 4 2 2 2 3 2" xfId="13572" xr:uid="{00000000-0005-0000-0000-000097120000}"/>
    <cellStyle name="Normal 4 2 2 4 2 2 2 4" xfId="17783" xr:uid="{00000000-0005-0000-0000-0000BB090000}"/>
    <cellStyle name="Normal 4 2 2 4 2 2 2 5" xfId="9354" xr:uid="{00000000-0005-0000-0000-000094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00000000-0005-0000-0000-00009A120000}"/>
    <cellStyle name="Normal 4 2 2 4 2 2 3 2 3" xfId="20341" xr:uid="{00000000-0005-0000-0000-0000BE090000}"/>
    <cellStyle name="Normal 4 2 2 4 2 2 3 2 4" xfId="11912" xr:uid="{00000000-0005-0000-0000-000099120000}"/>
    <cellStyle name="Normal 4 2 2 4 2 2 3 3" xfId="5556" xr:uid="{00000000-0005-0000-0000-00009B120000}"/>
    <cellStyle name="Normal 4 2 2 4 2 2 3 3 2" xfId="13985" xr:uid="{00000000-0005-0000-0000-00009B120000}"/>
    <cellStyle name="Normal 4 2 2 4 2 2 3 4" xfId="18196" xr:uid="{00000000-0005-0000-0000-0000BD090000}"/>
    <cellStyle name="Normal 4 2 2 4 2 2 3 5" xfId="9767" xr:uid="{00000000-0005-0000-0000-000098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00000000-0005-0000-0000-00009E120000}"/>
    <cellStyle name="Normal 4 2 2 4 2 2 4 2 3" xfId="20754" xr:uid="{00000000-0005-0000-0000-0000C0090000}"/>
    <cellStyle name="Normal 4 2 2 4 2 2 4 2 4" xfId="12325" xr:uid="{00000000-0005-0000-0000-00009D120000}"/>
    <cellStyle name="Normal 4 2 2 4 2 2 4 3" xfId="5969" xr:uid="{00000000-0005-0000-0000-00009F120000}"/>
    <cellStyle name="Normal 4 2 2 4 2 2 4 3 2" xfId="14398" xr:uid="{00000000-0005-0000-0000-00009F120000}"/>
    <cellStyle name="Normal 4 2 2 4 2 2 4 4" xfId="18609" xr:uid="{00000000-0005-0000-0000-0000BF090000}"/>
    <cellStyle name="Normal 4 2 2 4 2 2 4 5" xfId="10180" xr:uid="{00000000-0005-0000-0000-00009C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00000000-0005-0000-0000-0000A2120000}"/>
    <cellStyle name="Normal 4 2 2 4 2 2 5 2 3" xfId="21167" xr:uid="{00000000-0005-0000-0000-0000C2090000}"/>
    <cellStyle name="Normal 4 2 2 4 2 2 5 2 4" xfId="12738" xr:uid="{00000000-0005-0000-0000-0000A1120000}"/>
    <cellStyle name="Normal 4 2 2 4 2 2 5 3" xfId="6382" xr:uid="{00000000-0005-0000-0000-0000A3120000}"/>
    <cellStyle name="Normal 4 2 2 4 2 2 5 3 2" xfId="14811" xr:uid="{00000000-0005-0000-0000-0000A3120000}"/>
    <cellStyle name="Normal 4 2 2 4 2 2 5 4" xfId="19022" xr:uid="{00000000-0005-0000-0000-0000C1090000}"/>
    <cellStyle name="Normal 4 2 2 4 2 2 5 5" xfId="10593" xr:uid="{00000000-0005-0000-0000-0000A0120000}"/>
    <cellStyle name="Normal 4 2 2 4 2 2 6" xfId="2510" xr:uid="{00000000-0005-0000-0000-0000A4120000}"/>
    <cellStyle name="Normal 4 2 2 4 2 2 6 2" xfId="6795" xr:uid="{00000000-0005-0000-0000-0000A5120000}"/>
    <cellStyle name="Normal 4 2 2 4 2 2 6 2 2" xfId="15224" xr:uid="{00000000-0005-0000-0000-0000A5120000}"/>
    <cellStyle name="Normal 4 2 2 4 2 2 6 3" xfId="19435" xr:uid="{00000000-0005-0000-0000-0000C3090000}"/>
    <cellStyle name="Normal 4 2 2 4 2 2 6 4" xfId="11006" xr:uid="{00000000-0005-0000-0000-0000A4120000}"/>
    <cellStyle name="Normal 4 2 2 4 2 2 7" xfId="4730" xr:uid="{00000000-0005-0000-0000-0000A6120000}"/>
    <cellStyle name="Normal 4 2 2 4 2 2 7 2" xfId="13159" xr:uid="{00000000-0005-0000-0000-0000A6120000}"/>
    <cellStyle name="Normal 4 2 2 4 2 2 8" xfId="17370" xr:uid="{00000000-0005-0000-0000-0000F2220000}"/>
    <cellStyle name="Normal 4 2 2 4 2 2 9" xfId="8941" xr:uid="{00000000-0005-0000-0000-000093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00000000-0005-0000-0000-0000A9120000}"/>
    <cellStyle name="Normal 4 2 2 4 2 3 2 3" xfId="19927" xr:uid="{00000000-0005-0000-0000-0000C5090000}"/>
    <cellStyle name="Normal 4 2 2 4 2 3 2 4" xfId="11498" xr:uid="{00000000-0005-0000-0000-0000A8120000}"/>
    <cellStyle name="Normal 4 2 2 4 2 3 3" xfId="5142" xr:uid="{00000000-0005-0000-0000-0000AA120000}"/>
    <cellStyle name="Normal 4 2 2 4 2 3 3 2" xfId="13571" xr:uid="{00000000-0005-0000-0000-0000AA120000}"/>
    <cellStyle name="Normal 4 2 2 4 2 3 4" xfId="17782" xr:uid="{00000000-0005-0000-0000-0000C4090000}"/>
    <cellStyle name="Normal 4 2 2 4 2 3 5" xfId="9353" xr:uid="{00000000-0005-0000-0000-0000A7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00000000-0005-0000-0000-0000AD120000}"/>
    <cellStyle name="Normal 4 2 2 4 2 4 2 3" xfId="20340" xr:uid="{00000000-0005-0000-0000-0000C7090000}"/>
    <cellStyle name="Normal 4 2 2 4 2 4 2 4" xfId="11911" xr:uid="{00000000-0005-0000-0000-0000AC120000}"/>
    <cellStyle name="Normal 4 2 2 4 2 4 3" xfId="5555" xr:uid="{00000000-0005-0000-0000-0000AE120000}"/>
    <cellStyle name="Normal 4 2 2 4 2 4 3 2" xfId="13984" xr:uid="{00000000-0005-0000-0000-0000AE120000}"/>
    <cellStyle name="Normal 4 2 2 4 2 4 4" xfId="18195" xr:uid="{00000000-0005-0000-0000-0000C6090000}"/>
    <cellStyle name="Normal 4 2 2 4 2 4 5" xfId="9766" xr:uid="{00000000-0005-0000-0000-0000AB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00000000-0005-0000-0000-0000B1120000}"/>
    <cellStyle name="Normal 4 2 2 4 2 5 2 3" xfId="20753" xr:uid="{00000000-0005-0000-0000-0000C9090000}"/>
    <cellStyle name="Normal 4 2 2 4 2 5 2 4" xfId="12324" xr:uid="{00000000-0005-0000-0000-0000B0120000}"/>
    <cellStyle name="Normal 4 2 2 4 2 5 3" xfId="5968" xr:uid="{00000000-0005-0000-0000-0000B2120000}"/>
    <cellStyle name="Normal 4 2 2 4 2 5 3 2" xfId="14397" xr:uid="{00000000-0005-0000-0000-0000B2120000}"/>
    <cellStyle name="Normal 4 2 2 4 2 5 4" xfId="18608" xr:uid="{00000000-0005-0000-0000-0000C8090000}"/>
    <cellStyle name="Normal 4 2 2 4 2 5 5" xfId="10179" xr:uid="{00000000-0005-0000-0000-0000AF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00000000-0005-0000-0000-0000B5120000}"/>
    <cellStyle name="Normal 4 2 2 4 2 6 2 3" xfId="21166" xr:uid="{00000000-0005-0000-0000-0000CB090000}"/>
    <cellStyle name="Normal 4 2 2 4 2 6 2 4" xfId="12737" xr:uid="{00000000-0005-0000-0000-0000B4120000}"/>
    <cellStyle name="Normal 4 2 2 4 2 6 3" xfId="6381" xr:uid="{00000000-0005-0000-0000-0000B6120000}"/>
    <cellStyle name="Normal 4 2 2 4 2 6 3 2" xfId="14810" xr:uid="{00000000-0005-0000-0000-0000B6120000}"/>
    <cellStyle name="Normal 4 2 2 4 2 6 4" xfId="19021" xr:uid="{00000000-0005-0000-0000-0000CA090000}"/>
    <cellStyle name="Normal 4 2 2 4 2 6 5" xfId="10592" xr:uid="{00000000-0005-0000-0000-0000B3120000}"/>
    <cellStyle name="Normal 4 2 2 4 2 7" xfId="2509" xr:uid="{00000000-0005-0000-0000-0000B7120000}"/>
    <cellStyle name="Normal 4 2 2 4 2 7 2" xfId="6794" xr:uid="{00000000-0005-0000-0000-0000B8120000}"/>
    <cellStyle name="Normal 4 2 2 4 2 7 2 2" xfId="15223" xr:uid="{00000000-0005-0000-0000-0000B8120000}"/>
    <cellStyle name="Normal 4 2 2 4 2 7 3" xfId="19434" xr:uid="{00000000-0005-0000-0000-0000CC090000}"/>
    <cellStyle name="Normal 4 2 2 4 2 7 4" xfId="11005" xr:uid="{00000000-0005-0000-0000-0000B7120000}"/>
    <cellStyle name="Normal 4 2 2 4 2 8" xfId="4729" xr:uid="{00000000-0005-0000-0000-0000B9120000}"/>
    <cellStyle name="Normal 4 2 2 4 2 8 2" xfId="13158" xr:uid="{00000000-0005-0000-0000-0000B9120000}"/>
    <cellStyle name="Normal 4 2 2 4 2 9" xfId="17369" xr:uid="{00000000-0005-0000-0000-0000F12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00000000-0005-0000-0000-0000BD120000}"/>
    <cellStyle name="Normal 4 2 2 4 3 2 2 3" xfId="19929" xr:uid="{00000000-0005-0000-0000-0000CF090000}"/>
    <cellStyle name="Normal 4 2 2 4 3 2 2 4" xfId="11500" xr:uid="{00000000-0005-0000-0000-0000BC120000}"/>
    <cellStyle name="Normal 4 2 2 4 3 2 3" xfId="5144" xr:uid="{00000000-0005-0000-0000-0000BE120000}"/>
    <cellStyle name="Normal 4 2 2 4 3 2 3 2" xfId="13573" xr:uid="{00000000-0005-0000-0000-0000BE120000}"/>
    <cellStyle name="Normal 4 2 2 4 3 2 4" xfId="17784" xr:uid="{00000000-0005-0000-0000-0000CE090000}"/>
    <cellStyle name="Normal 4 2 2 4 3 2 5" xfId="9355" xr:uid="{00000000-0005-0000-0000-0000BB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00000000-0005-0000-0000-0000C1120000}"/>
    <cellStyle name="Normal 4 2 2 4 3 3 2 3" xfId="20342" xr:uid="{00000000-0005-0000-0000-0000D1090000}"/>
    <cellStyle name="Normal 4 2 2 4 3 3 2 4" xfId="11913" xr:uid="{00000000-0005-0000-0000-0000C0120000}"/>
    <cellStyle name="Normal 4 2 2 4 3 3 3" xfId="5557" xr:uid="{00000000-0005-0000-0000-0000C2120000}"/>
    <cellStyle name="Normal 4 2 2 4 3 3 3 2" xfId="13986" xr:uid="{00000000-0005-0000-0000-0000C2120000}"/>
    <cellStyle name="Normal 4 2 2 4 3 3 4" xfId="18197" xr:uid="{00000000-0005-0000-0000-0000D0090000}"/>
    <cellStyle name="Normal 4 2 2 4 3 3 5" xfId="9768" xr:uid="{00000000-0005-0000-0000-0000BF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00000000-0005-0000-0000-0000C5120000}"/>
    <cellStyle name="Normal 4 2 2 4 3 4 2 3" xfId="20755" xr:uid="{00000000-0005-0000-0000-0000D3090000}"/>
    <cellStyle name="Normal 4 2 2 4 3 4 2 4" xfId="12326" xr:uid="{00000000-0005-0000-0000-0000C4120000}"/>
    <cellStyle name="Normal 4 2 2 4 3 4 3" xfId="5970" xr:uid="{00000000-0005-0000-0000-0000C6120000}"/>
    <cellStyle name="Normal 4 2 2 4 3 4 3 2" xfId="14399" xr:uid="{00000000-0005-0000-0000-0000C6120000}"/>
    <cellStyle name="Normal 4 2 2 4 3 4 4" xfId="18610" xr:uid="{00000000-0005-0000-0000-0000D2090000}"/>
    <cellStyle name="Normal 4 2 2 4 3 4 5" xfId="10181" xr:uid="{00000000-0005-0000-0000-0000C3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00000000-0005-0000-0000-0000C9120000}"/>
    <cellStyle name="Normal 4 2 2 4 3 5 2 3" xfId="21168" xr:uid="{00000000-0005-0000-0000-0000D5090000}"/>
    <cellStyle name="Normal 4 2 2 4 3 5 2 4" xfId="12739" xr:uid="{00000000-0005-0000-0000-0000C8120000}"/>
    <cellStyle name="Normal 4 2 2 4 3 5 3" xfId="6383" xr:uid="{00000000-0005-0000-0000-0000CA120000}"/>
    <cellStyle name="Normal 4 2 2 4 3 5 3 2" xfId="14812" xr:uid="{00000000-0005-0000-0000-0000CA120000}"/>
    <cellStyle name="Normal 4 2 2 4 3 5 4" xfId="19023" xr:uid="{00000000-0005-0000-0000-0000D4090000}"/>
    <cellStyle name="Normal 4 2 2 4 3 5 5" xfId="10594" xr:uid="{00000000-0005-0000-0000-0000C7120000}"/>
    <cellStyle name="Normal 4 2 2 4 3 6" xfId="2511" xr:uid="{00000000-0005-0000-0000-0000CB120000}"/>
    <cellStyle name="Normal 4 2 2 4 3 6 2" xfId="6796" xr:uid="{00000000-0005-0000-0000-0000CC120000}"/>
    <cellStyle name="Normal 4 2 2 4 3 6 2 2" xfId="15225" xr:uid="{00000000-0005-0000-0000-0000CC120000}"/>
    <cellStyle name="Normal 4 2 2 4 3 6 3" xfId="19436" xr:uid="{00000000-0005-0000-0000-0000D6090000}"/>
    <cellStyle name="Normal 4 2 2 4 3 6 4" xfId="11007" xr:uid="{00000000-0005-0000-0000-0000CB120000}"/>
    <cellStyle name="Normal 4 2 2 4 3 7" xfId="4731" xr:uid="{00000000-0005-0000-0000-0000CD120000}"/>
    <cellStyle name="Normal 4 2 2 4 3 7 2" xfId="13160" xr:uid="{00000000-0005-0000-0000-0000CD120000}"/>
    <cellStyle name="Normal 4 2 2 4 3 8" xfId="17371" xr:uid="{00000000-0005-0000-0000-0000F3220000}"/>
    <cellStyle name="Normal 4 2 2 4 3 9" xfId="8942" xr:uid="{00000000-0005-0000-0000-0000BA120000}"/>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00000000-0005-0000-0000-0000D0120000}"/>
    <cellStyle name="Normal 4 2 2 4 4 2 3" xfId="19926" xr:uid="{00000000-0005-0000-0000-0000D8090000}"/>
    <cellStyle name="Normal 4 2 2 4 4 2 4" xfId="11497" xr:uid="{00000000-0005-0000-0000-0000CF120000}"/>
    <cellStyle name="Normal 4 2 2 4 4 3" xfId="5141" xr:uid="{00000000-0005-0000-0000-0000D1120000}"/>
    <cellStyle name="Normal 4 2 2 4 4 3 2" xfId="13570" xr:uid="{00000000-0005-0000-0000-0000D1120000}"/>
    <cellStyle name="Normal 4 2 2 4 4 4" xfId="17781" xr:uid="{00000000-0005-0000-0000-0000D7090000}"/>
    <cellStyle name="Normal 4 2 2 4 4 5" xfId="9352" xr:uid="{00000000-0005-0000-0000-0000CE120000}"/>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00000000-0005-0000-0000-0000D4120000}"/>
    <cellStyle name="Normal 4 2 2 4 5 2 3" xfId="20339" xr:uid="{00000000-0005-0000-0000-0000DA090000}"/>
    <cellStyle name="Normal 4 2 2 4 5 2 4" xfId="11910" xr:uid="{00000000-0005-0000-0000-0000D3120000}"/>
    <cellStyle name="Normal 4 2 2 4 5 3" xfId="5554" xr:uid="{00000000-0005-0000-0000-0000D5120000}"/>
    <cellStyle name="Normal 4 2 2 4 5 3 2" xfId="13983" xr:uid="{00000000-0005-0000-0000-0000D5120000}"/>
    <cellStyle name="Normal 4 2 2 4 5 4" xfId="18194" xr:uid="{00000000-0005-0000-0000-0000D9090000}"/>
    <cellStyle name="Normal 4 2 2 4 5 5" xfId="9765" xr:uid="{00000000-0005-0000-0000-0000D2120000}"/>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00000000-0005-0000-0000-0000D8120000}"/>
    <cellStyle name="Normal 4 2 2 4 6 2 3" xfId="20752" xr:uid="{00000000-0005-0000-0000-0000DC090000}"/>
    <cellStyle name="Normal 4 2 2 4 6 2 4" xfId="12323" xr:uid="{00000000-0005-0000-0000-0000D7120000}"/>
    <cellStyle name="Normal 4 2 2 4 6 3" xfId="5967" xr:uid="{00000000-0005-0000-0000-0000D9120000}"/>
    <cellStyle name="Normal 4 2 2 4 6 3 2" xfId="14396" xr:uid="{00000000-0005-0000-0000-0000D9120000}"/>
    <cellStyle name="Normal 4 2 2 4 6 4" xfId="18607" xr:uid="{00000000-0005-0000-0000-0000DB090000}"/>
    <cellStyle name="Normal 4 2 2 4 6 5" xfId="10178" xr:uid="{00000000-0005-0000-0000-0000D6120000}"/>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00000000-0005-0000-0000-0000DC120000}"/>
    <cellStyle name="Normal 4 2 2 4 7 2 3" xfId="21165" xr:uid="{00000000-0005-0000-0000-0000DE090000}"/>
    <cellStyle name="Normal 4 2 2 4 7 2 4" xfId="12736" xr:uid="{00000000-0005-0000-0000-0000DB120000}"/>
    <cellStyle name="Normal 4 2 2 4 7 3" xfId="6380" xr:uid="{00000000-0005-0000-0000-0000DD120000}"/>
    <cellStyle name="Normal 4 2 2 4 7 3 2" xfId="14809" xr:uid="{00000000-0005-0000-0000-0000DD120000}"/>
    <cellStyle name="Normal 4 2 2 4 7 4" xfId="19020" xr:uid="{00000000-0005-0000-0000-0000DD090000}"/>
    <cellStyle name="Normal 4 2 2 4 7 5" xfId="10591" xr:uid="{00000000-0005-0000-0000-0000DA120000}"/>
    <cellStyle name="Normal 4 2 2 4 8" xfId="2508" xr:uid="{00000000-0005-0000-0000-0000DE120000}"/>
    <cellStyle name="Normal 4 2 2 4 8 2" xfId="6793" xr:uid="{00000000-0005-0000-0000-0000DF120000}"/>
    <cellStyle name="Normal 4 2 2 4 8 2 2" xfId="15222" xr:uid="{00000000-0005-0000-0000-0000DF120000}"/>
    <cellStyle name="Normal 4 2 2 4 8 3" xfId="19433" xr:uid="{00000000-0005-0000-0000-0000DF090000}"/>
    <cellStyle name="Normal 4 2 2 4 8 4" xfId="11004" xr:uid="{00000000-0005-0000-0000-0000DE120000}"/>
    <cellStyle name="Normal 4 2 2 4 9" xfId="4728" xr:uid="{00000000-0005-0000-0000-0000E0120000}"/>
    <cellStyle name="Normal 4 2 2 4 9 2" xfId="13157" xr:uid="{00000000-0005-0000-0000-0000E0120000}"/>
    <cellStyle name="Normal 4 2 2 5" xfId="351" xr:uid="{00000000-0005-0000-0000-0000E1120000}"/>
    <cellStyle name="Normal 4 2 2 5 10" xfId="8943"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00000000-0005-0000-0000-0000E5120000}"/>
    <cellStyle name="Normal 4 2 2 5 2 2 2 3" xfId="19931" xr:uid="{00000000-0005-0000-0000-0000E3090000}"/>
    <cellStyle name="Normal 4 2 2 5 2 2 2 4" xfId="11502" xr:uid="{00000000-0005-0000-0000-0000E4120000}"/>
    <cellStyle name="Normal 4 2 2 5 2 2 3" xfId="5146" xr:uid="{00000000-0005-0000-0000-0000E6120000}"/>
    <cellStyle name="Normal 4 2 2 5 2 2 3 2" xfId="13575" xr:uid="{00000000-0005-0000-0000-0000E6120000}"/>
    <cellStyle name="Normal 4 2 2 5 2 2 4" xfId="17786" xr:uid="{00000000-0005-0000-0000-0000E2090000}"/>
    <cellStyle name="Normal 4 2 2 5 2 2 5" xfId="9357" xr:uid="{00000000-0005-0000-0000-0000E3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00000000-0005-0000-0000-0000E9120000}"/>
    <cellStyle name="Normal 4 2 2 5 2 3 2 3" xfId="20344" xr:uid="{00000000-0005-0000-0000-0000E5090000}"/>
    <cellStyle name="Normal 4 2 2 5 2 3 2 4" xfId="11915" xr:uid="{00000000-0005-0000-0000-0000E8120000}"/>
    <cellStyle name="Normal 4 2 2 5 2 3 3" xfId="5559" xr:uid="{00000000-0005-0000-0000-0000EA120000}"/>
    <cellStyle name="Normal 4 2 2 5 2 3 3 2" xfId="13988" xr:uid="{00000000-0005-0000-0000-0000EA120000}"/>
    <cellStyle name="Normal 4 2 2 5 2 3 4" xfId="18199" xr:uid="{00000000-0005-0000-0000-0000E4090000}"/>
    <cellStyle name="Normal 4 2 2 5 2 3 5" xfId="9770" xr:uid="{00000000-0005-0000-0000-0000E7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00000000-0005-0000-0000-0000ED120000}"/>
    <cellStyle name="Normal 4 2 2 5 2 4 2 3" xfId="20757" xr:uid="{00000000-0005-0000-0000-0000E7090000}"/>
    <cellStyle name="Normal 4 2 2 5 2 4 2 4" xfId="12328" xr:uid="{00000000-0005-0000-0000-0000EC120000}"/>
    <cellStyle name="Normal 4 2 2 5 2 4 3" xfId="5972" xr:uid="{00000000-0005-0000-0000-0000EE120000}"/>
    <cellStyle name="Normal 4 2 2 5 2 4 3 2" xfId="14401" xr:uid="{00000000-0005-0000-0000-0000EE120000}"/>
    <cellStyle name="Normal 4 2 2 5 2 4 4" xfId="18612" xr:uid="{00000000-0005-0000-0000-0000E6090000}"/>
    <cellStyle name="Normal 4 2 2 5 2 4 5" xfId="10183" xr:uid="{00000000-0005-0000-0000-0000EB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00000000-0005-0000-0000-0000F1120000}"/>
    <cellStyle name="Normal 4 2 2 5 2 5 2 3" xfId="21170" xr:uid="{00000000-0005-0000-0000-0000E9090000}"/>
    <cellStyle name="Normal 4 2 2 5 2 5 2 4" xfId="12741" xr:uid="{00000000-0005-0000-0000-0000F0120000}"/>
    <cellStyle name="Normal 4 2 2 5 2 5 3" xfId="6385" xr:uid="{00000000-0005-0000-0000-0000F2120000}"/>
    <cellStyle name="Normal 4 2 2 5 2 5 3 2" xfId="14814" xr:uid="{00000000-0005-0000-0000-0000F2120000}"/>
    <cellStyle name="Normal 4 2 2 5 2 5 4" xfId="19025" xr:uid="{00000000-0005-0000-0000-0000E8090000}"/>
    <cellStyle name="Normal 4 2 2 5 2 5 5" xfId="10596" xr:uid="{00000000-0005-0000-0000-0000EF120000}"/>
    <cellStyle name="Normal 4 2 2 5 2 6" xfId="2513" xr:uid="{00000000-0005-0000-0000-0000F3120000}"/>
    <cellStyle name="Normal 4 2 2 5 2 6 2" xfId="6798" xr:uid="{00000000-0005-0000-0000-0000F4120000}"/>
    <cellStyle name="Normal 4 2 2 5 2 6 2 2" xfId="15227" xr:uid="{00000000-0005-0000-0000-0000F4120000}"/>
    <cellStyle name="Normal 4 2 2 5 2 6 3" xfId="19438" xr:uid="{00000000-0005-0000-0000-0000EA090000}"/>
    <cellStyle name="Normal 4 2 2 5 2 6 4" xfId="11009" xr:uid="{00000000-0005-0000-0000-0000F3120000}"/>
    <cellStyle name="Normal 4 2 2 5 2 7" xfId="4733" xr:uid="{00000000-0005-0000-0000-0000F5120000}"/>
    <cellStyle name="Normal 4 2 2 5 2 7 2" xfId="13162" xr:uid="{00000000-0005-0000-0000-0000F5120000}"/>
    <cellStyle name="Normal 4 2 2 5 2 8" xfId="17373" xr:uid="{00000000-0005-0000-0000-0000F5220000}"/>
    <cellStyle name="Normal 4 2 2 5 2 9" xfId="8944" xr:uid="{00000000-0005-0000-0000-0000E2120000}"/>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00000000-0005-0000-0000-0000F8120000}"/>
    <cellStyle name="Normal 4 2 2 5 3 2 3" xfId="19930" xr:uid="{00000000-0005-0000-0000-0000EC090000}"/>
    <cellStyle name="Normal 4 2 2 5 3 2 4" xfId="11501" xr:uid="{00000000-0005-0000-0000-0000F7120000}"/>
    <cellStyle name="Normal 4 2 2 5 3 3" xfId="5145" xr:uid="{00000000-0005-0000-0000-0000F9120000}"/>
    <cellStyle name="Normal 4 2 2 5 3 3 2" xfId="13574" xr:uid="{00000000-0005-0000-0000-0000F9120000}"/>
    <cellStyle name="Normal 4 2 2 5 3 4" xfId="17785" xr:uid="{00000000-0005-0000-0000-0000EB090000}"/>
    <cellStyle name="Normal 4 2 2 5 3 5" xfId="9356" xr:uid="{00000000-0005-0000-0000-0000F6120000}"/>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00000000-0005-0000-0000-0000FC120000}"/>
    <cellStyle name="Normal 4 2 2 5 4 2 3" xfId="20343" xr:uid="{00000000-0005-0000-0000-0000EE090000}"/>
    <cellStyle name="Normal 4 2 2 5 4 2 4" xfId="11914" xr:uid="{00000000-0005-0000-0000-0000FB120000}"/>
    <cellStyle name="Normal 4 2 2 5 4 3" xfId="5558" xr:uid="{00000000-0005-0000-0000-0000FD120000}"/>
    <cellStyle name="Normal 4 2 2 5 4 3 2" xfId="13987" xr:uid="{00000000-0005-0000-0000-0000FD120000}"/>
    <cellStyle name="Normal 4 2 2 5 4 4" xfId="18198" xr:uid="{00000000-0005-0000-0000-0000ED090000}"/>
    <cellStyle name="Normal 4 2 2 5 4 5" xfId="9769" xr:uid="{00000000-0005-0000-0000-0000FA120000}"/>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00000000-0005-0000-0000-000000130000}"/>
    <cellStyle name="Normal 4 2 2 5 5 2 3" xfId="20756" xr:uid="{00000000-0005-0000-0000-0000F0090000}"/>
    <cellStyle name="Normal 4 2 2 5 5 2 4" xfId="12327" xr:uid="{00000000-0005-0000-0000-0000FF120000}"/>
    <cellStyle name="Normal 4 2 2 5 5 3" xfId="5971" xr:uid="{00000000-0005-0000-0000-000001130000}"/>
    <cellStyle name="Normal 4 2 2 5 5 3 2" xfId="14400" xr:uid="{00000000-0005-0000-0000-000001130000}"/>
    <cellStyle name="Normal 4 2 2 5 5 4" xfId="18611" xr:uid="{00000000-0005-0000-0000-0000EF090000}"/>
    <cellStyle name="Normal 4 2 2 5 5 5" xfId="10182" xr:uid="{00000000-0005-0000-0000-0000FE120000}"/>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00000000-0005-0000-0000-000004130000}"/>
    <cellStyle name="Normal 4 2 2 5 6 2 3" xfId="21169" xr:uid="{00000000-0005-0000-0000-0000F2090000}"/>
    <cellStyle name="Normal 4 2 2 5 6 2 4" xfId="12740" xr:uid="{00000000-0005-0000-0000-000003130000}"/>
    <cellStyle name="Normal 4 2 2 5 6 3" xfId="6384" xr:uid="{00000000-0005-0000-0000-000005130000}"/>
    <cellStyle name="Normal 4 2 2 5 6 3 2" xfId="14813" xr:uid="{00000000-0005-0000-0000-000005130000}"/>
    <cellStyle name="Normal 4 2 2 5 6 4" xfId="19024" xr:uid="{00000000-0005-0000-0000-0000F1090000}"/>
    <cellStyle name="Normal 4 2 2 5 6 5" xfId="10595" xr:uid="{00000000-0005-0000-0000-000002130000}"/>
    <cellStyle name="Normal 4 2 2 5 7" xfId="2512" xr:uid="{00000000-0005-0000-0000-000006130000}"/>
    <cellStyle name="Normal 4 2 2 5 7 2" xfId="6797" xr:uid="{00000000-0005-0000-0000-000007130000}"/>
    <cellStyle name="Normal 4 2 2 5 7 2 2" xfId="15226" xr:uid="{00000000-0005-0000-0000-000007130000}"/>
    <cellStyle name="Normal 4 2 2 5 7 3" xfId="19437" xr:uid="{00000000-0005-0000-0000-0000F3090000}"/>
    <cellStyle name="Normal 4 2 2 5 7 4" xfId="11008" xr:uid="{00000000-0005-0000-0000-000006130000}"/>
    <cellStyle name="Normal 4 2 2 5 8" xfId="4732" xr:uid="{00000000-0005-0000-0000-000008130000}"/>
    <cellStyle name="Normal 4 2 2 5 8 2" xfId="13161" xr:uid="{00000000-0005-0000-0000-000008130000}"/>
    <cellStyle name="Normal 4 2 2 5 9" xfId="17372" xr:uid="{00000000-0005-0000-0000-0000F422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00000000-0005-0000-0000-00000C130000}"/>
    <cellStyle name="Normal 4 2 2 6 2 2 3" xfId="19932" xr:uid="{00000000-0005-0000-0000-0000F6090000}"/>
    <cellStyle name="Normal 4 2 2 6 2 2 4" xfId="11503" xr:uid="{00000000-0005-0000-0000-00000B130000}"/>
    <cellStyle name="Normal 4 2 2 6 2 3" xfId="5147" xr:uid="{00000000-0005-0000-0000-00000D130000}"/>
    <cellStyle name="Normal 4 2 2 6 2 3 2" xfId="13576" xr:uid="{00000000-0005-0000-0000-00000D130000}"/>
    <cellStyle name="Normal 4 2 2 6 2 4" xfId="17787" xr:uid="{00000000-0005-0000-0000-0000F5090000}"/>
    <cellStyle name="Normal 4 2 2 6 2 5" xfId="9358" xr:uid="{00000000-0005-0000-0000-00000A130000}"/>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00000000-0005-0000-0000-000010130000}"/>
    <cellStyle name="Normal 4 2 2 6 3 2 3" xfId="20345" xr:uid="{00000000-0005-0000-0000-0000F8090000}"/>
    <cellStyle name="Normal 4 2 2 6 3 2 4" xfId="11916" xr:uid="{00000000-0005-0000-0000-00000F130000}"/>
    <cellStyle name="Normal 4 2 2 6 3 3" xfId="5560" xr:uid="{00000000-0005-0000-0000-000011130000}"/>
    <cellStyle name="Normal 4 2 2 6 3 3 2" xfId="13989" xr:uid="{00000000-0005-0000-0000-000011130000}"/>
    <cellStyle name="Normal 4 2 2 6 3 4" xfId="18200" xr:uid="{00000000-0005-0000-0000-0000F7090000}"/>
    <cellStyle name="Normal 4 2 2 6 3 5" xfId="9771" xr:uid="{00000000-0005-0000-0000-00000E130000}"/>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00000000-0005-0000-0000-000014130000}"/>
    <cellStyle name="Normal 4 2 2 6 4 2 3" xfId="20758" xr:uid="{00000000-0005-0000-0000-0000FA090000}"/>
    <cellStyle name="Normal 4 2 2 6 4 2 4" xfId="12329" xr:uid="{00000000-0005-0000-0000-000013130000}"/>
    <cellStyle name="Normal 4 2 2 6 4 3" xfId="5973" xr:uid="{00000000-0005-0000-0000-000015130000}"/>
    <cellStyle name="Normal 4 2 2 6 4 3 2" xfId="14402" xr:uid="{00000000-0005-0000-0000-000015130000}"/>
    <cellStyle name="Normal 4 2 2 6 4 4" xfId="18613" xr:uid="{00000000-0005-0000-0000-0000F9090000}"/>
    <cellStyle name="Normal 4 2 2 6 4 5" xfId="10184" xr:uid="{00000000-0005-0000-0000-000012130000}"/>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00000000-0005-0000-0000-000018130000}"/>
    <cellStyle name="Normal 4 2 2 6 5 2 3" xfId="21171" xr:uid="{00000000-0005-0000-0000-0000FC090000}"/>
    <cellStyle name="Normal 4 2 2 6 5 2 4" xfId="12742" xr:uid="{00000000-0005-0000-0000-000017130000}"/>
    <cellStyle name="Normal 4 2 2 6 5 3" xfId="6386" xr:uid="{00000000-0005-0000-0000-000019130000}"/>
    <cellStyle name="Normal 4 2 2 6 5 3 2" xfId="14815" xr:uid="{00000000-0005-0000-0000-000019130000}"/>
    <cellStyle name="Normal 4 2 2 6 5 4" xfId="19026" xr:uid="{00000000-0005-0000-0000-0000FB090000}"/>
    <cellStyle name="Normal 4 2 2 6 5 5" xfId="10597" xr:uid="{00000000-0005-0000-0000-000016130000}"/>
    <cellStyle name="Normal 4 2 2 6 6" xfId="2514" xr:uid="{00000000-0005-0000-0000-00001A130000}"/>
    <cellStyle name="Normal 4 2 2 6 6 2" xfId="6799" xr:uid="{00000000-0005-0000-0000-00001B130000}"/>
    <cellStyle name="Normal 4 2 2 6 6 2 2" xfId="15228" xr:uid="{00000000-0005-0000-0000-00001B130000}"/>
    <cellStyle name="Normal 4 2 2 6 6 3" xfId="19439" xr:uid="{00000000-0005-0000-0000-0000FD090000}"/>
    <cellStyle name="Normal 4 2 2 6 6 4" xfId="11010" xr:uid="{00000000-0005-0000-0000-00001A130000}"/>
    <cellStyle name="Normal 4 2 2 6 7" xfId="4734" xr:uid="{00000000-0005-0000-0000-00001C130000}"/>
    <cellStyle name="Normal 4 2 2 6 7 2" xfId="13163" xr:uid="{00000000-0005-0000-0000-00001C130000}"/>
    <cellStyle name="Normal 4 2 2 6 8" xfId="17374" xr:uid="{00000000-0005-0000-0000-0000F6220000}"/>
    <cellStyle name="Normal 4 2 2 6 9" xfId="8945" xr:uid="{00000000-0005-0000-0000-000009130000}"/>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00000000-0005-0000-0000-00001F130000}"/>
    <cellStyle name="Normal 4 2 2 7 2 3" xfId="19917" xr:uid="{00000000-0005-0000-0000-0000FF090000}"/>
    <cellStyle name="Normal 4 2 2 7 2 4" xfId="11488" xr:uid="{00000000-0005-0000-0000-00001E130000}"/>
    <cellStyle name="Normal 4 2 2 7 3" xfId="5132" xr:uid="{00000000-0005-0000-0000-000020130000}"/>
    <cellStyle name="Normal 4 2 2 7 3 2" xfId="13561" xr:uid="{00000000-0005-0000-0000-000020130000}"/>
    <cellStyle name="Normal 4 2 2 7 4" xfId="17772" xr:uid="{00000000-0005-0000-0000-0000FE090000}"/>
    <cellStyle name="Normal 4 2 2 7 5" xfId="9343" xr:uid="{00000000-0005-0000-0000-00001D130000}"/>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00000000-0005-0000-0000-000023130000}"/>
    <cellStyle name="Normal 4 2 2 8 2 3" xfId="20330" xr:uid="{00000000-0005-0000-0000-0000010A0000}"/>
    <cellStyle name="Normal 4 2 2 8 2 4" xfId="11901" xr:uid="{00000000-0005-0000-0000-000022130000}"/>
    <cellStyle name="Normal 4 2 2 8 3" xfId="5545" xr:uid="{00000000-0005-0000-0000-000024130000}"/>
    <cellStyle name="Normal 4 2 2 8 3 2" xfId="13974" xr:uid="{00000000-0005-0000-0000-000024130000}"/>
    <cellStyle name="Normal 4 2 2 8 4" xfId="18185" xr:uid="{00000000-0005-0000-0000-0000000A0000}"/>
    <cellStyle name="Normal 4 2 2 8 5" xfId="9756" xr:uid="{00000000-0005-0000-0000-000021130000}"/>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00000000-0005-0000-0000-000027130000}"/>
    <cellStyle name="Normal 4 2 2 9 2 3" xfId="20743" xr:uid="{00000000-0005-0000-0000-0000030A0000}"/>
    <cellStyle name="Normal 4 2 2 9 2 4" xfId="12314" xr:uid="{00000000-0005-0000-0000-000026130000}"/>
    <cellStyle name="Normal 4 2 2 9 3" xfId="5958" xr:uid="{00000000-0005-0000-0000-000028130000}"/>
    <cellStyle name="Normal 4 2 2 9 3 2" xfId="14387" xr:uid="{00000000-0005-0000-0000-000028130000}"/>
    <cellStyle name="Normal 4 2 2 9 4" xfId="18598" xr:uid="{00000000-0005-0000-0000-0000020A0000}"/>
    <cellStyle name="Normal 4 2 2 9 5" xfId="10169" xr:uid="{00000000-0005-0000-0000-000025130000}"/>
    <cellStyle name="Normal 4 2 3" xfId="354" xr:uid="{00000000-0005-0000-0000-000029130000}"/>
    <cellStyle name="Normal 4 2 4" xfId="355" xr:uid="{00000000-0005-0000-0000-00002A130000}"/>
    <cellStyle name="Normal 4 2 4 10" xfId="4735" xr:uid="{00000000-0005-0000-0000-00002B130000}"/>
    <cellStyle name="Normal 4 2 4 10 2" xfId="13164" xr:uid="{00000000-0005-0000-0000-00002B130000}"/>
    <cellStyle name="Normal 4 2 4 11" xfId="17375" xr:uid="{00000000-0005-0000-0000-0000F7220000}"/>
    <cellStyle name="Normal 4 2 4 12" xfId="8946" xr:uid="{00000000-0005-0000-0000-00002A130000}"/>
    <cellStyle name="Normal 4 2 4 2" xfId="356" xr:uid="{00000000-0005-0000-0000-00002C130000}"/>
    <cellStyle name="Normal 4 2 4 2 10" xfId="17376" xr:uid="{00000000-0005-0000-0000-0000F8220000}"/>
    <cellStyle name="Normal 4 2 4 2 11" xfId="8947" xr:uid="{00000000-0005-0000-0000-00002C130000}"/>
    <cellStyle name="Normal 4 2 4 2 2" xfId="357" xr:uid="{00000000-0005-0000-0000-00002D130000}"/>
    <cellStyle name="Normal 4 2 4 2 2 10" xfId="8948"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00000000-0005-0000-0000-000031130000}"/>
    <cellStyle name="Normal 4 2 4 2 2 2 2 2 3" xfId="19936" xr:uid="{00000000-0005-0000-0000-00000A0A0000}"/>
    <cellStyle name="Normal 4 2 4 2 2 2 2 2 4" xfId="11507" xr:uid="{00000000-0005-0000-0000-000030130000}"/>
    <cellStyle name="Normal 4 2 4 2 2 2 2 3" xfId="5151" xr:uid="{00000000-0005-0000-0000-000032130000}"/>
    <cellStyle name="Normal 4 2 4 2 2 2 2 3 2" xfId="13580" xr:uid="{00000000-0005-0000-0000-000032130000}"/>
    <cellStyle name="Normal 4 2 4 2 2 2 2 4" xfId="17791" xr:uid="{00000000-0005-0000-0000-0000090A0000}"/>
    <cellStyle name="Normal 4 2 4 2 2 2 2 5" xfId="9362" xr:uid="{00000000-0005-0000-0000-00002F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00000000-0005-0000-0000-000035130000}"/>
    <cellStyle name="Normal 4 2 4 2 2 2 3 2 3" xfId="20349" xr:uid="{00000000-0005-0000-0000-00000C0A0000}"/>
    <cellStyle name="Normal 4 2 4 2 2 2 3 2 4" xfId="11920" xr:uid="{00000000-0005-0000-0000-000034130000}"/>
    <cellStyle name="Normal 4 2 4 2 2 2 3 3" xfId="5564" xr:uid="{00000000-0005-0000-0000-000036130000}"/>
    <cellStyle name="Normal 4 2 4 2 2 2 3 3 2" xfId="13993" xr:uid="{00000000-0005-0000-0000-000036130000}"/>
    <cellStyle name="Normal 4 2 4 2 2 2 3 4" xfId="18204" xr:uid="{00000000-0005-0000-0000-00000B0A0000}"/>
    <cellStyle name="Normal 4 2 4 2 2 2 3 5" xfId="9775" xr:uid="{00000000-0005-0000-0000-000033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00000000-0005-0000-0000-000039130000}"/>
    <cellStyle name="Normal 4 2 4 2 2 2 4 2 3" xfId="20762" xr:uid="{00000000-0005-0000-0000-00000E0A0000}"/>
    <cellStyle name="Normal 4 2 4 2 2 2 4 2 4" xfId="12333" xr:uid="{00000000-0005-0000-0000-000038130000}"/>
    <cellStyle name="Normal 4 2 4 2 2 2 4 3" xfId="5977" xr:uid="{00000000-0005-0000-0000-00003A130000}"/>
    <cellStyle name="Normal 4 2 4 2 2 2 4 3 2" xfId="14406" xr:uid="{00000000-0005-0000-0000-00003A130000}"/>
    <cellStyle name="Normal 4 2 4 2 2 2 4 4" xfId="18617" xr:uid="{00000000-0005-0000-0000-00000D0A0000}"/>
    <cellStyle name="Normal 4 2 4 2 2 2 4 5" xfId="10188" xr:uid="{00000000-0005-0000-0000-000037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00000000-0005-0000-0000-00003D130000}"/>
    <cellStyle name="Normal 4 2 4 2 2 2 5 2 3" xfId="21175" xr:uid="{00000000-0005-0000-0000-0000100A0000}"/>
    <cellStyle name="Normal 4 2 4 2 2 2 5 2 4" xfId="12746" xr:uid="{00000000-0005-0000-0000-00003C130000}"/>
    <cellStyle name="Normal 4 2 4 2 2 2 5 3" xfId="6390" xr:uid="{00000000-0005-0000-0000-00003E130000}"/>
    <cellStyle name="Normal 4 2 4 2 2 2 5 3 2" xfId="14819" xr:uid="{00000000-0005-0000-0000-00003E130000}"/>
    <cellStyle name="Normal 4 2 4 2 2 2 5 4" xfId="19030" xr:uid="{00000000-0005-0000-0000-00000F0A0000}"/>
    <cellStyle name="Normal 4 2 4 2 2 2 5 5" xfId="10601" xr:uid="{00000000-0005-0000-0000-00003B130000}"/>
    <cellStyle name="Normal 4 2 4 2 2 2 6" xfId="2518" xr:uid="{00000000-0005-0000-0000-00003F130000}"/>
    <cellStyle name="Normal 4 2 4 2 2 2 6 2" xfId="6803" xr:uid="{00000000-0005-0000-0000-000040130000}"/>
    <cellStyle name="Normal 4 2 4 2 2 2 6 2 2" xfId="15232" xr:uid="{00000000-0005-0000-0000-000040130000}"/>
    <cellStyle name="Normal 4 2 4 2 2 2 6 3" xfId="19443" xr:uid="{00000000-0005-0000-0000-0000110A0000}"/>
    <cellStyle name="Normal 4 2 4 2 2 2 6 4" xfId="11014" xr:uid="{00000000-0005-0000-0000-00003F130000}"/>
    <cellStyle name="Normal 4 2 4 2 2 2 7" xfId="4738" xr:uid="{00000000-0005-0000-0000-000041130000}"/>
    <cellStyle name="Normal 4 2 4 2 2 2 7 2" xfId="13167" xr:uid="{00000000-0005-0000-0000-000041130000}"/>
    <cellStyle name="Normal 4 2 4 2 2 2 8" xfId="17378" xr:uid="{00000000-0005-0000-0000-0000FA220000}"/>
    <cellStyle name="Normal 4 2 4 2 2 2 9" xfId="8949" xr:uid="{00000000-0005-0000-0000-00002E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00000000-0005-0000-0000-000044130000}"/>
    <cellStyle name="Normal 4 2 4 2 2 3 2 3" xfId="19935" xr:uid="{00000000-0005-0000-0000-0000130A0000}"/>
    <cellStyle name="Normal 4 2 4 2 2 3 2 4" xfId="11506" xr:uid="{00000000-0005-0000-0000-000043130000}"/>
    <cellStyle name="Normal 4 2 4 2 2 3 3" xfId="5150" xr:uid="{00000000-0005-0000-0000-000045130000}"/>
    <cellStyle name="Normal 4 2 4 2 2 3 3 2" xfId="13579" xr:uid="{00000000-0005-0000-0000-000045130000}"/>
    <cellStyle name="Normal 4 2 4 2 2 3 4" xfId="17790" xr:uid="{00000000-0005-0000-0000-0000120A0000}"/>
    <cellStyle name="Normal 4 2 4 2 2 3 5" xfId="9361" xr:uid="{00000000-0005-0000-0000-000042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00000000-0005-0000-0000-000048130000}"/>
    <cellStyle name="Normal 4 2 4 2 2 4 2 3" xfId="20348" xr:uid="{00000000-0005-0000-0000-0000150A0000}"/>
    <cellStyle name="Normal 4 2 4 2 2 4 2 4" xfId="11919" xr:uid="{00000000-0005-0000-0000-000047130000}"/>
    <cellStyle name="Normal 4 2 4 2 2 4 3" xfId="5563" xr:uid="{00000000-0005-0000-0000-000049130000}"/>
    <cellStyle name="Normal 4 2 4 2 2 4 3 2" xfId="13992" xr:uid="{00000000-0005-0000-0000-000049130000}"/>
    <cellStyle name="Normal 4 2 4 2 2 4 4" xfId="18203" xr:uid="{00000000-0005-0000-0000-0000140A0000}"/>
    <cellStyle name="Normal 4 2 4 2 2 4 5" xfId="9774" xr:uid="{00000000-0005-0000-0000-000046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00000000-0005-0000-0000-00004C130000}"/>
    <cellStyle name="Normal 4 2 4 2 2 5 2 3" xfId="20761" xr:uid="{00000000-0005-0000-0000-0000170A0000}"/>
    <cellStyle name="Normal 4 2 4 2 2 5 2 4" xfId="12332" xr:uid="{00000000-0005-0000-0000-00004B130000}"/>
    <cellStyle name="Normal 4 2 4 2 2 5 3" xfId="5976" xr:uid="{00000000-0005-0000-0000-00004D130000}"/>
    <cellStyle name="Normal 4 2 4 2 2 5 3 2" xfId="14405" xr:uid="{00000000-0005-0000-0000-00004D130000}"/>
    <cellStyle name="Normal 4 2 4 2 2 5 4" xfId="18616" xr:uid="{00000000-0005-0000-0000-0000160A0000}"/>
    <cellStyle name="Normal 4 2 4 2 2 5 5" xfId="10187" xr:uid="{00000000-0005-0000-0000-00004A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00000000-0005-0000-0000-000050130000}"/>
    <cellStyle name="Normal 4 2 4 2 2 6 2 3" xfId="21174" xr:uid="{00000000-0005-0000-0000-0000190A0000}"/>
    <cellStyle name="Normal 4 2 4 2 2 6 2 4" xfId="12745" xr:uid="{00000000-0005-0000-0000-00004F130000}"/>
    <cellStyle name="Normal 4 2 4 2 2 6 3" xfId="6389" xr:uid="{00000000-0005-0000-0000-000051130000}"/>
    <cellStyle name="Normal 4 2 4 2 2 6 3 2" xfId="14818" xr:uid="{00000000-0005-0000-0000-000051130000}"/>
    <cellStyle name="Normal 4 2 4 2 2 6 4" xfId="19029" xr:uid="{00000000-0005-0000-0000-0000180A0000}"/>
    <cellStyle name="Normal 4 2 4 2 2 6 5" xfId="10600" xr:uid="{00000000-0005-0000-0000-00004E130000}"/>
    <cellStyle name="Normal 4 2 4 2 2 7" xfId="2517" xr:uid="{00000000-0005-0000-0000-000052130000}"/>
    <cellStyle name="Normal 4 2 4 2 2 7 2" xfId="6802" xr:uid="{00000000-0005-0000-0000-000053130000}"/>
    <cellStyle name="Normal 4 2 4 2 2 7 2 2" xfId="15231" xr:uid="{00000000-0005-0000-0000-000053130000}"/>
    <cellStyle name="Normal 4 2 4 2 2 7 3" xfId="19442" xr:uid="{00000000-0005-0000-0000-00001A0A0000}"/>
    <cellStyle name="Normal 4 2 4 2 2 7 4" xfId="11013" xr:uid="{00000000-0005-0000-0000-000052130000}"/>
    <cellStyle name="Normal 4 2 4 2 2 8" xfId="4737" xr:uid="{00000000-0005-0000-0000-000054130000}"/>
    <cellStyle name="Normal 4 2 4 2 2 8 2" xfId="13166" xr:uid="{00000000-0005-0000-0000-000054130000}"/>
    <cellStyle name="Normal 4 2 4 2 2 9" xfId="17377" xr:uid="{00000000-0005-0000-0000-0000F922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00000000-0005-0000-0000-000058130000}"/>
    <cellStyle name="Normal 4 2 4 2 3 2 2 3" xfId="19937" xr:uid="{00000000-0005-0000-0000-00001D0A0000}"/>
    <cellStyle name="Normal 4 2 4 2 3 2 2 4" xfId="11508" xr:uid="{00000000-0005-0000-0000-000057130000}"/>
    <cellStyle name="Normal 4 2 4 2 3 2 3" xfId="5152" xr:uid="{00000000-0005-0000-0000-000059130000}"/>
    <cellStyle name="Normal 4 2 4 2 3 2 3 2" xfId="13581" xr:uid="{00000000-0005-0000-0000-000059130000}"/>
    <cellStyle name="Normal 4 2 4 2 3 2 4" xfId="17792" xr:uid="{00000000-0005-0000-0000-00001C0A0000}"/>
    <cellStyle name="Normal 4 2 4 2 3 2 5" xfId="9363" xr:uid="{00000000-0005-0000-0000-000056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00000000-0005-0000-0000-00005C130000}"/>
    <cellStyle name="Normal 4 2 4 2 3 3 2 3" xfId="20350" xr:uid="{00000000-0005-0000-0000-00001F0A0000}"/>
    <cellStyle name="Normal 4 2 4 2 3 3 2 4" xfId="11921" xr:uid="{00000000-0005-0000-0000-00005B130000}"/>
    <cellStyle name="Normal 4 2 4 2 3 3 3" xfId="5565" xr:uid="{00000000-0005-0000-0000-00005D130000}"/>
    <cellStyle name="Normal 4 2 4 2 3 3 3 2" xfId="13994" xr:uid="{00000000-0005-0000-0000-00005D130000}"/>
    <cellStyle name="Normal 4 2 4 2 3 3 4" xfId="18205" xr:uid="{00000000-0005-0000-0000-00001E0A0000}"/>
    <cellStyle name="Normal 4 2 4 2 3 3 5" xfId="9776" xr:uid="{00000000-0005-0000-0000-00005A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00000000-0005-0000-0000-000060130000}"/>
    <cellStyle name="Normal 4 2 4 2 3 4 2 3" xfId="20763" xr:uid="{00000000-0005-0000-0000-0000210A0000}"/>
    <cellStyle name="Normal 4 2 4 2 3 4 2 4" xfId="12334" xr:uid="{00000000-0005-0000-0000-00005F130000}"/>
    <cellStyle name="Normal 4 2 4 2 3 4 3" xfId="5978" xr:uid="{00000000-0005-0000-0000-000061130000}"/>
    <cellStyle name="Normal 4 2 4 2 3 4 3 2" xfId="14407" xr:uid="{00000000-0005-0000-0000-000061130000}"/>
    <cellStyle name="Normal 4 2 4 2 3 4 4" xfId="18618" xr:uid="{00000000-0005-0000-0000-0000200A0000}"/>
    <cellStyle name="Normal 4 2 4 2 3 4 5" xfId="10189" xr:uid="{00000000-0005-0000-0000-00005E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00000000-0005-0000-0000-000064130000}"/>
    <cellStyle name="Normal 4 2 4 2 3 5 2 3" xfId="21176" xr:uid="{00000000-0005-0000-0000-0000230A0000}"/>
    <cellStyle name="Normal 4 2 4 2 3 5 2 4" xfId="12747" xr:uid="{00000000-0005-0000-0000-000063130000}"/>
    <cellStyle name="Normal 4 2 4 2 3 5 3" xfId="6391" xr:uid="{00000000-0005-0000-0000-000065130000}"/>
    <cellStyle name="Normal 4 2 4 2 3 5 3 2" xfId="14820" xr:uid="{00000000-0005-0000-0000-000065130000}"/>
    <cellStyle name="Normal 4 2 4 2 3 5 4" xfId="19031" xr:uid="{00000000-0005-0000-0000-0000220A0000}"/>
    <cellStyle name="Normal 4 2 4 2 3 5 5" xfId="10602" xr:uid="{00000000-0005-0000-0000-000062130000}"/>
    <cellStyle name="Normal 4 2 4 2 3 6" xfId="2519" xr:uid="{00000000-0005-0000-0000-000066130000}"/>
    <cellStyle name="Normal 4 2 4 2 3 6 2" xfId="6804" xr:uid="{00000000-0005-0000-0000-000067130000}"/>
    <cellStyle name="Normal 4 2 4 2 3 6 2 2" xfId="15233" xr:uid="{00000000-0005-0000-0000-000067130000}"/>
    <cellStyle name="Normal 4 2 4 2 3 6 3" xfId="19444" xr:uid="{00000000-0005-0000-0000-0000240A0000}"/>
    <cellStyle name="Normal 4 2 4 2 3 6 4" xfId="11015" xr:uid="{00000000-0005-0000-0000-000066130000}"/>
    <cellStyle name="Normal 4 2 4 2 3 7" xfId="4739" xr:uid="{00000000-0005-0000-0000-000068130000}"/>
    <cellStyle name="Normal 4 2 4 2 3 7 2" xfId="13168" xr:uid="{00000000-0005-0000-0000-000068130000}"/>
    <cellStyle name="Normal 4 2 4 2 3 8" xfId="17379" xr:uid="{00000000-0005-0000-0000-0000FB220000}"/>
    <cellStyle name="Normal 4 2 4 2 3 9" xfId="8950" xr:uid="{00000000-0005-0000-0000-000055130000}"/>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00000000-0005-0000-0000-00006B130000}"/>
    <cellStyle name="Normal 4 2 4 2 4 2 3" xfId="19934" xr:uid="{00000000-0005-0000-0000-0000260A0000}"/>
    <cellStyle name="Normal 4 2 4 2 4 2 4" xfId="11505" xr:uid="{00000000-0005-0000-0000-00006A130000}"/>
    <cellStyle name="Normal 4 2 4 2 4 3" xfId="5149" xr:uid="{00000000-0005-0000-0000-00006C130000}"/>
    <cellStyle name="Normal 4 2 4 2 4 3 2" xfId="13578" xr:uid="{00000000-0005-0000-0000-00006C130000}"/>
    <cellStyle name="Normal 4 2 4 2 4 4" xfId="17789" xr:uid="{00000000-0005-0000-0000-0000250A0000}"/>
    <cellStyle name="Normal 4 2 4 2 4 5" xfId="9360" xr:uid="{00000000-0005-0000-0000-000069130000}"/>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00000000-0005-0000-0000-00006F130000}"/>
    <cellStyle name="Normal 4 2 4 2 5 2 3" xfId="20347" xr:uid="{00000000-0005-0000-0000-0000280A0000}"/>
    <cellStyle name="Normal 4 2 4 2 5 2 4" xfId="11918" xr:uid="{00000000-0005-0000-0000-00006E130000}"/>
    <cellStyle name="Normal 4 2 4 2 5 3" xfId="5562" xr:uid="{00000000-0005-0000-0000-000070130000}"/>
    <cellStyle name="Normal 4 2 4 2 5 3 2" xfId="13991" xr:uid="{00000000-0005-0000-0000-000070130000}"/>
    <cellStyle name="Normal 4 2 4 2 5 4" xfId="18202" xr:uid="{00000000-0005-0000-0000-0000270A0000}"/>
    <cellStyle name="Normal 4 2 4 2 5 5" xfId="9773" xr:uid="{00000000-0005-0000-0000-00006D130000}"/>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00000000-0005-0000-0000-000073130000}"/>
    <cellStyle name="Normal 4 2 4 2 6 2 3" xfId="20760" xr:uid="{00000000-0005-0000-0000-00002A0A0000}"/>
    <cellStyle name="Normal 4 2 4 2 6 2 4" xfId="12331" xr:uid="{00000000-0005-0000-0000-000072130000}"/>
    <cellStyle name="Normal 4 2 4 2 6 3" xfId="5975" xr:uid="{00000000-0005-0000-0000-000074130000}"/>
    <cellStyle name="Normal 4 2 4 2 6 3 2" xfId="14404" xr:uid="{00000000-0005-0000-0000-000074130000}"/>
    <cellStyle name="Normal 4 2 4 2 6 4" xfId="18615" xr:uid="{00000000-0005-0000-0000-0000290A0000}"/>
    <cellStyle name="Normal 4 2 4 2 6 5" xfId="10186" xr:uid="{00000000-0005-0000-0000-000071130000}"/>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00000000-0005-0000-0000-000077130000}"/>
    <cellStyle name="Normal 4 2 4 2 7 2 3" xfId="21173" xr:uid="{00000000-0005-0000-0000-00002C0A0000}"/>
    <cellStyle name="Normal 4 2 4 2 7 2 4" xfId="12744" xr:uid="{00000000-0005-0000-0000-000076130000}"/>
    <cellStyle name="Normal 4 2 4 2 7 3" xfId="6388" xr:uid="{00000000-0005-0000-0000-000078130000}"/>
    <cellStyle name="Normal 4 2 4 2 7 3 2" xfId="14817" xr:uid="{00000000-0005-0000-0000-000078130000}"/>
    <cellStyle name="Normal 4 2 4 2 7 4" xfId="19028" xr:uid="{00000000-0005-0000-0000-00002B0A0000}"/>
    <cellStyle name="Normal 4 2 4 2 7 5" xfId="10599" xr:uid="{00000000-0005-0000-0000-000075130000}"/>
    <cellStyle name="Normal 4 2 4 2 8" xfId="2516" xr:uid="{00000000-0005-0000-0000-000079130000}"/>
    <cellStyle name="Normal 4 2 4 2 8 2" xfId="6801" xr:uid="{00000000-0005-0000-0000-00007A130000}"/>
    <cellStyle name="Normal 4 2 4 2 8 2 2" xfId="15230" xr:uid="{00000000-0005-0000-0000-00007A130000}"/>
    <cellStyle name="Normal 4 2 4 2 8 3" xfId="19441" xr:uid="{00000000-0005-0000-0000-00002D0A0000}"/>
    <cellStyle name="Normal 4 2 4 2 8 4" xfId="11012" xr:uid="{00000000-0005-0000-0000-000079130000}"/>
    <cellStyle name="Normal 4 2 4 2 9" xfId="4736" xr:uid="{00000000-0005-0000-0000-00007B130000}"/>
    <cellStyle name="Normal 4 2 4 2 9 2" xfId="13165" xr:uid="{00000000-0005-0000-0000-00007B130000}"/>
    <cellStyle name="Normal 4 2 4 3" xfId="360" xr:uid="{00000000-0005-0000-0000-00007C130000}"/>
    <cellStyle name="Normal 4 2 4 3 10" xfId="8951"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00000000-0005-0000-0000-000080130000}"/>
    <cellStyle name="Normal 4 2 4 3 2 2 2 3" xfId="19939" xr:uid="{00000000-0005-0000-0000-0000310A0000}"/>
    <cellStyle name="Normal 4 2 4 3 2 2 2 4" xfId="11510" xr:uid="{00000000-0005-0000-0000-00007F130000}"/>
    <cellStyle name="Normal 4 2 4 3 2 2 3" xfId="5154" xr:uid="{00000000-0005-0000-0000-000081130000}"/>
    <cellStyle name="Normal 4 2 4 3 2 2 3 2" xfId="13583" xr:uid="{00000000-0005-0000-0000-000081130000}"/>
    <cellStyle name="Normal 4 2 4 3 2 2 4" xfId="17794" xr:uid="{00000000-0005-0000-0000-0000300A0000}"/>
    <cellStyle name="Normal 4 2 4 3 2 2 5" xfId="9365" xr:uid="{00000000-0005-0000-0000-00007E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00000000-0005-0000-0000-000084130000}"/>
    <cellStyle name="Normal 4 2 4 3 2 3 2 3" xfId="20352" xr:uid="{00000000-0005-0000-0000-0000330A0000}"/>
    <cellStyle name="Normal 4 2 4 3 2 3 2 4" xfId="11923" xr:uid="{00000000-0005-0000-0000-000083130000}"/>
    <cellStyle name="Normal 4 2 4 3 2 3 3" xfId="5567" xr:uid="{00000000-0005-0000-0000-000085130000}"/>
    <cellStyle name="Normal 4 2 4 3 2 3 3 2" xfId="13996" xr:uid="{00000000-0005-0000-0000-000085130000}"/>
    <cellStyle name="Normal 4 2 4 3 2 3 4" xfId="18207" xr:uid="{00000000-0005-0000-0000-0000320A0000}"/>
    <cellStyle name="Normal 4 2 4 3 2 3 5" xfId="9778" xr:uid="{00000000-0005-0000-0000-000082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00000000-0005-0000-0000-000088130000}"/>
    <cellStyle name="Normal 4 2 4 3 2 4 2 3" xfId="20765" xr:uid="{00000000-0005-0000-0000-0000350A0000}"/>
    <cellStyle name="Normal 4 2 4 3 2 4 2 4" xfId="12336" xr:uid="{00000000-0005-0000-0000-000087130000}"/>
    <cellStyle name="Normal 4 2 4 3 2 4 3" xfId="5980" xr:uid="{00000000-0005-0000-0000-000089130000}"/>
    <cellStyle name="Normal 4 2 4 3 2 4 3 2" xfId="14409" xr:uid="{00000000-0005-0000-0000-000089130000}"/>
    <cellStyle name="Normal 4 2 4 3 2 4 4" xfId="18620" xr:uid="{00000000-0005-0000-0000-0000340A0000}"/>
    <cellStyle name="Normal 4 2 4 3 2 4 5" xfId="10191" xr:uid="{00000000-0005-0000-0000-000086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00000000-0005-0000-0000-00008C130000}"/>
    <cellStyle name="Normal 4 2 4 3 2 5 2 3" xfId="21178" xr:uid="{00000000-0005-0000-0000-0000370A0000}"/>
    <cellStyle name="Normal 4 2 4 3 2 5 2 4" xfId="12749" xr:uid="{00000000-0005-0000-0000-00008B130000}"/>
    <cellStyle name="Normal 4 2 4 3 2 5 3" xfId="6393" xr:uid="{00000000-0005-0000-0000-00008D130000}"/>
    <cellStyle name="Normal 4 2 4 3 2 5 3 2" xfId="14822" xr:uid="{00000000-0005-0000-0000-00008D130000}"/>
    <cellStyle name="Normal 4 2 4 3 2 5 4" xfId="19033" xr:uid="{00000000-0005-0000-0000-0000360A0000}"/>
    <cellStyle name="Normal 4 2 4 3 2 5 5" xfId="10604" xr:uid="{00000000-0005-0000-0000-00008A130000}"/>
    <cellStyle name="Normal 4 2 4 3 2 6" xfId="2521" xr:uid="{00000000-0005-0000-0000-00008E130000}"/>
    <cellStyle name="Normal 4 2 4 3 2 6 2" xfId="6806" xr:uid="{00000000-0005-0000-0000-00008F130000}"/>
    <cellStyle name="Normal 4 2 4 3 2 6 2 2" xfId="15235" xr:uid="{00000000-0005-0000-0000-00008F130000}"/>
    <cellStyle name="Normal 4 2 4 3 2 6 3" xfId="19446" xr:uid="{00000000-0005-0000-0000-0000380A0000}"/>
    <cellStyle name="Normal 4 2 4 3 2 6 4" xfId="11017" xr:uid="{00000000-0005-0000-0000-00008E130000}"/>
    <cellStyle name="Normal 4 2 4 3 2 7" xfId="4741" xr:uid="{00000000-0005-0000-0000-000090130000}"/>
    <cellStyle name="Normal 4 2 4 3 2 7 2" xfId="13170" xr:uid="{00000000-0005-0000-0000-000090130000}"/>
    <cellStyle name="Normal 4 2 4 3 2 8" xfId="17381" xr:uid="{00000000-0005-0000-0000-0000FD220000}"/>
    <cellStyle name="Normal 4 2 4 3 2 9" xfId="8952" xr:uid="{00000000-0005-0000-0000-00007D130000}"/>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00000000-0005-0000-0000-000093130000}"/>
    <cellStyle name="Normal 4 2 4 3 3 2 3" xfId="19938" xr:uid="{00000000-0005-0000-0000-00003A0A0000}"/>
    <cellStyle name="Normal 4 2 4 3 3 2 4" xfId="11509" xr:uid="{00000000-0005-0000-0000-000092130000}"/>
    <cellStyle name="Normal 4 2 4 3 3 3" xfId="5153" xr:uid="{00000000-0005-0000-0000-000094130000}"/>
    <cellStyle name="Normal 4 2 4 3 3 3 2" xfId="13582" xr:uid="{00000000-0005-0000-0000-000094130000}"/>
    <cellStyle name="Normal 4 2 4 3 3 4" xfId="17793" xr:uid="{00000000-0005-0000-0000-0000390A0000}"/>
    <cellStyle name="Normal 4 2 4 3 3 5" xfId="9364" xr:uid="{00000000-0005-0000-0000-000091130000}"/>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00000000-0005-0000-0000-000097130000}"/>
    <cellStyle name="Normal 4 2 4 3 4 2 3" xfId="20351" xr:uid="{00000000-0005-0000-0000-00003C0A0000}"/>
    <cellStyle name="Normal 4 2 4 3 4 2 4" xfId="11922" xr:uid="{00000000-0005-0000-0000-000096130000}"/>
    <cellStyle name="Normal 4 2 4 3 4 3" xfId="5566" xr:uid="{00000000-0005-0000-0000-000098130000}"/>
    <cellStyle name="Normal 4 2 4 3 4 3 2" xfId="13995" xr:uid="{00000000-0005-0000-0000-000098130000}"/>
    <cellStyle name="Normal 4 2 4 3 4 4" xfId="18206" xr:uid="{00000000-0005-0000-0000-00003B0A0000}"/>
    <cellStyle name="Normal 4 2 4 3 4 5" xfId="9777" xr:uid="{00000000-0005-0000-0000-000095130000}"/>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00000000-0005-0000-0000-00009B130000}"/>
    <cellStyle name="Normal 4 2 4 3 5 2 3" xfId="20764" xr:uid="{00000000-0005-0000-0000-00003E0A0000}"/>
    <cellStyle name="Normal 4 2 4 3 5 2 4" xfId="12335" xr:uid="{00000000-0005-0000-0000-00009A130000}"/>
    <cellStyle name="Normal 4 2 4 3 5 3" xfId="5979" xr:uid="{00000000-0005-0000-0000-00009C130000}"/>
    <cellStyle name="Normal 4 2 4 3 5 3 2" xfId="14408" xr:uid="{00000000-0005-0000-0000-00009C130000}"/>
    <cellStyle name="Normal 4 2 4 3 5 4" xfId="18619" xr:uid="{00000000-0005-0000-0000-00003D0A0000}"/>
    <cellStyle name="Normal 4 2 4 3 5 5" xfId="10190" xr:uid="{00000000-0005-0000-0000-000099130000}"/>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00000000-0005-0000-0000-00009F130000}"/>
    <cellStyle name="Normal 4 2 4 3 6 2 3" xfId="21177" xr:uid="{00000000-0005-0000-0000-0000400A0000}"/>
    <cellStyle name="Normal 4 2 4 3 6 2 4" xfId="12748" xr:uid="{00000000-0005-0000-0000-00009E130000}"/>
    <cellStyle name="Normal 4 2 4 3 6 3" xfId="6392" xr:uid="{00000000-0005-0000-0000-0000A0130000}"/>
    <cellStyle name="Normal 4 2 4 3 6 3 2" xfId="14821" xr:uid="{00000000-0005-0000-0000-0000A0130000}"/>
    <cellStyle name="Normal 4 2 4 3 6 4" xfId="19032" xr:uid="{00000000-0005-0000-0000-00003F0A0000}"/>
    <cellStyle name="Normal 4 2 4 3 6 5" xfId="10603" xr:uid="{00000000-0005-0000-0000-00009D130000}"/>
    <cellStyle name="Normal 4 2 4 3 7" xfId="2520" xr:uid="{00000000-0005-0000-0000-0000A1130000}"/>
    <cellStyle name="Normal 4 2 4 3 7 2" xfId="6805" xr:uid="{00000000-0005-0000-0000-0000A2130000}"/>
    <cellStyle name="Normal 4 2 4 3 7 2 2" xfId="15234" xr:uid="{00000000-0005-0000-0000-0000A2130000}"/>
    <cellStyle name="Normal 4 2 4 3 7 3" xfId="19445" xr:uid="{00000000-0005-0000-0000-0000410A0000}"/>
    <cellStyle name="Normal 4 2 4 3 7 4" xfId="11016" xr:uid="{00000000-0005-0000-0000-0000A1130000}"/>
    <cellStyle name="Normal 4 2 4 3 8" xfId="4740" xr:uid="{00000000-0005-0000-0000-0000A3130000}"/>
    <cellStyle name="Normal 4 2 4 3 8 2" xfId="13169" xr:uid="{00000000-0005-0000-0000-0000A3130000}"/>
    <cellStyle name="Normal 4 2 4 3 9" xfId="17380" xr:uid="{00000000-0005-0000-0000-0000FC22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00000000-0005-0000-0000-0000A7130000}"/>
    <cellStyle name="Normal 4 2 4 4 2 2 3" xfId="19940" xr:uid="{00000000-0005-0000-0000-0000440A0000}"/>
    <cellStyle name="Normal 4 2 4 4 2 2 4" xfId="11511" xr:uid="{00000000-0005-0000-0000-0000A6130000}"/>
    <cellStyle name="Normal 4 2 4 4 2 3" xfId="5155" xr:uid="{00000000-0005-0000-0000-0000A8130000}"/>
    <cellStyle name="Normal 4 2 4 4 2 3 2" xfId="13584" xr:uid="{00000000-0005-0000-0000-0000A8130000}"/>
    <cellStyle name="Normal 4 2 4 4 2 4" xfId="17795" xr:uid="{00000000-0005-0000-0000-0000430A0000}"/>
    <cellStyle name="Normal 4 2 4 4 2 5" xfId="9366" xr:uid="{00000000-0005-0000-0000-0000A5130000}"/>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00000000-0005-0000-0000-0000AB130000}"/>
    <cellStyle name="Normal 4 2 4 4 3 2 3" xfId="20353" xr:uid="{00000000-0005-0000-0000-0000460A0000}"/>
    <cellStyle name="Normal 4 2 4 4 3 2 4" xfId="11924" xr:uid="{00000000-0005-0000-0000-0000AA130000}"/>
    <cellStyle name="Normal 4 2 4 4 3 3" xfId="5568" xr:uid="{00000000-0005-0000-0000-0000AC130000}"/>
    <cellStyle name="Normal 4 2 4 4 3 3 2" xfId="13997" xr:uid="{00000000-0005-0000-0000-0000AC130000}"/>
    <cellStyle name="Normal 4 2 4 4 3 4" xfId="18208" xr:uid="{00000000-0005-0000-0000-0000450A0000}"/>
    <cellStyle name="Normal 4 2 4 4 3 5" xfId="9779" xr:uid="{00000000-0005-0000-0000-0000A9130000}"/>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00000000-0005-0000-0000-0000AF130000}"/>
    <cellStyle name="Normal 4 2 4 4 4 2 3" xfId="20766" xr:uid="{00000000-0005-0000-0000-0000480A0000}"/>
    <cellStyle name="Normal 4 2 4 4 4 2 4" xfId="12337" xr:uid="{00000000-0005-0000-0000-0000AE130000}"/>
    <cellStyle name="Normal 4 2 4 4 4 3" xfId="5981" xr:uid="{00000000-0005-0000-0000-0000B0130000}"/>
    <cellStyle name="Normal 4 2 4 4 4 3 2" xfId="14410" xr:uid="{00000000-0005-0000-0000-0000B0130000}"/>
    <cellStyle name="Normal 4 2 4 4 4 4" xfId="18621" xr:uid="{00000000-0005-0000-0000-0000470A0000}"/>
    <cellStyle name="Normal 4 2 4 4 4 5" xfId="10192" xr:uid="{00000000-0005-0000-0000-0000AD130000}"/>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00000000-0005-0000-0000-0000B3130000}"/>
    <cellStyle name="Normal 4 2 4 4 5 2 3" xfId="21179" xr:uid="{00000000-0005-0000-0000-00004A0A0000}"/>
    <cellStyle name="Normal 4 2 4 4 5 2 4" xfId="12750" xr:uid="{00000000-0005-0000-0000-0000B2130000}"/>
    <cellStyle name="Normal 4 2 4 4 5 3" xfId="6394" xr:uid="{00000000-0005-0000-0000-0000B4130000}"/>
    <cellStyle name="Normal 4 2 4 4 5 3 2" xfId="14823" xr:uid="{00000000-0005-0000-0000-0000B4130000}"/>
    <cellStyle name="Normal 4 2 4 4 5 4" xfId="19034" xr:uid="{00000000-0005-0000-0000-0000490A0000}"/>
    <cellStyle name="Normal 4 2 4 4 5 5" xfId="10605" xr:uid="{00000000-0005-0000-0000-0000B1130000}"/>
    <cellStyle name="Normal 4 2 4 4 6" xfId="2522" xr:uid="{00000000-0005-0000-0000-0000B5130000}"/>
    <cellStyle name="Normal 4 2 4 4 6 2" xfId="6807" xr:uid="{00000000-0005-0000-0000-0000B6130000}"/>
    <cellStyle name="Normal 4 2 4 4 6 2 2" xfId="15236" xr:uid="{00000000-0005-0000-0000-0000B6130000}"/>
    <cellStyle name="Normal 4 2 4 4 6 3" xfId="19447" xr:uid="{00000000-0005-0000-0000-00004B0A0000}"/>
    <cellStyle name="Normal 4 2 4 4 6 4" xfId="11018" xr:uid="{00000000-0005-0000-0000-0000B5130000}"/>
    <cellStyle name="Normal 4 2 4 4 7" xfId="4742" xr:uid="{00000000-0005-0000-0000-0000B7130000}"/>
    <cellStyle name="Normal 4 2 4 4 7 2" xfId="13171" xr:uid="{00000000-0005-0000-0000-0000B7130000}"/>
    <cellStyle name="Normal 4 2 4 4 8" xfId="17382" xr:uid="{00000000-0005-0000-0000-0000FE220000}"/>
    <cellStyle name="Normal 4 2 4 4 9" xfId="8953" xr:uid="{00000000-0005-0000-0000-0000A4130000}"/>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00000000-0005-0000-0000-0000BA130000}"/>
    <cellStyle name="Normal 4 2 4 5 2 3" xfId="19933" xr:uid="{00000000-0005-0000-0000-00004D0A0000}"/>
    <cellStyle name="Normal 4 2 4 5 2 4" xfId="11504" xr:uid="{00000000-0005-0000-0000-0000B9130000}"/>
    <cellStyle name="Normal 4 2 4 5 3" xfId="5148" xr:uid="{00000000-0005-0000-0000-0000BB130000}"/>
    <cellStyle name="Normal 4 2 4 5 3 2" xfId="13577" xr:uid="{00000000-0005-0000-0000-0000BB130000}"/>
    <cellStyle name="Normal 4 2 4 5 4" xfId="17788" xr:uid="{00000000-0005-0000-0000-00004C0A0000}"/>
    <cellStyle name="Normal 4 2 4 5 5" xfId="9359" xr:uid="{00000000-0005-0000-0000-0000B8130000}"/>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00000000-0005-0000-0000-0000BE130000}"/>
    <cellStyle name="Normal 4 2 4 6 2 3" xfId="20346" xr:uid="{00000000-0005-0000-0000-00004F0A0000}"/>
    <cellStyle name="Normal 4 2 4 6 2 4" xfId="11917" xr:uid="{00000000-0005-0000-0000-0000BD130000}"/>
    <cellStyle name="Normal 4 2 4 6 3" xfId="5561" xr:uid="{00000000-0005-0000-0000-0000BF130000}"/>
    <cellStyle name="Normal 4 2 4 6 3 2" xfId="13990" xr:uid="{00000000-0005-0000-0000-0000BF130000}"/>
    <cellStyle name="Normal 4 2 4 6 4" xfId="18201" xr:uid="{00000000-0005-0000-0000-00004E0A0000}"/>
    <cellStyle name="Normal 4 2 4 6 5" xfId="9772" xr:uid="{00000000-0005-0000-0000-0000BC130000}"/>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00000000-0005-0000-0000-0000C2130000}"/>
    <cellStyle name="Normal 4 2 4 7 2 3" xfId="20759" xr:uid="{00000000-0005-0000-0000-0000510A0000}"/>
    <cellStyle name="Normal 4 2 4 7 2 4" xfId="12330" xr:uid="{00000000-0005-0000-0000-0000C1130000}"/>
    <cellStyle name="Normal 4 2 4 7 3" xfId="5974" xr:uid="{00000000-0005-0000-0000-0000C3130000}"/>
    <cellStyle name="Normal 4 2 4 7 3 2" xfId="14403" xr:uid="{00000000-0005-0000-0000-0000C3130000}"/>
    <cellStyle name="Normal 4 2 4 7 4" xfId="18614" xr:uid="{00000000-0005-0000-0000-0000500A0000}"/>
    <cellStyle name="Normal 4 2 4 7 5" xfId="10185" xr:uid="{00000000-0005-0000-0000-0000C0130000}"/>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00000000-0005-0000-0000-0000C6130000}"/>
    <cellStyle name="Normal 4 2 4 8 2 3" xfId="21172" xr:uid="{00000000-0005-0000-0000-0000530A0000}"/>
    <cellStyle name="Normal 4 2 4 8 2 4" xfId="12743" xr:uid="{00000000-0005-0000-0000-0000C5130000}"/>
    <cellStyle name="Normal 4 2 4 8 3" xfId="6387" xr:uid="{00000000-0005-0000-0000-0000C7130000}"/>
    <cellStyle name="Normal 4 2 4 8 3 2" xfId="14816" xr:uid="{00000000-0005-0000-0000-0000C7130000}"/>
    <cellStyle name="Normal 4 2 4 8 4" xfId="19027" xr:uid="{00000000-0005-0000-0000-0000520A0000}"/>
    <cellStyle name="Normal 4 2 4 8 5" xfId="10598" xr:uid="{00000000-0005-0000-0000-0000C4130000}"/>
    <cellStyle name="Normal 4 2 4 9" xfId="2515" xr:uid="{00000000-0005-0000-0000-0000C8130000}"/>
    <cellStyle name="Normal 4 2 4 9 2" xfId="6800" xr:uid="{00000000-0005-0000-0000-0000C9130000}"/>
    <cellStyle name="Normal 4 2 4 9 2 2" xfId="15229" xr:uid="{00000000-0005-0000-0000-0000C9130000}"/>
    <cellStyle name="Normal 4 2 4 9 3" xfId="19440" xr:uid="{00000000-0005-0000-0000-0000540A0000}"/>
    <cellStyle name="Normal 4 2 4 9 4" xfId="11011" xr:uid="{00000000-0005-0000-0000-0000C8130000}"/>
    <cellStyle name="Normal 4 2 5" xfId="363" xr:uid="{00000000-0005-0000-0000-0000CA130000}"/>
    <cellStyle name="Normal 4 2 5 10" xfId="8954"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00000000-0005-0000-0000-0000CE130000}"/>
    <cellStyle name="Normal 4 2 5 2 2 2 3" xfId="19942" xr:uid="{00000000-0005-0000-0000-0000580A0000}"/>
    <cellStyle name="Normal 4 2 5 2 2 2 4" xfId="11513" xr:uid="{00000000-0005-0000-0000-0000CD130000}"/>
    <cellStyle name="Normal 4 2 5 2 2 3" xfId="5157" xr:uid="{00000000-0005-0000-0000-0000CF130000}"/>
    <cellStyle name="Normal 4 2 5 2 2 3 2" xfId="13586" xr:uid="{00000000-0005-0000-0000-0000CF130000}"/>
    <cellStyle name="Normal 4 2 5 2 2 4" xfId="17797" xr:uid="{00000000-0005-0000-0000-0000570A0000}"/>
    <cellStyle name="Normal 4 2 5 2 2 5" xfId="9368" xr:uid="{00000000-0005-0000-0000-0000CC130000}"/>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00000000-0005-0000-0000-0000D2130000}"/>
    <cellStyle name="Normal 4 2 5 2 3 2 3" xfId="20355" xr:uid="{00000000-0005-0000-0000-00005A0A0000}"/>
    <cellStyle name="Normal 4 2 5 2 3 2 4" xfId="11926" xr:uid="{00000000-0005-0000-0000-0000D1130000}"/>
    <cellStyle name="Normal 4 2 5 2 3 3" xfId="5570" xr:uid="{00000000-0005-0000-0000-0000D3130000}"/>
    <cellStyle name="Normal 4 2 5 2 3 3 2" xfId="13999" xr:uid="{00000000-0005-0000-0000-0000D3130000}"/>
    <cellStyle name="Normal 4 2 5 2 3 4" xfId="18210" xr:uid="{00000000-0005-0000-0000-0000590A0000}"/>
    <cellStyle name="Normal 4 2 5 2 3 5" xfId="9781" xr:uid="{00000000-0005-0000-0000-0000D0130000}"/>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00000000-0005-0000-0000-0000D6130000}"/>
    <cellStyle name="Normal 4 2 5 2 4 2 3" xfId="20768" xr:uid="{00000000-0005-0000-0000-00005C0A0000}"/>
    <cellStyle name="Normal 4 2 5 2 4 2 4" xfId="12339" xr:uid="{00000000-0005-0000-0000-0000D5130000}"/>
    <cellStyle name="Normal 4 2 5 2 4 3" xfId="5983" xr:uid="{00000000-0005-0000-0000-0000D7130000}"/>
    <cellStyle name="Normal 4 2 5 2 4 3 2" xfId="14412" xr:uid="{00000000-0005-0000-0000-0000D7130000}"/>
    <cellStyle name="Normal 4 2 5 2 4 4" xfId="18623" xr:uid="{00000000-0005-0000-0000-00005B0A0000}"/>
    <cellStyle name="Normal 4 2 5 2 4 5" xfId="10194" xr:uid="{00000000-0005-0000-0000-0000D4130000}"/>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00000000-0005-0000-0000-0000DA130000}"/>
    <cellStyle name="Normal 4 2 5 2 5 2 3" xfId="21181" xr:uid="{00000000-0005-0000-0000-00005E0A0000}"/>
    <cellStyle name="Normal 4 2 5 2 5 2 4" xfId="12752" xr:uid="{00000000-0005-0000-0000-0000D9130000}"/>
    <cellStyle name="Normal 4 2 5 2 5 3" xfId="6396" xr:uid="{00000000-0005-0000-0000-0000DB130000}"/>
    <cellStyle name="Normal 4 2 5 2 5 3 2" xfId="14825" xr:uid="{00000000-0005-0000-0000-0000DB130000}"/>
    <cellStyle name="Normal 4 2 5 2 5 4" xfId="19036" xr:uid="{00000000-0005-0000-0000-00005D0A0000}"/>
    <cellStyle name="Normal 4 2 5 2 5 5" xfId="10607" xr:uid="{00000000-0005-0000-0000-0000D8130000}"/>
    <cellStyle name="Normal 4 2 5 2 6" xfId="2524" xr:uid="{00000000-0005-0000-0000-0000DC130000}"/>
    <cellStyle name="Normal 4 2 5 2 6 2" xfId="6809" xr:uid="{00000000-0005-0000-0000-0000DD130000}"/>
    <cellStyle name="Normal 4 2 5 2 6 2 2" xfId="15238" xr:uid="{00000000-0005-0000-0000-0000DD130000}"/>
    <cellStyle name="Normal 4 2 5 2 6 3" xfId="19449" xr:uid="{00000000-0005-0000-0000-00005F0A0000}"/>
    <cellStyle name="Normal 4 2 5 2 6 4" xfId="11020" xr:uid="{00000000-0005-0000-0000-0000DC130000}"/>
    <cellStyle name="Normal 4 2 5 2 7" xfId="4744" xr:uid="{00000000-0005-0000-0000-0000DE130000}"/>
    <cellStyle name="Normal 4 2 5 2 7 2" xfId="13173" xr:uid="{00000000-0005-0000-0000-0000DE130000}"/>
    <cellStyle name="Normal 4 2 5 2 8" xfId="17384" xr:uid="{00000000-0005-0000-0000-000000230000}"/>
    <cellStyle name="Normal 4 2 5 2 9" xfId="8955" xr:uid="{00000000-0005-0000-0000-0000CB130000}"/>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00000000-0005-0000-0000-0000E1130000}"/>
    <cellStyle name="Normal 4 2 5 3 2 3" xfId="19941" xr:uid="{00000000-0005-0000-0000-0000610A0000}"/>
    <cellStyle name="Normal 4 2 5 3 2 4" xfId="11512" xr:uid="{00000000-0005-0000-0000-0000E0130000}"/>
    <cellStyle name="Normal 4 2 5 3 3" xfId="5156" xr:uid="{00000000-0005-0000-0000-0000E2130000}"/>
    <cellStyle name="Normal 4 2 5 3 3 2" xfId="13585" xr:uid="{00000000-0005-0000-0000-0000E2130000}"/>
    <cellStyle name="Normal 4 2 5 3 4" xfId="17796" xr:uid="{00000000-0005-0000-0000-0000600A0000}"/>
    <cellStyle name="Normal 4 2 5 3 5" xfId="9367" xr:uid="{00000000-0005-0000-0000-0000DF130000}"/>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00000000-0005-0000-0000-0000E5130000}"/>
    <cellStyle name="Normal 4 2 5 4 2 3" xfId="20354" xr:uid="{00000000-0005-0000-0000-0000630A0000}"/>
    <cellStyle name="Normal 4 2 5 4 2 4" xfId="11925" xr:uid="{00000000-0005-0000-0000-0000E4130000}"/>
    <cellStyle name="Normal 4 2 5 4 3" xfId="5569" xr:uid="{00000000-0005-0000-0000-0000E6130000}"/>
    <cellStyle name="Normal 4 2 5 4 3 2" xfId="13998" xr:uid="{00000000-0005-0000-0000-0000E6130000}"/>
    <cellStyle name="Normal 4 2 5 4 4" xfId="18209" xr:uid="{00000000-0005-0000-0000-0000620A0000}"/>
    <cellStyle name="Normal 4 2 5 4 5" xfId="9780" xr:uid="{00000000-0005-0000-0000-0000E3130000}"/>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00000000-0005-0000-0000-0000E9130000}"/>
    <cellStyle name="Normal 4 2 5 5 2 3" xfId="20767" xr:uid="{00000000-0005-0000-0000-0000650A0000}"/>
    <cellStyle name="Normal 4 2 5 5 2 4" xfId="12338" xr:uid="{00000000-0005-0000-0000-0000E8130000}"/>
    <cellStyle name="Normal 4 2 5 5 3" xfId="5982" xr:uid="{00000000-0005-0000-0000-0000EA130000}"/>
    <cellStyle name="Normal 4 2 5 5 3 2" xfId="14411" xr:uid="{00000000-0005-0000-0000-0000EA130000}"/>
    <cellStyle name="Normal 4 2 5 5 4" xfId="18622" xr:uid="{00000000-0005-0000-0000-0000640A0000}"/>
    <cellStyle name="Normal 4 2 5 5 5" xfId="10193" xr:uid="{00000000-0005-0000-0000-0000E7130000}"/>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00000000-0005-0000-0000-0000ED130000}"/>
    <cellStyle name="Normal 4 2 5 6 2 3" xfId="21180" xr:uid="{00000000-0005-0000-0000-0000670A0000}"/>
    <cellStyle name="Normal 4 2 5 6 2 4" xfId="12751" xr:uid="{00000000-0005-0000-0000-0000EC130000}"/>
    <cellStyle name="Normal 4 2 5 6 3" xfId="6395" xr:uid="{00000000-0005-0000-0000-0000EE130000}"/>
    <cellStyle name="Normal 4 2 5 6 3 2" xfId="14824" xr:uid="{00000000-0005-0000-0000-0000EE130000}"/>
    <cellStyle name="Normal 4 2 5 6 4" xfId="19035" xr:uid="{00000000-0005-0000-0000-0000660A0000}"/>
    <cellStyle name="Normal 4 2 5 6 5" xfId="10606" xr:uid="{00000000-0005-0000-0000-0000EB130000}"/>
    <cellStyle name="Normal 4 2 5 7" xfId="2523" xr:uid="{00000000-0005-0000-0000-0000EF130000}"/>
    <cellStyle name="Normal 4 2 5 7 2" xfId="6808" xr:uid="{00000000-0005-0000-0000-0000F0130000}"/>
    <cellStyle name="Normal 4 2 5 7 2 2" xfId="15237" xr:uid="{00000000-0005-0000-0000-0000F0130000}"/>
    <cellStyle name="Normal 4 2 5 7 3" xfId="19448" xr:uid="{00000000-0005-0000-0000-0000680A0000}"/>
    <cellStyle name="Normal 4 2 5 7 4" xfId="11019" xr:uid="{00000000-0005-0000-0000-0000EF130000}"/>
    <cellStyle name="Normal 4 2 5 8" xfId="4743" xr:uid="{00000000-0005-0000-0000-0000F1130000}"/>
    <cellStyle name="Normal 4 2 5 8 2" xfId="13172" xr:uid="{00000000-0005-0000-0000-0000F1130000}"/>
    <cellStyle name="Normal 4 2 5 9" xfId="17383" xr:uid="{00000000-0005-0000-0000-0000FF22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00000000-0005-0000-0000-0000F5130000}"/>
    <cellStyle name="Normal 4 2 6 2 2 3" xfId="19943" xr:uid="{00000000-0005-0000-0000-00006B0A0000}"/>
    <cellStyle name="Normal 4 2 6 2 2 4" xfId="11514" xr:uid="{00000000-0005-0000-0000-0000F4130000}"/>
    <cellStyle name="Normal 4 2 6 2 3" xfId="5158" xr:uid="{00000000-0005-0000-0000-0000F6130000}"/>
    <cellStyle name="Normal 4 2 6 2 3 2" xfId="13587" xr:uid="{00000000-0005-0000-0000-0000F6130000}"/>
    <cellStyle name="Normal 4 2 6 2 4" xfId="17798" xr:uid="{00000000-0005-0000-0000-00006A0A0000}"/>
    <cellStyle name="Normal 4 2 6 2 5" xfId="9369" xr:uid="{00000000-0005-0000-0000-0000F3130000}"/>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00000000-0005-0000-0000-0000F9130000}"/>
    <cellStyle name="Normal 4 2 6 3 2 3" xfId="20356" xr:uid="{00000000-0005-0000-0000-00006D0A0000}"/>
    <cellStyle name="Normal 4 2 6 3 2 4" xfId="11927" xr:uid="{00000000-0005-0000-0000-0000F8130000}"/>
    <cellStyle name="Normal 4 2 6 3 3" xfId="5571" xr:uid="{00000000-0005-0000-0000-0000FA130000}"/>
    <cellStyle name="Normal 4 2 6 3 3 2" xfId="14000" xr:uid="{00000000-0005-0000-0000-0000FA130000}"/>
    <cellStyle name="Normal 4 2 6 3 4" xfId="18211" xr:uid="{00000000-0005-0000-0000-00006C0A0000}"/>
    <cellStyle name="Normal 4 2 6 3 5" xfId="9782" xr:uid="{00000000-0005-0000-0000-0000F7130000}"/>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00000000-0005-0000-0000-0000FD130000}"/>
    <cellStyle name="Normal 4 2 6 4 2 3" xfId="20769" xr:uid="{00000000-0005-0000-0000-00006F0A0000}"/>
    <cellStyle name="Normal 4 2 6 4 2 4" xfId="12340" xr:uid="{00000000-0005-0000-0000-0000FC130000}"/>
    <cellStyle name="Normal 4 2 6 4 3" xfId="5984" xr:uid="{00000000-0005-0000-0000-0000FE130000}"/>
    <cellStyle name="Normal 4 2 6 4 3 2" xfId="14413" xr:uid="{00000000-0005-0000-0000-0000FE130000}"/>
    <cellStyle name="Normal 4 2 6 4 4" xfId="18624" xr:uid="{00000000-0005-0000-0000-00006E0A0000}"/>
    <cellStyle name="Normal 4 2 6 4 5" xfId="10195" xr:uid="{00000000-0005-0000-0000-0000FB130000}"/>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00000000-0005-0000-0000-000001140000}"/>
    <cellStyle name="Normal 4 2 6 5 2 3" xfId="21182" xr:uid="{00000000-0005-0000-0000-0000710A0000}"/>
    <cellStyle name="Normal 4 2 6 5 2 4" xfId="12753" xr:uid="{00000000-0005-0000-0000-000000140000}"/>
    <cellStyle name="Normal 4 2 6 5 3" xfId="6397" xr:uid="{00000000-0005-0000-0000-000002140000}"/>
    <cellStyle name="Normal 4 2 6 5 3 2" xfId="14826" xr:uid="{00000000-0005-0000-0000-000002140000}"/>
    <cellStyle name="Normal 4 2 6 5 4" xfId="19037" xr:uid="{00000000-0005-0000-0000-0000700A0000}"/>
    <cellStyle name="Normal 4 2 6 5 5" xfId="10608" xr:uid="{00000000-0005-0000-0000-0000FF130000}"/>
    <cellStyle name="Normal 4 2 6 6" xfId="2525" xr:uid="{00000000-0005-0000-0000-000003140000}"/>
    <cellStyle name="Normal 4 2 6 6 2" xfId="6810" xr:uid="{00000000-0005-0000-0000-000004140000}"/>
    <cellStyle name="Normal 4 2 6 6 2 2" xfId="15239" xr:uid="{00000000-0005-0000-0000-000004140000}"/>
    <cellStyle name="Normal 4 2 6 6 3" xfId="19450" xr:uid="{00000000-0005-0000-0000-0000720A0000}"/>
    <cellStyle name="Normal 4 2 6 6 4" xfId="11021" xr:uid="{00000000-0005-0000-0000-000003140000}"/>
    <cellStyle name="Normal 4 2 6 7" xfId="4745" xr:uid="{00000000-0005-0000-0000-000005140000}"/>
    <cellStyle name="Normal 4 2 6 7 2" xfId="13174" xr:uid="{00000000-0005-0000-0000-000005140000}"/>
    <cellStyle name="Normal 4 2 6 8" xfId="17385" xr:uid="{00000000-0005-0000-0000-000001230000}"/>
    <cellStyle name="Normal 4 2 6 9" xfId="8956" xr:uid="{00000000-0005-0000-0000-0000F2130000}"/>
    <cellStyle name="Normal 4 3" xfId="366" xr:uid="{00000000-0005-0000-0000-000006140000}"/>
    <cellStyle name="Normal 4 3 10" xfId="17386" xr:uid="{00000000-0005-0000-0000-000002230000}"/>
    <cellStyle name="Normal 4 3 11" xfId="8957"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10" xfId="17387" xr:uid="{00000000-0005-0000-0000-000003230000}"/>
    <cellStyle name="Normal 4 3 2 2 2 11" xfId="8958" xr:uid="{00000000-0005-0000-0000-000009140000}"/>
    <cellStyle name="Normal 4 3 2 2 2 2" xfId="370" xr:uid="{00000000-0005-0000-0000-00000A140000}"/>
    <cellStyle name="Normal 4 3 2 2 2 2 10" xfId="8959"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00000000-0005-0000-0000-00000E140000}"/>
    <cellStyle name="Normal 4 3 2 2 2 2 2 2 2 3" xfId="19947" xr:uid="{00000000-0005-0000-0000-00007A0A0000}"/>
    <cellStyle name="Normal 4 3 2 2 2 2 2 2 2 4" xfId="11518" xr:uid="{00000000-0005-0000-0000-00000D140000}"/>
    <cellStyle name="Normal 4 3 2 2 2 2 2 2 3" xfId="5162" xr:uid="{00000000-0005-0000-0000-00000F140000}"/>
    <cellStyle name="Normal 4 3 2 2 2 2 2 2 3 2" xfId="13591" xr:uid="{00000000-0005-0000-0000-00000F140000}"/>
    <cellStyle name="Normal 4 3 2 2 2 2 2 2 4" xfId="17802" xr:uid="{00000000-0005-0000-0000-0000790A0000}"/>
    <cellStyle name="Normal 4 3 2 2 2 2 2 2 5" xfId="9373" xr:uid="{00000000-0005-0000-0000-00000C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00000000-0005-0000-0000-000012140000}"/>
    <cellStyle name="Normal 4 3 2 2 2 2 2 3 2 3" xfId="20360" xr:uid="{00000000-0005-0000-0000-00007C0A0000}"/>
    <cellStyle name="Normal 4 3 2 2 2 2 2 3 2 4" xfId="11931" xr:uid="{00000000-0005-0000-0000-000011140000}"/>
    <cellStyle name="Normal 4 3 2 2 2 2 2 3 3" xfId="5575" xr:uid="{00000000-0005-0000-0000-000013140000}"/>
    <cellStyle name="Normal 4 3 2 2 2 2 2 3 3 2" xfId="14004" xr:uid="{00000000-0005-0000-0000-000013140000}"/>
    <cellStyle name="Normal 4 3 2 2 2 2 2 3 4" xfId="18215" xr:uid="{00000000-0005-0000-0000-00007B0A0000}"/>
    <cellStyle name="Normal 4 3 2 2 2 2 2 3 5" xfId="9786" xr:uid="{00000000-0005-0000-0000-000010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00000000-0005-0000-0000-000016140000}"/>
    <cellStyle name="Normal 4 3 2 2 2 2 2 4 2 3" xfId="20773" xr:uid="{00000000-0005-0000-0000-00007E0A0000}"/>
    <cellStyle name="Normal 4 3 2 2 2 2 2 4 2 4" xfId="12344" xr:uid="{00000000-0005-0000-0000-000015140000}"/>
    <cellStyle name="Normal 4 3 2 2 2 2 2 4 3" xfId="5988" xr:uid="{00000000-0005-0000-0000-000017140000}"/>
    <cellStyle name="Normal 4 3 2 2 2 2 2 4 3 2" xfId="14417" xr:uid="{00000000-0005-0000-0000-000017140000}"/>
    <cellStyle name="Normal 4 3 2 2 2 2 2 4 4" xfId="18628" xr:uid="{00000000-0005-0000-0000-00007D0A0000}"/>
    <cellStyle name="Normal 4 3 2 2 2 2 2 4 5" xfId="10199" xr:uid="{00000000-0005-0000-0000-000014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00000000-0005-0000-0000-00001A140000}"/>
    <cellStyle name="Normal 4 3 2 2 2 2 2 5 2 3" xfId="21186" xr:uid="{00000000-0005-0000-0000-0000800A0000}"/>
    <cellStyle name="Normal 4 3 2 2 2 2 2 5 2 4" xfId="12757" xr:uid="{00000000-0005-0000-0000-000019140000}"/>
    <cellStyle name="Normal 4 3 2 2 2 2 2 5 3" xfId="6401" xr:uid="{00000000-0005-0000-0000-00001B140000}"/>
    <cellStyle name="Normal 4 3 2 2 2 2 2 5 3 2" xfId="14830" xr:uid="{00000000-0005-0000-0000-00001B140000}"/>
    <cellStyle name="Normal 4 3 2 2 2 2 2 5 4" xfId="19041" xr:uid="{00000000-0005-0000-0000-00007F0A0000}"/>
    <cellStyle name="Normal 4 3 2 2 2 2 2 5 5" xfId="10612" xr:uid="{00000000-0005-0000-0000-000018140000}"/>
    <cellStyle name="Normal 4 3 2 2 2 2 2 6" xfId="2529" xr:uid="{00000000-0005-0000-0000-00001C140000}"/>
    <cellStyle name="Normal 4 3 2 2 2 2 2 6 2" xfId="6814" xr:uid="{00000000-0005-0000-0000-00001D140000}"/>
    <cellStyle name="Normal 4 3 2 2 2 2 2 6 2 2" xfId="15243" xr:uid="{00000000-0005-0000-0000-00001D140000}"/>
    <cellStyle name="Normal 4 3 2 2 2 2 2 6 3" xfId="19454" xr:uid="{00000000-0005-0000-0000-0000810A0000}"/>
    <cellStyle name="Normal 4 3 2 2 2 2 2 6 4" xfId="11025" xr:uid="{00000000-0005-0000-0000-00001C140000}"/>
    <cellStyle name="Normal 4 3 2 2 2 2 2 7" xfId="4749" xr:uid="{00000000-0005-0000-0000-00001E140000}"/>
    <cellStyle name="Normal 4 3 2 2 2 2 2 7 2" xfId="13178" xr:uid="{00000000-0005-0000-0000-00001E140000}"/>
    <cellStyle name="Normal 4 3 2 2 2 2 2 8" xfId="17389" xr:uid="{00000000-0005-0000-0000-000005230000}"/>
    <cellStyle name="Normal 4 3 2 2 2 2 2 9" xfId="8960" xr:uid="{00000000-0005-0000-0000-00000B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00000000-0005-0000-0000-000021140000}"/>
    <cellStyle name="Normal 4 3 2 2 2 2 3 2 3" xfId="19946" xr:uid="{00000000-0005-0000-0000-0000830A0000}"/>
    <cellStyle name="Normal 4 3 2 2 2 2 3 2 4" xfId="11517" xr:uid="{00000000-0005-0000-0000-000020140000}"/>
    <cellStyle name="Normal 4 3 2 2 2 2 3 3" xfId="5161" xr:uid="{00000000-0005-0000-0000-000022140000}"/>
    <cellStyle name="Normal 4 3 2 2 2 2 3 3 2" xfId="13590" xr:uid="{00000000-0005-0000-0000-000022140000}"/>
    <cellStyle name="Normal 4 3 2 2 2 2 3 4" xfId="17801" xr:uid="{00000000-0005-0000-0000-0000820A0000}"/>
    <cellStyle name="Normal 4 3 2 2 2 2 3 5" xfId="9372" xr:uid="{00000000-0005-0000-0000-00001F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00000000-0005-0000-0000-000025140000}"/>
    <cellStyle name="Normal 4 3 2 2 2 2 4 2 3" xfId="20359" xr:uid="{00000000-0005-0000-0000-0000850A0000}"/>
    <cellStyle name="Normal 4 3 2 2 2 2 4 2 4" xfId="11930" xr:uid="{00000000-0005-0000-0000-000024140000}"/>
    <cellStyle name="Normal 4 3 2 2 2 2 4 3" xfId="5574" xr:uid="{00000000-0005-0000-0000-000026140000}"/>
    <cellStyle name="Normal 4 3 2 2 2 2 4 3 2" xfId="14003" xr:uid="{00000000-0005-0000-0000-000026140000}"/>
    <cellStyle name="Normal 4 3 2 2 2 2 4 4" xfId="18214" xr:uid="{00000000-0005-0000-0000-0000840A0000}"/>
    <cellStyle name="Normal 4 3 2 2 2 2 4 5" xfId="9785" xr:uid="{00000000-0005-0000-0000-000023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00000000-0005-0000-0000-000029140000}"/>
    <cellStyle name="Normal 4 3 2 2 2 2 5 2 3" xfId="20772" xr:uid="{00000000-0005-0000-0000-0000870A0000}"/>
    <cellStyle name="Normal 4 3 2 2 2 2 5 2 4" xfId="12343" xr:uid="{00000000-0005-0000-0000-000028140000}"/>
    <cellStyle name="Normal 4 3 2 2 2 2 5 3" xfId="5987" xr:uid="{00000000-0005-0000-0000-00002A140000}"/>
    <cellStyle name="Normal 4 3 2 2 2 2 5 3 2" xfId="14416" xr:uid="{00000000-0005-0000-0000-00002A140000}"/>
    <cellStyle name="Normal 4 3 2 2 2 2 5 4" xfId="18627" xr:uid="{00000000-0005-0000-0000-0000860A0000}"/>
    <cellStyle name="Normal 4 3 2 2 2 2 5 5" xfId="10198" xr:uid="{00000000-0005-0000-0000-000027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00000000-0005-0000-0000-00002D140000}"/>
    <cellStyle name="Normal 4 3 2 2 2 2 6 2 3" xfId="21185" xr:uid="{00000000-0005-0000-0000-0000890A0000}"/>
    <cellStyle name="Normal 4 3 2 2 2 2 6 2 4" xfId="12756" xr:uid="{00000000-0005-0000-0000-00002C140000}"/>
    <cellStyle name="Normal 4 3 2 2 2 2 6 3" xfId="6400" xr:uid="{00000000-0005-0000-0000-00002E140000}"/>
    <cellStyle name="Normal 4 3 2 2 2 2 6 3 2" xfId="14829" xr:uid="{00000000-0005-0000-0000-00002E140000}"/>
    <cellStyle name="Normal 4 3 2 2 2 2 6 4" xfId="19040" xr:uid="{00000000-0005-0000-0000-0000880A0000}"/>
    <cellStyle name="Normal 4 3 2 2 2 2 6 5" xfId="10611" xr:uid="{00000000-0005-0000-0000-00002B140000}"/>
    <cellStyle name="Normal 4 3 2 2 2 2 7" xfId="2528" xr:uid="{00000000-0005-0000-0000-00002F140000}"/>
    <cellStyle name="Normal 4 3 2 2 2 2 7 2" xfId="6813" xr:uid="{00000000-0005-0000-0000-000030140000}"/>
    <cellStyle name="Normal 4 3 2 2 2 2 7 2 2" xfId="15242" xr:uid="{00000000-0005-0000-0000-000030140000}"/>
    <cellStyle name="Normal 4 3 2 2 2 2 7 3" xfId="19453" xr:uid="{00000000-0005-0000-0000-00008A0A0000}"/>
    <cellStyle name="Normal 4 3 2 2 2 2 7 4" xfId="11024" xr:uid="{00000000-0005-0000-0000-00002F140000}"/>
    <cellStyle name="Normal 4 3 2 2 2 2 8" xfId="4748" xr:uid="{00000000-0005-0000-0000-000031140000}"/>
    <cellStyle name="Normal 4 3 2 2 2 2 8 2" xfId="13177" xr:uid="{00000000-0005-0000-0000-000031140000}"/>
    <cellStyle name="Normal 4 3 2 2 2 2 9" xfId="17388" xr:uid="{00000000-0005-0000-0000-00000423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00000000-0005-0000-0000-000035140000}"/>
    <cellStyle name="Normal 4 3 2 2 2 3 2 2 3" xfId="19948" xr:uid="{00000000-0005-0000-0000-00008D0A0000}"/>
    <cellStyle name="Normal 4 3 2 2 2 3 2 2 4" xfId="11519" xr:uid="{00000000-0005-0000-0000-000034140000}"/>
    <cellStyle name="Normal 4 3 2 2 2 3 2 3" xfId="5163" xr:uid="{00000000-0005-0000-0000-000036140000}"/>
    <cellStyle name="Normal 4 3 2 2 2 3 2 3 2" xfId="13592" xr:uid="{00000000-0005-0000-0000-000036140000}"/>
    <cellStyle name="Normal 4 3 2 2 2 3 2 4" xfId="17803" xr:uid="{00000000-0005-0000-0000-00008C0A0000}"/>
    <cellStyle name="Normal 4 3 2 2 2 3 2 5" xfId="9374" xr:uid="{00000000-0005-0000-0000-000033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00000000-0005-0000-0000-000039140000}"/>
    <cellStyle name="Normal 4 3 2 2 2 3 3 2 3" xfId="20361" xr:uid="{00000000-0005-0000-0000-00008F0A0000}"/>
    <cellStyle name="Normal 4 3 2 2 2 3 3 2 4" xfId="11932" xr:uid="{00000000-0005-0000-0000-000038140000}"/>
    <cellStyle name="Normal 4 3 2 2 2 3 3 3" xfId="5576" xr:uid="{00000000-0005-0000-0000-00003A140000}"/>
    <cellStyle name="Normal 4 3 2 2 2 3 3 3 2" xfId="14005" xr:uid="{00000000-0005-0000-0000-00003A140000}"/>
    <cellStyle name="Normal 4 3 2 2 2 3 3 4" xfId="18216" xr:uid="{00000000-0005-0000-0000-00008E0A0000}"/>
    <cellStyle name="Normal 4 3 2 2 2 3 3 5" xfId="9787" xr:uid="{00000000-0005-0000-0000-000037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00000000-0005-0000-0000-00003D140000}"/>
    <cellStyle name="Normal 4 3 2 2 2 3 4 2 3" xfId="20774" xr:uid="{00000000-0005-0000-0000-0000910A0000}"/>
    <cellStyle name="Normal 4 3 2 2 2 3 4 2 4" xfId="12345" xr:uid="{00000000-0005-0000-0000-00003C140000}"/>
    <cellStyle name="Normal 4 3 2 2 2 3 4 3" xfId="5989" xr:uid="{00000000-0005-0000-0000-00003E140000}"/>
    <cellStyle name="Normal 4 3 2 2 2 3 4 3 2" xfId="14418" xr:uid="{00000000-0005-0000-0000-00003E140000}"/>
    <cellStyle name="Normal 4 3 2 2 2 3 4 4" xfId="18629" xr:uid="{00000000-0005-0000-0000-0000900A0000}"/>
    <cellStyle name="Normal 4 3 2 2 2 3 4 5" xfId="10200" xr:uid="{00000000-0005-0000-0000-00003B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00000000-0005-0000-0000-000041140000}"/>
    <cellStyle name="Normal 4 3 2 2 2 3 5 2 3" xfId="21187" xr:uid="{00000000-0005-0000-0000-0000930A0000}"/>
    <cellStyle name="Normal 4 3 2 2 2 3 5 2 4" xfId="12758" xr:uid="{00000000-0005-0000-0000-000040140000}"/>
    <cellStyle name="Normal 4 3 2 2 2 3 5 3" xfId="6402" xr:uid="{00000000-0005-0000-0000-000042140000}"/>
    <cellStyle name="Normal 4 3 2 2 2 3 5 3 2" xfId="14831" xr:uid="{00000000-0005-0000-0000-000042140000}"/>
    <cellStyle name="Normal 4 3 2 2 2 3 5 4" xfId="19042" xr:uid="{00000000-0005-0000-0000-0000920A0000}"/>
    <cellStyle name="Normal 4 3 2 2 2 3 5 5" xfId="10613" xr:uid="{00000000-0005-0000-0000-00003F140000}"/>
    <cellStyle name="Normal 4 3 2 2 2 3 6" xfId="2530" xr:uid="{00000000-0005-0000-0000-000043140000}"/>
    <cellStyle name="Normal 4 3 2 2 2 3 6 2" xfId="6815" xr:uid="{00000000-0005-0000-0000-000044140000}"/>
    <cellStyle name="Normal 4 3 2 2 2 3 6 2 2" xfId="15244" xr:uid="{00000000-0005-0000-0000-000044140000}"/>
    <cellStyle name="Normal 4 3 2 2 2 3 6 3" xfId="19455" xr:uid="{00000000-0005-0000-0000-0000940A0000}"/>
    <cellStyle name="Normal 4 3 2 2 2 3 6 4" xfId="11026" xr:uid="{00000000-0005-0000-0000-000043140000}"/>
    <cellStyle name="Normal 4 3 2 2 2 3 7" xfId="4750" xr:uid="{00000000-0005-0000-0000-000045140000}"/>
    <cellStyle name="Normal 4 3 2 2 2 3 7 2" xfId="13179" xr:uid="{00000000-0005-0000-0000-000045140000}"/>
    <cellStyle name="Normal 4 3 2 2 2 3 8" xfId="17390" xr:uid="{00000000-0005-0000-0000-000006230000}"/>
    <cellStyle name="Normal 4 3 2 2 2 3 9" xfId="8961" xr:uid="{00000000-0005-0000-0000-000032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00000000-0005-0000-0000-000048140000}"/>
    <cellStyle name="Normal 4 3 2 2 2 4 2 3" xfId="19945" xr:uid="{00000000-0005-0000-0000-0000960A0000}"/>
    <cellStyle name="Normal 4 3 2 2 2 4 2 4" xfId="11516" xr:uid="{00000000-0005-0000-0000-000047140000}"/>
    <cellStyle name="Normal 4 3 2 2 2 4 3" xfId="5160" xr:uid="{00000000-0005-0000-0000-000049140000}"/>
    <cellStyle name="Normal 4 3 2 2 2 4 3 2" xfId="13589" xr:uid="{00000000-0005-0000-0000-000049140000}"/>
    <cellStyle name="Normal 4 3 2 2 2 4 4" xfId="17800" xr:uid="{00000000-0005-0000-0000-0000950A0000}"/>
    <cellStyle name="Normal 4 3 2 2 2 4 5" xfId="9371" xr:uid="{00000000-0005-0000-0000-000046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00000000-0005-0000-0000-00004C140000}"/>
    <cellStyle name="Normal 4 3 2 2 2 5 2 3" xfId="20358" xr:uid="{00000000-0005-0000-0000-0000980A0000}"/>
    <cellStyle name="Normal 4 3 2 2 2 5 2 4" xfId="11929" xr:uid="{00000000-0005-0000-0000-00004B140000}"/>
    <cellStyle name="Normal 4 3 2 2 2 5 3" xfId="5573" xr:uid="{00000000-0005-0000-0000-00004D140000}"/>
    <cellStyle name="Normal 4 3 2 2 2 5 3 2" xfId="14002" xr:uid="{00000000-0005-0000-0000-00004D140000}"/>
    <cellStyle name="Normal 4 3 2 2 2 5 4" xfId="18213" xr:uid="{00000000-0005-0000-0000-0000970A0000}"/>
    <cellStyle name="Normal 4 3 2 2 2 5 5" xfId="9784" xr:uid="{00000000-0005-0000-0000-00004A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00000000-0005-0000-0000-000050140000}"/>
    <cellStyle name="Normal 4 3 2 2 2 6 2 3" xfId="20771" xr:uid="{00000000-0005-0000-0000-00009A0A0000}"/>
    <cellStyle name="Normal 4 3 2 2 2 6 2 4" xfId="12342" xr:uid="{00000000-0005-0000-0000-00004F140000}"/>
    <cellStyle name="Normal 4 3 2 2 2 6 3" xfId="5986" xr:uid="{00000000-0005-0000-0000-000051140000}"/>
    <cellStyle name="Normal 4 3 2 2 2 6 3 2" xfId="14415" xr:uid="{00000000-0005-0000-0000-000051140000}"/>
    <cellStyle name="Normal 4 3 2 2 2 6 4" xfId="18626" xr:uid="{00000000-0005-0000-0000-0000990A0000}"/>
    <cellStyle name="Normal 4 3 2 2 2 6 5" xfId="10197" xr:uid="{00000000-0005-0000-0000-00004E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00000000-0005-0000-0000-000054140000}"/>
    <cellStyle name="Normal 4 3 2 2 2 7 2 3" xfId="21184" xr:uid="{00000000-0005-0000-0000-00009C0A0000}"/>
    <cellStyle name="Normal 4 3 2 2 2 7 2 4" xfId="12755" xr:uid="{00000000-0005-0000-0000-000053140000}"/>
    <cellStyle name="Normal 4 3 2 2 2 7 3" xfId="6399" xr:uid="{00000000-0005-0000-0000-000055140000}"/>
    <cellStyle name="Normal 4 3 2 2 2 7 3 2" xfId="14828" xr:uid="{00000000-0005-0000-0000-000055140000}"/>
    <cellStyle name="Normal 4 3 2 2 2 7 4" xfId="19039" xr:uid="{00000000-0005-0000-0000-00009B0A0000}"/>
    <cellStyle name="Normal 4 3 2 2 2 7 5" xfId="10610" xr:uid="{00000000-0005-0000-0000-000052140000}"/>
    <cellStyle name="Normal 4 3 2 2 2 8" xfId="2527" xr:uid="{00000000-0005-0000-0000-000056140000}"/>
    <cellStyle name="Normal 4 3 2 2 2 8 2" xfId="6812" xr:uid="{00000000-0005-0000-0000-000057140000}"/>
    <cellStyle name="Normal 4 3 2 2 2 8 2 2" xfId="15241" xr:uid="{00000000-0005-0000-0000-000057140000}"/>
    <cellStyle name="Normal 4 3 2 2 2 8 3" xfId="19452" xr:uid="{00000000-0005-0000-0000-00009D0A0000}"/>
    <cellStyle name="Normal 4 3 2 2 2 8 4" xfId="11023" xr:uid="{00000000-0005-0000-0000-000056140000}"/>
    <cellStyle name="Normal 4 3 2 2 2 9" xfId="4747" xr:uid="{00000000-0005-0000-0000-000058140000}"/>
    <cellStyle name="Normal 4 3 2 2 2 9 2" xfId="13176"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17391" xr:uid="{00000000-0005-0000-0000-000007230000}"/>
    <cellStyle name="Normal 4 3 3 11" xfId="8962" xr:uid="{00000000-0005-0000-0000-00005C140000}"/>
    <cellStyle name="Normal 4 3 3 2" xfId="375" xr:uid="{00000000-0005-0000-0000-00005D140000}"/>
    <cellStyle name="Normal 4 3 3 2 10" xfId="8963"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00000000-0005-0000-0000-000061140000}"/>
    <cellStyle name="Normal 4 3 3 2 2 2 2 3" xfId="19951" xr:uid="{00000000-0005-0000-0000-0000A50A0000}"/>
    <cellStyle name="Normal 4 3 3 2 2 2 2 4" xfId="11522" xr:uid="{00000000-0005-0000-0000-000060140000}"/>
    <cellStyle name="Normal 4 3 3 2 2 2 3" xfId="5166" xr:uid="{00000000-0005-0000-0000-000062140000}"/>
    <cellStyle name="Normal 4 3 3 2 2 2 3 2" xfId="13595" xr:uid="{00000000-0005-0000-0000-000062140000}"/>
    <cellStyle name="Normal 4 3 3 2 2 2 4" xfId="17806" xr:uid="{00000000-0005-0000-0000-0000A40A0000}"/>
    <cellStyle name="Normal 4 3 3 2 2 2 5" xfId="9377" xr:uid="{00000000-0005-0000-0000-00005F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00000000-0005-0000-0000-000065140000}"/>
    <cellStyle name="Normal 4 3 3 2 2 3 2 3" xfId="20364" xr:uid="{00000000-0005-0000-0000-0000A70A0000}"/>
    <cellStyle name="Normal 4 3 3 2 2 3 2 4" xfId="11935" xr:uid="{00000000-0005-0000-0000-000064140000}"/>
    <cellStyle name="Normal 4 3 3 2 2 3 3" xfId="5579" xr:uid="{00000000-0005-0000-0000-000066140000}"/>
    <cellStyle name="Normal 4 3 3 2 2 3 3 2" xfId="14008" xr:uid="{00000000-0005-0000-0000-000066140000}"/>
    <cellStyle name="Normal 4 3 3 2 2 3 4" xfId="18219" xr:uid="{00000000-0005-0000-0000-0000A60A0000}"/>
    <cellStyle name="Normal 4 3 3 2 2 3 5" xfId="9790" xr:uid="{00000000-0005-0000-0000-000063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00000000-0005-0000-0000-000069140000}"/>
    <cellStyle name="Normal 4 3 3 2 2 4 2 3" xfId="20777" xr:uid="{00000000-0005-0000-0000-0000A90A0000}"/>
    <cellStyle name="Normal 4 3 3 2 2 4 2 4" xfId="12348" xr:uid="{00000000-0005-0000-0000-000068140000}"/>
    <cellStyle name="Normal 4 3 3 2 2 4 3" xfId="5992" xr:uid="{00000000-0005-0000-0000-00006A140000}"/>
    <cellStyle name="Normal 4 3 3 2 2 4 3 2" xfId="14421" xr:uid="{00000000-0005-0000-0000-00006A140000}"/>
    <cellStyle name="Normal 4 3 3 2 2 4 4" xfId="18632" xr:uid="{00000000-0005-0000-0000-0000A80A0000}"/>
    <cellStyle name="Normal 4 3 3 2 2 4 5" xfId="10203" xr:uid="{00000000-0005-0000-0000-000067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00000000-0005-0000-0000-00006D140000}"/>
    <cellStyle name="Normal 4 3 3 2 2 5 2 3" xfId="21190" xr:uid="{00000000-0005-0000-0000-0000AB0A0000}"/>
    <cellStyle name="Normal 4 3 3 2 2 5 2 4" xfId="12761" xr:uid="{00000000-0005-0000-0000-00006C140000}"/>
    <cellStyle name="Normal 4 3 3 2 2 5 3" xfId="6405" xr:uid="{00000000-0005-0000-0000-00006E140000}"/>
    <cellStyle name="Normal 4 3 3 2 2 5 3 2" xfId="14834" xr:uid="{00000000-0005-0000-0000-00006E140000}"/>
    <cellStyle name="Normal 4 3 3 2 2 5 4" xfId="19045" xr:uid="{00000000-0005-0000-0000-0000AA0A0000}"/>
    <cellStyle name="Normal 4 3 3 2 2 5 5" xfId="10616" xr:uid="{00000000-0005-0000-0000-00006B140000}"/>
    <cellStyle name="Normal 4 3 3 2 2 6" xfId="2533" xr:uid="{00000000-0005-0000-0000-00006F140000}"/>
    <cellStyle name="Normal 4 3 3 2 2 6 2" xfId="6818" xr:uid="{00000000-0005-0000-0000-000070140000}"/>
    <cellStyle name="Normal 4 3 3 2 2 6 2 2" xfId="15247" xr:uid="{00000000-0005-0000-0000-000070140000}"/>
    <cellStyle name="Normal 4 3 3 2 2 6 3" xfId="19458" xr:uid="{00000000-0005-0000-0000-0000AC0A0000}"/>
    <cellStyle name="Normal 4 3 3 2 2 6 4" xfId="11029" xr:uid="{00000000-0005-0000-0000-00006F140000}"/>
    <cellStyle name="Normal 4 3 3 2 2 7" xfId="4753" xr:uid="{00000000-0005-0000-0000-000071140000}"/>
    <cellStyle name="Normal 4 3 3 2 2 7 2" xfId="13182" xr:uid="{00000000-0005-0000-0000-000071140000}"/>
    <cellStyle name="Normal 4 3 3 2 2 8" xfId="17393" xr:uid="{00000000-0005-0000-0000-000009230000}"/>
    <cellStyle name="Normal 4 3 3 2 2 9" xfId="8964" xr:uid="{00000000-0005-0000-0000-00005E140000}"/>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00000000-0005-0000-0000-000074140000}"/>
    <cellStyle name="Normal 4 3 3 2 3 2 3" xfId="19950" xr:uid="{00000000-0005-0000-0000-0000AE0A0000}"/>
    <cellStyle name="Normal 4 3 3 2 3 2 4" xfId="11521" xr:uid="{00000000-0005-0000-0000-000073140000}"/>
    <cellStyle name="Normal 4 3 3 2 3 3" xfId="5165" xr:uid="{00000000-0005-0000-0000-000075140000}"/>
    <cellStyle name="Normal 4 3 3 2 3 3 2" xfId="13594" xr:uid="{00000000-0005-0000-0000-000075140000}"/>
    <cellStyle name="Normal 4 3 3 2 3 4" xfId="17805" xr:uid="{00000000-0005-0000-0000-0000AD0A0000}"/>
    <cellStyle name="Normal 4 3 3 2 3 5" xfId="9376" xr:uid="{00000000-0005-0000-0000-000072140000}"/>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00000000-0005-0000-0000-000078140000}"/>
    <cellStyle name="Normal 4 3 3 2 4 2 3" xfId="20363" xr:uid="{00000000-0005-0000-0000-0000B00A0000}"/>
    <cellStyle name="Normal 4 3 3 2 4 2 4" xfId="11934" xr:uid="{00000000-0005-0000-0000-000077140000}"/>
    <cellStyle name="Normal 4 3 3 2 4 3" xfId="5578" xr:uid="{00000000-0005-0000-0000-000079140000}"/>
    <cellStyle name="Normal 4 3 3 2 4 3 2" xfId="14007" xr:uid="{00000000-0005-0000-0000-000079140000}"/>
    <cellStyle name="Normal 4 3 3 2 4 4" xfId="18218" xr:uid="{00000000-0005-0000-0000-0000AF0A0000}"/>
    <cellStyle name="Normal 4 3 3 2 4 5" xfId="9789" xr:uid="{00000000-0005-0000-0000-000076140000}"/>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00000000-0005-0000-0000-00007C140000}"/>
    <cellStyle name="Normal 4 3 3 2 5 2 3" xfId="20776" xr:uid="{00000000-0005-0000-0000-0000B20A0000}"/>
    <cellStyle name="Normal 4 3 3 2 5 2 4" xfId="12347" xr:uid="{00000000-0005-0000-0000-00007B140000}"/>
    <cellStyle name="Normal 4 3 3 2 5 3" xfId="5991" xr:uid="{00000000-0005-0000-0000-00007D140000}"/>
    <cellStyle name="Normal 4 3 3 2 5 3 2" xfId="14420" xr:uid="{00000000-0005-0000-0000-00007D140000}"/>
    <cellStyle name="Normal 4 3 3 2 5 4" xfId="18631" xr:uid="{00000000-0005-0000-0000-0000B10A0000}"/>
    <cellStyle name="Normal 4 3 3 2 5 5" xfId="10202" xr:uid="{00000000-0005-0000-0000-00007A140000}"/>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00000000-0005-0000-0000-000080140000}"/>
    <cellStyle name="Normal 4 3 3 2 6 2 3" xfId="21189" xr:uid="{00000000-0005-0000-0000-0000B40A0000}"/>
    <cellStyle name="Normal 4 3 3 2 6 2 4" xfId="12760" xr:uid="{00000000-0005-0000-0000-00007F140000}"/>
    <cellStyle name="Normal 4 3 3 2 6 3" xfId="6404" xr:uid="{00000000-0005-0000-0000-000081140000}"/>
    <cellStyle name="Normal 4 3 3 2 6 3 2" xfId="14833" xr:uid="{00000000-0005-0000-0000-000081140000}"/>
    <cellStyle name="Normal 4 3 3 2 6 4" xfId="19044" xr:uid="{00000000-0005-0000-0000-0000B30A0000}"/>
    <cellStyle name="Normal 4 3 3 2 6 5" xfId="10615" xr:uid="{00000000-0005-0000-0000-00007E140000}"/>
    <cellStyle name="Normal 4 3 3 2 7" xfId="2532" xr:uid="{00000000-0005-0000-0000-000082140000}"/>
    <cellStyle name="Normal 4 3 3 2 7 2" xfId="6817" xr:uid="{00000000-0005-0000-0000-000083140000}"/>
    <cellStyle name="Normal 4 3 3 2 7 2 2" xfId="15246" xr:uid="{00000000-0005-0000-0000-000083140000}"/>
    <cellStyle name="Normal 4 3 3 2 7 3" xfId="19457" xr:uid="{00000000-0005-0000-0000-0000B50A0000}"/>
    <cellStyle name="Normal 4 3 3 2 7 4" xfId="11028" xr:uid="{00000000-0005-0000-0000-000082140000}"/>
    <cellStyle name="Normal 4 3 3 2 8" xfId="4752" xr:uid="{00000000-0005-0000-0000-000084140000}"/>
    <cellStyle name="Normal 4 3 3 2 8 2" xfId="13181" xr:uid="{00000000-0005-0000-0000-000084140000}"/>
    <cellStyle name="Normal 4 3 3 2 9" xfId="17392" xr:uid="{00000000-0005-0000-0000-00000823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00000000-0005-0000-0000-000088140000}"/>
    <cellStyle name="Normal 4 3 3 3 2 2 3" xfId="19952" xr:uid="{00000000-0005-0000-0000-0000B80A0000}"/>
    <cellStyle name="Normal 4 3 3 3 2 2 4" xfId="11523" xr:uid="{00000000-0005-0000-0000-000087140000}"/>
    <cellStyle name="Normal 4 3 3 3 2 3" xfId="5167" xr:uid="{00000000-0005-0000-0000-000089140000}"/>
    <cellStyle name="Normal 4 3 3 3 2 3 2" xfId="13596" xr:uid="{00000000-0005-0000-0000-000089140000}"/>
    <cellStyle name="Normal 4 3 3 3 2 4" xfId="17807" xr:uid="{00000000-0005-0000-0000-0000B70A0000}"/>
    <cellStyle name="Normal 4 3 3 3 2 5" xfId="9378" xr:uid="{00000000-0005-0000-0000-000086140000}"/>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00000000-0005-0000-0000-00008C140000}"/>
    <cellStyle name="Normal 4 3 3 3 3 2 3" xfId="20365" xr:uid="{00000000-0005-0000-0000-0000BA0A0000}"/>
    <cellStyle name="Normal 4 3 3 3 3 2 4" xfId="11936" xr:uid="{00000000-0005-0000-0000-00008B140000}"/>
    <cellStyle name="Normal 4 3 3 3 3 3" xfId="5580" xr:uid="{00000000-0005-0000-0000-00008D140000}"/>
    <cellStyle name="Normal 4 3 3 3 3 3 2" xfId="14009" xr:uid="{00000000-0005-0000-0000-00008D140000}"/>
    <cellStyle name="Normal 4 3 3 3 3 4" xfId="18220" xr:uid="{00000000-0005-0000-0000-0000B90A0000}"/>
    <cellStyle name="Normal 4 3 3 3 3 5" xfId="9791" xr:uid="{00000000-0005-0000-0000-00008A140000}"/>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00000000-0005-0000-0000-000090140000}"/>
    <cellStyle name="Normal 4 3 3 3 4 2 3" xfId="20778" xr:uid="{00000000-0005-0000-0000-0000BC0A0000}"/>
    <cellStyle name="Normal 4 3 3 3 4 2 4" xfId="12349" xr:uid="{00000000-0005-0000-0000-00008F140000}"/>
    <cellStyle name="Normal 4 3 3 3 4 3" xfId="5993" xr:uid="{00000000-0005-0000-0000-000091140000}"/>
    <cellStyle name="Normal 4 3 3 3 4 3 2" xfId="14422" xr:uid="{00000000-0005-0000-0000-000091140000}"/>
    <cellStyle name="Normal 4 3 3 3 4 4" xfId="18633" xr:uid="{00000000-0005-0000-0000-0000BB0A0000}"/>
    <cellStyle name="Normal 4 3 3 3 4 5" xfId="10204" xr:uid="{00000000-0005-0000-0000-00008E140000}"/>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00000000-0005-0000-0000-000094140000}"/>
    <cellStyle name="Normal 4 3 3 3 5 2 3" xfId="21191" xr:uid="{00000000-0005-0000-0000-0000BE0A0000}"/>
    <cellStyle name="Normal 4 3 3 3 5 2 4" xfId="12762" xr:uid="{00000000-0005-0000-0000-000093140000}"/>
    <cellStyle name="Normal 4 3 3 3 5 3" xfId="6406" xr:uid="{00000000-0005-0000-0000-000095140000}"/>
    <cellStyle name="Normal 4 3 3 3 5 3 2" xfId="14835" xr:uid="{00000000-0005-0000-0000-000095140000}"/>
    <cellStyle name="Normal 4 3 3 3 5 4" xfId="19046" xr:uid="{00000000-0005-0000-0000-0000BD0A0000}"/>
    <cellStyle name="Normal 4 3 3 3 5 5" xfId="10617" xr:uid="{00000000-0005-0000-0000-000092140000}"/>
    <cellStyle name="Normal 4 3 3 3 6" xfId="2534" xr:uid="{00000000-0005-0000-0000-000096140000}"/>
    <cellStyle name="Normal 4 3 3 3 6 2" xfId="6819" xr:uid="{00000000-0005-0000-0000-000097140000}"/>
    <cellStyle name="Normal 4 3 3 3 6 2 2" xfId="15248" xr:uid="{00000000-0005-0000-0000-000097140000}"/>
    <cellStyle name="Normal 4 3 3 3 6 3" xfId="19459" xr:uid="{00000000-0005-0000-0000-0000BF0A0000}"/>
    <cellStyle name="Normal 4 3 3 3 6 4" xfId="11030" xr:uid="{00000000-0005-0000-0000-000096140000}"/>
    <cellStyle name="Normal 4 3 3 3 7" xfId="4754" xr:uid="{00000000-0005-0000-0000-000098140000}"/>
    <cellStyle name="Normal 4 3 3 3 7 2" xfId="13183" xr:uid="{00000000-0005-0000-0000-000098140000}"/>
    <cellStyle name="Normal 4 3 3 3 8" xfId="17394" xr:uid="{00000000-0005-0000-0000-00000A230000}"/>
    <cellStyle name="Normal 4 3 3 3 9" xfId="8965" xr:uid="{00000000-0005-0000-0000-000085140000}"/>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00000000-0005-0000-0000-00009B140000}"/>
    <cellStyle name="Normal 4 3 3 4 2 3" xfId="19949" xr:uid="{00000000-0005-0000-0000-0000C10A0000}"/>
    <cellStyle name="Normal 4 3 3 4 2 4" xfId="11520" xr:uid="{00000000-0005-0000-0000-00009A140000}"/>
    <cellStyle name="Normal 4 3 3 4 3" xfId="5164" xr:uid="{00000000-0005-0000-0000-00009C140000}"/>
    <cellStyle name="Normal 4 3 3 4 3 2" xfId="13593" xr:uid="{00000000-0005-0000-0000-00009C140000}"/>
    <cellStyle name="Normal 4 3 3 4 4" xfId="17804" xr:uid="{00000000-0005-0000-0000-0000C00A0000}"/>
    <cellStyle name="Normal 4 3 3 4 5" xfId="9375" xr:uid="{00000000-0005-0000-0000-000099140000}"/>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00000000-0005-0000-0000-00009F140000}"/>
    <cellStyle name="Normal 4 3 3 5 2 3" xfId="20362" xr:uid="{00000000-0005-0000-0000-0000C30A0000}"/>
    <cellStyle name="Normal 4 3 3 5 2 4" xfId="11933" xr:uid="{00000000-0005-0000-0000-00009E140000}"/>
    <cellStyle name="Normal 4 3 3 5 3" xfId="5577" xr:uid="{00000000-0005-0000-0000-0000A0140000}"/>
    <cellStyle name="Normal 4 3 3 5 3 2" xfId="14006" xr:uid="{00000000-0005-0000-0000-0000A0140000}"/>
    <cellStyle name="Normal 4 3 3 5 4" xfId="18217" xr:uid="{00000000-0005-0000-0000-0000C20A0000}"/>
    <cellStyle name="Normal 4 3 3 5 5" xfId="9788" xr:uid="{00000000-0005-0000-0000-00009D140000}"/>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00000000-0005-0000-0000-0000A3140000}"/>
    <cellStyle name="Normal 4 3 3 6 2 3" xfId="20775" xr:uid="{00000000-0005-0000-0000-0000C50A0000}"/>
    <cellStyle name="Normal 4 3 3 6 2 4" xfId="12346" xr:uid="{00000000-0005-0000-0000-0000A2140000}"/>
    <cellStyle name="Normal 4 3 3 6 3" xfId="5990" xr:uid="{00000000-0005-0000-0000-0000A4140000}"/>
    <cellStyle name="Normal 4 3 3 6 3 2" xfId="14419" xr:uid="{00000000-0005-0000-0000-0000A4140000}"/>
    <cellStyle name="Normal 4 3 3 6 4" xfId="18630" xr:uid="{00000000-0005-0000-0000-0000C40A0000}"/>
    <cellStyle name="Normal 4 3 3 6 5" xfId="10201" xr:uid="{00000000-0005-0000-0000-0000A1140000}"/>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00000000-0005-0000-0000-0000A7140000}"/>
    <cellStyle name="Normal 4 3 3 7 2 3" xfId="21188" xr:uid="{00000000-0005-0000-0000-0000C70A0000}"/>
    <cellStyle name="Normal 4 3 3 7 2 4" xfId="12759" xr:uid="{00000000-0005-0000-0000-0000A6140000}"/>
    <cellStyle name="Normal 4 3 3 7 3" xfId="6403" xr:uid="{00000000-0005-0000-0000-0000A8140000}"/>
    <cellStyle name="Normal 4 3 3 7 3 2" xfId="14832" xr:uid="{00000000-0005-0000-0000-0000A8140000}"/>
    <cellStyle name="Normal 4 3 3 7 4" xfId="19043" xr:uid="{00000000-0005-0000-0000-0000C60A0000}"/>
    <cellStyle name="Normal 4 3 3 7 5" xfId="10614" xr:uid="{00000000-0005-0000-0000-0000A5140000}"/>
    <cellStyle name="Normal 4 3 3 8" xfId="2531" xr:uid="{00000000-0005-0000-0000-0000A9140000}"/>
    <cellStyle name="Normal 4 3 3 8 2" xfId="6816" xr:uid="{00000000-0005-0000-0000-0000AA140000}"/>
    <cellStyle name="Normal 4 3 3 8 2 2" xfId="15245" xr:uid="{00000000-0005-0000-0000-0000AA140000}"/>
    <cellStyle name="Normal 4 3 3 8 3" xfId="19456" xr:uid="{00000000-0005-0000-0000-0000C80A0000}"/>
    <cellStyle name="Normal 4 3 3 8 4" xfId="11027" xr:uid="{00000000-0005-0000-0000-0000A9140000}"/>
    <cellStyle name="Normal 4 3 3 9" xfId="4751" xr:uid="{00000000-0005-0000-0000-0000AB140000}"/>
    <cellStyle name="Normal 4 3 3 9 2" xfId="13180"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2 2 2" xfId="15733" xr:uid="{00000000-0005-0000-0000-0000AE140000}"/>
    <cellStyle name="Normal 4 3 4 2 3" xfId="19944" xr:uid="{00000000-0005-0000-0000-0000CA0A0000}"/>
    <cellStyle name="Normal 4 3 4 2 4" xfId="11515" xr:uid="{00000000-0005-0000-0000-0000AD140000}"/>
    <cellStyle name="Normal 4 3 4 3" xfId="5159" xr:uid="{00000000-0005-0000-0000-0000AF140000}"/>
    <cellStyle name="Normal 4 3 4 3 2" xfId="13588" xr:uid="{00000000-0005-0000-0000-0000AF140000}"/>
    <cellStyle name="Normal 4 3 4 4" xfId="17799" xr:uid="{00000000-0005-0000-0000-0000C90A0000}"/>
    <cellStyle name="Normal 4 3 4 5" xfId="9370" xr:uid="{00000000-0005-0000-0000-0000AC140000}"/>
    <cellStyle name="Normal 4 3 5" xfId="1263" xr:uid="{00000000-0005-0000-0000-0000B0140000}"/>
    <cellStyle name="Normal 4 3 5 2" xfId="3493" xr:uid="{00000000-0005-0000-0000-0000B1140000}"/>
    <cellStyle name="Normal 4 3 5 2 2" xfId="7717" xr:uid="{00000000-0005-0000-0000-0000B2140000}"/>
    <cellStyle name="Normal 4 3 5 2 2 2" xfId="16146" xr:uid="{00000000-0005-0000-0000-0000B2140000}"/>
    <cellStyle name="Normal 4 3 5 2 3" xfId="20357" xr:uid="{00000000-0005-0000-0000-0000CC0A0000}"/>
    <cellStyle name="Normal 4 3 5 2 4" xfId="11928" xr:uid="{00000000-0005-0000-0000-0000B1140000}"/>
    <cellStyle name="Normal 4 3 5 3" xfId="5572" xr:uid="{00000000-0005-0000-0000-0000B3140000}"/>
    <cellStyle name="Normal 4 3 5 3 2" xfId="14001" xr:uid="{00000000-0005-0000-0000-0000B3140000}"/>
    <cellStyle name="Normal 4 3 5 4" xfId="18212" xr:uid="{00000000-0005-0000-0000-0000CB0A0000}"/>
    <cellStyle name="Normal 4 3 5 5" xfId="9783" xr:uid="{00000000-0005-0000-0000-0000B0140000}"/>
    <cellStyle name="Normal 4 3 6" xfId="1676" xr:uid="{00000000-0005-0000-0000-0000B4140000}"/>
    <cellStyle name="Normal 4 3 6 2" xfId="3906" xr:uid="{00000000-0005-0000-0000-0000B5140000}"/>
    <cellStyle name="Normal 4 3 6 2 2" xfId="8130" xr:uid="{00000000-0005-0000-0000-0000B6140000}"/>
    <cellStyle name="Normal 4 3 6 2 2 2" xfId="16559" xr:uid="{00000000-0005-0000-0000-0000B6140000}"/>
    <cellStyle name="Normal 4 3 6 2 3" xfId="20770" xr:uid="{00000000-0005-0000-0000-0000CE0A0000}"/>
    <cellStyle name="Normal 4 3 6 2 4" xfId="12341" xr:uid="{00000000-0005-0000-0000-0000B5140000}"/>
    <cellStyle name="Normal 4 3 6 3" xfId="5985" xr:uid="{00000000-0005-0000-0000-0000B7140000}"/>
    <cellStyle name="Normal 4 3 6 3 2" xfId="14414" xr:uid="{00000000-0005-0000-0000-0000B7140000}"/>
    <cellStyle name="Normal 4 3 6 4" xfId="18625" xr:uid="{00000000-0005-0000-0000-0000CD0A0000}"/>
    <cellStyle name="Normal 4 3 6 5" xfId="10196" xr:uid="{00000000-0005-0000-0000-0000B4140000}"/>
    <cellStyle name="Normal 4 3 7" xfId="2090" xr:uid="{00000000-0005-0000-0000-0000B8140000}"/>
    <cellStyle name="Normal 4 3 7 2" xfId="4319" xr:uid="{00000000-0005-0000-0000-0000B9140000}"/>
    <cellStyle name="Normal 4 3 7 2 2" xfId="8543" xr:uid="{00000000-0005-0000-0000-0000BA140000}"/>
    <cellStyle name="Normal 4 3 7 2 2 2" xfId="16972" xr:uid="{00000000-0005-0000-0000-0000BA140000}"/>
    <cellStyle name="Normal 4 3 7 2 3" xfId="21183" xr:uid="{00000000-0005-0000-0000-0000D00A0000}"/>
    <cellStyle name="Normal 4 3 7 2 4" xfId="12754" xr:uid="{00000000-0005-0000-0000-0000B9140000}"/>
    <cellStyle name="Normal 4 3 7 3" xfId="6398" xr:uid="{00000000-0005-0000-0000-0000BB140000}"/>
    <cellStyle name="Normal 4 3 7 3 2" xfId="14827" xr:uid="{00000000-0005-0000-0000-0000BB140000}"/>
    <cellStyle name="Normal 4 3 7 4" xfId="19038" xr:uid="{00000000-0005-0000-0000-0000CF0A0000}"/>
    <cellStyle name="Normal 4 3 7 5" xfId="10609" xr:uid="{00000000-0005-0000-0000-0000B8140000}"/>
    <cellStyle name="Normal 4 3 8" xfId="2526" xr:uid="{00000000-0005-0000-0000-0000BC140000}"/>
    <cellStyle name="Normal 4 3 8 2" xfId="6811" xr:uid="{00000000-0005-0000-0000-0000BD140000}"/>
    <cellStyle name="Normal 4 3 8 2 2" xfId="15240" xr:uid="{00000000-0005-0000-0000-0000BD140000}"/>
    <cellStyle name="Normal 4 3 8 3" xfId="19451" xr:uid="{00000000-0005-0000-0000-0000D10A0000}"/>
    <cellStyle name="Normal 4 3 8 4" xfId="11022" xr:uid="{00000000-0005-0000-0000-0000BC140000}"/>
    <cellStyle name="Normal 4 3 9" xfId="4746" xr:uid="{00000000-0005-0000-0000-0000BE140000}"/>
    <cellStyle name="Normal 4 3 9 2" xfId="13175"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0 2 2" xfId="15249" xr:uid="{00000000-0005-0000-0000-0000C1140000}"/>
    <cellStyle name="Normal 4 4 10 3" xfId="19460" xr:uid="{00000000-0005-0000-0000-0000D30A0000}"/>
    <cellStyle name="Normal 4 4 10 4" xfId="11031" xr:uid="{00000000-0005-0000-0000-0000C0140000}"/>
    <cellStyle name="Normal 4 4 11" xfId="4755" xr:uid="{00000000-0005-0000-0000-0000C2140000}"/>
    <cellStyle name="Normal 4 4 11 2" xfId="13184" xr:uid="{00000000-0005-0000-0000-0000C2140000}"/>
    <cellStyle name="Normal 4 4 12" xfId="17395" xr:uid="{00000000-0005-0000-0000-00000B230000}"/>
    <cellStyle name="Normal 4 4 13" xfId="8966" xr:uid="{00000000-0005-0000-0000-0000BF140000}"/>
    <cellStyle name="Normal 4 4 2" xfId="379" xr:uid="{00000000-0005-0000-0000-0000C3140000}"/>
    <cellStyle name="Normal 4 4 2 10" xfId="4756" xr:uid="{00000000-0005-0000-0000-0000C4140000}"/>
    <cellStyle name="Normal 4 4 2 10 2" xfId="13185" xr:uid="{00000000-0005-0000-0000-0000C4140000}"/>
    <cellStyle name="Normal 4 4 2 11" xfId="17396" xr:uid="{00000000-0005-0000-0000-00000C230000}"/>
    <cellStyle name="Normal 4 4 2 12" xfId="8967" xr:uid="{00000000-0005-0000-0000-0000C3140000}"/>
    <cellStyle name="Normal 4 4 2 2" xfId="380" xr:uid="{00000000-0005-0000-0000-0000C5140000}"/>
    <cellStyle name="Normal 4 4 2 2 10" xfId="17397" xr:uid="{00000000-0005-0000-0000-00000D230000}"/>
    <cellStyle name="Normal 4 4 2 2 11" xfId="8968" xr:uid="{00000000-0005-0000-0000-0000C5140000}"/>
    <cellStyle name="Normal 4 4 2 2 2" xfId="381" xr:uid="{00000000-0005-0000-0000-0000C6140000}"/>
    <cellStyle name="Normal 4 4 2 2 2 10" xfId="8969"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00000000-0005-0000-0000-0000CA140000}"/>
    <cellStyle name="Normal 4 4 2 2 2 2 2 2 3" xfId="19957" xr:uid="{00000000-0005-0000-0000-0000D90A0000}"/>
    <cellStyle name="Normal 4 4 2 2 2 2 2 2 4" xfId="11528" xr:uid="{00000000-0005-0000-0000-0000C9140000}"/>
    <cellStyle name="Normal 4 4 2 2 2 2 2 3" xfId="5172" xr:uid="{00000000-0005-0000-0000-0000CB140000}"/>
    <cellStyle name="Normal 4 4 2 2 2 2 2 3 2" xfId="13601" xr:uid="{00000000-0005-0000-0000-0000CB140000}"/>
    <cellStyle name="Normal 4 4 2 2 2 2 2 4" xfId="17812" xr:uid="{00000000-0005-0000-0000-0000D80A0000}"/>
    <cellStyle name="Normal 4 4 2 2 2 2 2 5" xfId="9383" xr:uid="{00000000-0005-0000-0000-0000C8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00000000-0005-0000-0000-0000CE140000}"/>
    <cellStyle name="Normal 4 4 2 2 2 2 3 2 3" xfId="20370" xr:uid="{00000000-0005-0000-0000-0000DB0A0000}"/>
    <cellStyle name="Normal 4 4 2 2 2 2 3 2 4" xfId="11941" xr:uid="{00000000-0005-0000-0000-0000CD140000}"/>
    <cellStyle name="Normal 4 4 2 2 2 2 3 3" xfId="5585" xr:uid="{00000000-0005-0000-0000-0000CF140000}"/>
    <cellStyle name="Normal 4 4 2 2 2 2 3 3 2" xfId="14014" xr:uid="{00000000-0005-0000-0000-0000CF140000}"/>
    <cellStyle name="Normal 4 4 2 2 2 2 3 4" xfId="18225" xr:uid="{00000000-0005-0000-0000-0000DA0A0000}"/>
    <cellStyle name="Normal 4 4 2 2 2 2 3 5" xfId="9796" xr:uid="{00000000-0005-0000-0000-0000CC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00000000-0005-0000-0000-0000D2140000}"/>
    <cellStyle name="Normal 4 4 2 2 2 2 4 2 3" xfId="20783" xr:uid="{00000000-0005-0000-0000-0000DD0A0000}"/>
    <cellStyle name="Normal 4 4 2 2 2 2 4 2 4" xfId="12354" xr:uid="{00000000-0005-0000-0000-0000D1140000}"/>
    <cellStyle name="Normal 4 4 2 2 2 2 4 3" xfId="5998" xr:uid="{00000000-0005-0000-0000-0000D3140000}"/>
    <cellStyle name="Normal 4 4 2 2 2 2 4 3 2" xfId="14427" xr:uid="{00000000-0005-0000-0000-0000D3140000}"/>
    <cellStyle name="Normal 4 4 2 2 2 2 4 4" xfId="18638" xr:uid="{00000000-0005-0000-0000-0000DC0A0000}"/>
    <cellStyle name="Normal 4 4 2 2 2 2 4 5" xfId="10209" xr:uid="{00000000-0005-0000-0000-0000D0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00000000-0005-0000-0000-0000D6140000}"/>
    <cellStyle name="Normal 4 4 2 2 2 2 5 2 3" xfId="21196" xr:uid="{00000000-0005-0000-0000-0000DF0A0000}"/>
    <cellStyle name="Normal 4 4 2 2 2 2 5 2 4" xfId="12767" xr:uid="{00000000-0005-0000-0000-0000D5140000}"/>
    <cellStyle name="Normal 4 4 2 2 2 2 5 3" xfId="6411" xr:uid="{00000000-0005-0000-0000-0000D7140000}"/>
    <cellStyle name="Normal 4 4 2 2 2 2 5 3 2" xfId="14840" xr:uid="{00000000-0005-0000-0000-0000D7140000}"/>
    <cellStyle name="Normal 4 4 2 2 2 2 5 4" xfId="19051" xr:uid="{00000000-0005-0000-0000-0000DE0A0000}"/>
    <cellStyle name="Normal 4 4 2 2 2 2 5 5" xfId="10622" xr:uid="{00000000-0005-0000-0000-0000D4140000}"/>
    <cellStyle name="Normal 4 4 2 2 2 2 6" xfId="2539" xr:uid="{00000000-0005-0000-0000-0000D8140000}"/>
    <cellStyle name="Normal 4 4 2 2 2 2 6 2" xfId="6824" xr:uid="{00000000-0005-0000-0000-0000D9140000}"/>
    <cellStyle name="Normal 4 4 2 2 2 2 6 2 2" xfId="15253" xr:uid="{00000000-0005-0000-0000-0000D9140000}"/>
    <cellStyle name="Normal 4 4 2 2 2 2 6 3" xfId="19464" xr:uid="{00000000-0005-0000-0000-0000E00A0000}"/>
    <cellStyle name="Normal 4 4 2 2 2 2 6 4" xfId="11035" xr:uid="{00000000-0005-0000-0000-0000D8140000}"/>
    <cellStyle name="Normal 4 4 2 2 2 2 7" xfId="4759" xr:uid="{00000000-0005-0000-0000-0000DA140000}"/>
    <cellStyle name="Normal 4 4 2 2 2 2 7 2" xfId="13188" xr:uid="{00000000-0005-0000-0000-0000DA140000}"/>
    <cellStyle name="Normal 4 4 2 2 2 2 8" xfId="17399" xr:uid="{00000000-0005-0000-0000-00000F230000}"/>
    <cellStyle name="Normal 4 4 2 2 2 2 9" xfId="8970" xr:uid="{00000000-0005-0000-0000-0000C7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00000000-0005-0000-0000-0000DD140000}"/>
    <cellStyle name="Normal 4 4 2 2 2 3 2 3" xfId="19956" xr:uid="{00000000-0005-0000-0000-0000E20A0000}"/>
    <cellStyle name="Normal 4 4 2 2 2 3 2 4" xfId="11527" xr:uid="{00000000-0005-0000-0000-0000DC140000}"/>
    <cellStyle name="Normal 4 4 2 2 2 3 3" xfId="5171" xr:uid="{00000000-0005-0000-0000-0000DE140000}"/>
    <cellStyle name="Normal 4 4 2 2 2 3 3 2" xfId="13600" xr:uid="{00000000-0005-0000-0000-0000DE140000}"/>
    <cellStyle name="Normal 4 4 2 2 2 3 4" xfId="17811" xr:uid="{00000000-0005-0000-0000-0000E10A0000}"/>
    <cellStyle name="Normal 4 4 2 2 2 3 5" xfId="9382" xr:uid="{00000000-0005-0000-0000-0000DB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00000000-0005-0000-0000-0000E1140000}"/>
    <cellStyle name="Normal 4 4 2 2 2 4 2 3" xfId="20369" xr:uid="{00000000-0005-0000-0000-0000E40A0000}"/>
    <cellStyle name="Normal 4 4 2 2 2 4 2 4" xfId="11940" xr:uid="{00000000-0005-0000-0000-0000E0140000}"/>
    <cellStyle name="Normal 4 4 2 2 2 4 3" xfId="5584" xr:uid="{00000000-0005-0000-0000-0000E2140000}"/>
    <cellStyle name="Normal 4 4 2 2 2 4 3 2" xfId="14013" xr:uid="{00000000-0005-0000-0000-0000E2140000}"/>
    <cellStyle name="Normal 4 4 2 2 2 4 4" xfId="18224" xr:uid="{00000000-0005-0000-0000-0000E30A0000}"/>
    <cellStyle name="Normal 4 4 2 2 2 4 5" xfId="9795" xr:uid="{00000000-0005-0000-0000-0000DF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00000000-0005-0000-0000-0000E5140000}"/>
    <cellStyle name="Normal 4 4 2 2 2 5 2 3" xfId="20782" xr:uid="{00000000-0005-0000-0000-0000E60A0000}"/>
    <cellStyle name="Normal 4 4 2 2 2 5 2 4" xfId="12353" xr:uid="{00000000-0005-0000-0000-0000E4140000}"/>
    <cellStyle name="Normal 4 4 2 2 2 5 3" xfId="5997" xr:uid="{00000000-0005-0000-0000-0000E6140000}"/>
    <cellStyle name="Normal 4 4 2 2 2 5 3 2" xfId="14426" xr:uid="{00000000-0005-0000-0000-0000E6140000}"/>
    <cellStyle name="Normal 4 4 2 2 2 5 4" xfId="18637" xr:uid="{00000000-0005-0000-0000-0000E50A0000}"/>
    <cellStyle name="Normal 4 4 2 2 2 5 5" xfId="10208" xr:uid="{00000000-0005-0000-0000-0000E3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00000000-0005-0000-0000-0000E9140000}"/>
    <cellStyle name="Normal 4 4 2 2 2 6 2 3" xfId="21195" xr:uid="{00000000-0005-0000-0000-0000E80A0000}"/>
    <cellStyle name="Normal 4 4 2 2 2 6 2 4" xfId="12766" xr:uid="{00000000-0005-0000-0000-0000E8140000}"/>
    <cellStyle name="Normal 4 4 2 2 2 6 3" xfId="6410" xr:uid="{00000000-0005-0000-0000-0000EA140000}"/>
    <cellStyle name="Normal 4 4 2 2 2 6 3 2" xfId="14839" xr:uid="{00000000-0005-0000-0000-0000EA140000}"/>
    <cellStyle name="Normal 4 4 2 2 2 6 4" xfId="19050" xr:uid="{00000000-0005-0000-0000-0000E70A0000}"/>
    <cellStyle name="Normal 4 4 2 2 2 6 5" xfId="10621" xr:uid="{00000000-0005-0000-0000-0000E7140000}"/>
    <cellStyle name="Normal 4 4 2 2 2 7" xfId="2538" xr:uid="{00000000-0005-0000-0000-0000EB140000}"/>
    <cellStyle name="Normal 4 4 2 2 2 7 2" xfId="6823" xr:uid="{00000000-0005-0000-0000-0000EC140000}"/>
    <cellStyle name="Normal 4 4 2 2 2 7 2 2" xfId="15252" xr:uid="{00000000-0005-0000-0000-0000EC140000}"/>
    <cellStyle name="Normal 4 4 2 2 2 7 3" xfId="19463" xr:uid="{00000000-0005-0000-0000-0000E90A0000}"/>
    <cellStyle name="Normal 4 4 2 2 2 7 4" xfId="11034" xr:uid="{00000000-0005-0000-0000-0000EB140000}"/>
    <cellStyle name="Normal 4 4 2 2 2 8" xfId="4758" xr:uid="{00000000-0005-0000-0000-0000ED140000}"/>
    <cellStyle name="Normal 4 4 2 2 2 8 2" xfId="13187" xr:uid="{00000000-0005-0000-0000-0000ED140000}"/>
    <cellStyle name="Normal 4 4 2 2 2 9" xfId="17398" xr:uid="{00000000-0005-0000-0000-00000E23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00000000-0005-0000-0000-0000F1140000}"/>
    <cellStyle name="Normal 4 4 2 2 3 2 2 3" xfId="19958" xr:uid="{00000000-0005-0000-0000-0000EC0A0000}"/>
    <cellStyle name="Normal 4 4 2 2 3 2 2 4" xfId="11529" xr:uid="{00000000-0005-0000-0000-0000F0140000}"/>
    <cellStyle name="Normal 4 4 2 2 3 2 3" xfId="5173" xr:uid="{00000000-0005-0000-0000-0000F2140000}"/>
    <cellStyle name="Normal 4 4 2 2 3 2 3 2" xfId="13602" xr:uid="{00000000-0005-0000-0000-0000F2140000}"/>
    <cellStyle name="Normal 4 4 2 2 3 2 4" xfId="17813" xr:uid="{00000000-0005-0000-0000-0000EB0A0000}"/>
    <cellStyle name="Normal 4 4 2 2 3 2 5" xfId="9384" xr:uid="{00000000-0005-0000-0000-0000EF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00000000-0005-0000-0000-0000F5140000}"/>
    <cellStyle name="Normal 4 4 2 2 3 3 2 3" xfId="20371" xr:uid="{00000000-0005-0000-0000-0000EE0A0000}"/>
    <cellStyle name="Normal 4 4 2 2 3 3 2 4" xfId="11942" xr:uid="{00000000-0005-0000-0000-0000F4140000}"/>
    <cellStyle name="Normal 4 4 2 2 3 3 3" xfId="5586" xr:uid="{00000000-0005-0000-0000-0000F6140000}"/>
    <cellStyle name="Normal 4 4 2 2 3 3 3 2" xfId="14015" xr:uid="{00000000-0005-0000-0000-0000F6140000}"/>
    <cellStyle name="Normal 4 4 2 2 3 3 4" xfId="18226" xr:uid="{00000000-0005-0000-0000-0000ED0A0000}"/>
    <cellStyle name="Normal 4 4 2 2 3 3 5" xfId="9797" xr:uid="{00000000-0005-0000-0000-0000F3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00000000-0005-0000-0000-0000F9140000}"/>
    <cellStyle name="Normal 4 4 2 2 3 4 2 3" xfId="20784" xr:uid="{00000000-0005-0000-0000-0000F00A0000}"/>
    <cellStyle name="Normal 4 4 2 2 3 4 2 4" xfId="12355" xr:uid="{00000000-0005-0000-0000-0000F8140000}"/>
    <cellStyle name="Normal 4 4 2 2 3 4 3" xfId="5999" xr:uid="{00000000-0005-0000-0000-0000FA140000}"/>
    <cellStyle name="Normal 4 4 2 2 3 4 3 2" xfId="14428" xr:uid="{00000000-0005-0000-0000-0000FA140000}"/>
    <cellStyle name="Normal 4 4 2 2 3 4 4" xfId="18639" xr:uid="{00000000-0005-0000-0000-0000EF0A0000}"/>
    <cellStyle name="Normal 4 4 2 2 3 4 5" xfId="10210" xr:uid="{00000000-0005-0000-0000-0000F7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00000000-0005-0000-0000-0000FD140000}"/>
    <cellStyle name="Normal 4 4 2 2 3 5 2 3" xfId="21197" xr:uid="{00000000-0005-0000-0000-0000F20A0000}"/>
    <cellStyle name="Normal 4 4 2 2 3 5 2 4" xfId="12768" xr:uid="{00000000-0005-0000-0000-0000FC140000}"/>
    <cellStyle name="Normal 4 4 2 2 3 5 3" xfId="6412" xr:uid="{00000000-0005-0000-0000-0000FE140000}"/>
    <cellStyle name="Normal 4 4 2 2 3 5 3 2" xfId="14841" xr:uid="{00000000-0005-0000-0000-0000FE140000}"/>
    <cellStyle name="Normal 4 4 2 2 3 5 4" xfId="19052" xr:uid="{00000000-0005-0000-0000-0000F10A0000}"/>
    <cellStyle name="Normal 4 4 2 2 3 5 5" xfId="10623" xr:uid="{00000000-0005-0000-0000-0000FB140000}"/>
    <cellStyle name="Normal 4 4 2 2 3 6" xfId="2540" xr:uid="{00000000-0005-0000-0000-0000FF140000}"/>
    <cellStyle name="Normal 4 4 2 2 3 6 2" xfId="6825" xr:uid="{00000000-0005-0000-0000-000000150000}"/>
    <cellStyle name="Normal 4 4 2 2 3 6 2 2" xfId="15254" xr:uid="{00000000-0005-0000-0000-000000150000}"/>
    <cellStyle name="Normal 4 4 2 2 3 6 3" xfId="19465" xr:uid="{00000000-0005-0000-0000-0000F30A0000}"/>
    <cellStyle name="Normal 4 4 2 2 3 6 4" xfId="11036" xr:uid="{00000000-0005-0000-0000-0000FF140000}"/>
    <cellStyle name="Normal 4 4 2 2 3 7" xfId="4760" xr:uid="{00000000-0005-0000-0000-000001150000}"/>
    <cellStyle name="Normal 4 4 2 2 3 7 2" xfId="13189" xr:uid="{00000000-0005-0000-0000-000001150000}"/>
    <cellStyle name="Normal 4 4 2 2 3 8" xfId="17400" xr:uid="{00000000-0005-0000-0000-000010230000}"/>
    <cellStyle name="Normal 4 4 2 2 3 9" xfId="8971" xr:uid="{00000000-0005-0000-0000-0000EE140000}"/>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00000000-0005-0000-0000-000004150000}"/>
    <cellStyle name="Normal 4 4 2 2 4 2 3" xfId="19955" xr:uid="{00000000-0005-0000-0000-0000F50A0000}"/>
    <cellStyle name="Normal 4 4 2 2 4 2 4" xfId="11526" xr:uid="{00000000-0005-0000-0000-000003150000}"/>
    <cellStyle name="Normal 4 4 2 2 4 3" xfId="5170" xr:uid="{00000000-0005-0000-0000-000005150000}"/>
    <cellStyle name="Normal 4 4 2 2 4 3 2" xfId="13599" xr:uid="{00000000-0005-0000-0000-000005150000}"/>
    <cellStyle name="Normal 4 4 2 2 4 4" xfId="17810" xr:uid="{00000000-0005-0000-0000-0000F40A0000}"/>
    <cellStyle name="Normal 4 4 2 2 4 5" xfId="9381" xr:uid="{00000000-0005-0000-0000-000002150000}"/>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00000000-0005-0000-0000-000008150000}"/>
    <cellStyle name="Normal 4 4 2 2 5 2 3" xfId="20368" xr:uid="{00000000-0005-0000-0000-0000F70A0000}"/>
    <cellStyle name="Normal 4 4 2 2 5 2 4" xfId="11939" xr:uid="{00000000-0005-0000-0000-000007150000}"/>
    <cellStyle name="Normal 4 4 2 2 5 3" xfId="5583" xr:uid="{00000000-0005-0000-0000-000009150000}"/>
    <cellStyle name="Normal 4 4 2 2 5 3 2" xfId="14012" xr:uid="{00000000-0005-0000-0000-000009150000}"/>
    <cellStyle name="Normal 4 4 2 2 5 4" xfId="18223" xr:uid="{00000000-0005-0000-0000-0000F60A0000}"/>
    <cellStyle name="Normal 4 4 2 2 5 5" xfId="9794" xr:uid="{00000000-0005-0000-0000-000006150000}"/>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00000000-0005-0000-0000-00000C150000}"/>
    <cellStyle name="Normal 4 4 2 2 6 2 3" xfId="20781" xr:uid="{00000000-0005-0000-0000-0000F90A0000}"/>
    <cellStyle name="Normal 4 4 2 2 6 2 4" xfId="12352" xr:uid="{00000000-0005-0000-0000-00000B150000}"/>
    <cellStyle name="Normal 4 4 2 2 6 3" xfId="5996" xr:uid="{00000000-0005-0000-0000-00000D150000}"/>
    <cellStyle name="Normal 4 4 2 2 6 3 2" xfId="14425" xr:uid="{00000000-0005-0000-0000-00000D150000}"/>
    <cellStyle name="Normal 4 4 2 2 6 4" xfId="18636" xr:uid="{00000000-0005-0000-0000-0000F80A0000}"/>
    <cellStyle name="Normal 4 4 2 2 6 5" xfId="10207" xr:uid="{00000000-0005-0000-0000-00000A150000}"/>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00000000-0005-0000-0000-000010150000}"/>
    <cellStyle name="Normal 4 4 2 2 7 2 3" xfId="21194" xr:uid="{00000000-0005-0000-0000-0000FB0A0000}"/>
    <cellStyle name="Normal 4 4 2 2 7 2 4" xfId="12765" xr:uid="{00000000-0005-0000-0000-00000F150000}"/>
    <cellStyle name="Normal 4 4 2 2 7 3" xfId="6409" xr:uid="{00000000-0005-0000-0000-000011150000}"/>
    <cellStyle name="Normal 4 4 2 2 7 3 2" xfId="14838" xr:uid="{00000000-0005-0000-0000-000011150000}"/>
    <cellStyle name="Normal 4 4 2 2 7 4" xfId="19049" xr:uid="{00000000-0005-0000-0000-0000FA0A0000}"/>
    <cellStyle name="Normal 4 4 2 2 7 5" xfId="10620" xr:uid="{00000000-0005-0000-0000-00000E150000}"/>
    <cellStyle name="Normal 4 4 2 2 8" xfId="2537" xr:uid="{00000000-0005-0000-0000-000012150000}"/>
    <cellStyle name="Normal 4 4 2 2 8 2" xfId="6822" xr:uid="{00000000-0005-0000-0000-000013150000}"/>
    <cellStyle name="Normal 4 4 2 2 8 2 2" xfId="15251" xr:uid="{00000000-0005-0000-0000-000013150000}"/>
    <cellStyle name="Normal 4 4 2 2 8 3" xfId="19462" xr:uid="{00000000-0005-0000-0000-0000FC0A0000}"/>
    <cellStyle name="Normal 4 4 2 2 8 4" xfId="11033" xr:uid="{00000000-0005-0000-0000-000012150000}"/>
    <cellStyle name="Normal 4 4 2 2 9" xfId="4757" xr:uid="{00000000-0005-0000-0000-000014150000}"/>
    <cellStyle name="Normal 4 4 2 2 9 2" xfId="13186" xr:uid="{00000000-0005-0000-0000-000014150000}"/>
    <cellStyle name="Normal 4 4 2 3" xfId="384" xr:uid="{00000000-0005-0000-0000-000015150000}"/>
    <cellStyle name="Normal 4 4 2 3 10" xfId="8972"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00000000-0005-0000-0000-000019150000}"/>
    <cellStyle name="Normal 4 4 2 3 2 2 2 3" xfId="19960" xr:uid="{00000000-0005-0000-0000-0000000B0000}"/>
    <cellStyle name="Normal 4 4 2 3 2 2 2 4" xfId="11531" xr:uid="{00000000-0005-0000-0000-000018150000}"/>
    <cellStyle name="Normal 4 4 2 3 2 2 3" xfId="5175" xr:uid="{00000000-0005-0000-0000-00001A150000}"/>
    <cellStyle name="Normal 4 4 2 3 2 2 3 2" xfId="13604" xr:uid="{00000000-0005-0000-0000-00001A150000}"/>
    <cellStyle name="Normal 4 4 2 3 2 2 4" xfId="17815" xr:uid="{00000000-0005-0000-0000-0000FF0A0000}"/>
    <cellStyle name="Normal 4 4 2 3 2 2 5" xfId="9386" xr:uid="{00000000-0005-0000-0000-000017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00000000-0005-0000-0000-00001D150000}"/>
    <cellStyle name="Normal 4 4 2 3 2 3 2 3" xfId="20373" xr:uid="{00000000-0005-0000-0000-0000020B0000}"/>
    <cellStyle name="Normal 4 4 2 3 2 3 2 4" xfId="11944" xr:uid="{00000000-0005-0000-0000-00001C150000}"/>
    <cellStyle name="Normal 4 4 2 3 2 3 3" xfId="5588" xr:uid="{00000000-0005-0000-0000-00001E150000}"/>
    <cellStyle name="Normal 4 4 2 3 2 3 3 2" xfId="14017" xr:uid="{00000000-0005-0000-0000-00001E150000}"/>
    <cellStyle name="Normal 4 4 2 3 2 3 4" xfId="18228" xr:uid="{00000000-0005-0000-0000-0000010B0000}"/>
    <cellStyle name="Normal 4 4 2 3 2 3 5" xfId="9799" xr:uid="{00000000-0005-0000-0000-00001B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00000000-0005-0000-0000-000021150000}"/>
    <cellStyle name="Normal 4 4 2 3 2 4 2 3" xfId="20786" xr:uid="{00000000-0005-0000-0000-0000040B0000}"/>
    <cellStyle name="Normal 4 4 2 3 2 4 2 4" xfId="12357" xr:uid="{00000000-0005-0000-0000-000020150000}"/>
    <cellStyle name="Normal 4 4 2 3 2 4 3" xfId="6001" xr:uid="{00000000-0005-0000-0000-000022150000}"/>
    <cellStyle name="Normal 4 4 2 3 2 4 3 2" xfId="14430" xr:uid="{00000000-0005-0000-0000-000022150000}"/>
    <cellStyle name="Normal 4 4 2 3 2 4 4" xfId="18641" xr:uid="{00000000-0005-0000-0000-0000030B0000}"/>
    <cellStyle name="Normal 4 4 2 3 2 4 5" xfId="10212" xr:uid="{00000000-0005-0000-0000-00001F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00000000-0005-0000-0000-000025150000}"/>
    <cellStyle name="Normal 4 4 2 3 2 5 2 3" xfId="21199" xr:uid="{00000000-0005-0000-0000-0000060B0000}"/>
    <cellStyle name="Normal 4 4 2 3 2 5 2 4" xfId="12770" xr:uid="{00000000-0005-0000-0000-000024150000}"/>
    <cellStyle name="Normal 4 4 2 3 2 5 3" xfId="6414" xr:uid="{00000000-0005-0000-0000-000026150000}"/>
    <cellStyle name="Normal 4 4 2 3 2 5 3 2" xfId="14843" xr:uid="{00000000-0005-0000-0000-000026150000}"/>
    <cellStyle name="Normal 4 4 2 3 2 5 4" xfId="19054" xr:uid="{00000000-0005-0000-0000-0000050B0000}"/>
    <cellStyle name="Normal 4 4 2 3 2 5 5" xfId="10625" xr:uid="{00000000-0005-0000-0000-000023150000}"/>
    <cellStyle name="Normal 4 4 2 3 2 6" xfId="2542" xr:uid="{00000000-0005-0000-0000-000027150000}"/>
    <cellStyle name="Normal 4 4 2 3 2 6 2" xfId="6827" xr:uid="{00000000-0005-0000-0000-000028150000}"/>
    <cellStyle name="Normal 4 4 2 3 2 6 2 2" xfId="15256" xr:uid="{00000000-0005-0000-0000-000028150000}"/>
    <cellStyle name="Normal 4 4 2 3 2 6 3" xfId="19467" xr:uid="{00000000-0005-0000-0000-0000070B0000}"/>
    <cellStyle name="Normal 4 4 2 3 2 6 4" xfId="11038" xr:uid="{00000000-0005-0000-0000-000027150000}"/>
    <cellStyle name="Normal 4 4 2 3 2 7" xfId="4762" xr:uid="{00000000-0005-0000-0000-000029150000}"/>
    <cellStyle name="Normal 4 4 2 3 2 7 2" xfId="13191" xr:uid="{00000000-0005-0000-0000-000029150000}"/>
    <cellStyle name="Normal 4 4 2 3 2 8" xfId="17402" xr:uid="{00000000-0005-0000-0000-000012230000}"/>
    <cellStyle name="Normal 4 4 2 3 2 9" xfId="8973" xr:uid="{00000000-0005-0000-0000-000016150000}"/>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00000000-0005-0000-0000-00002C150000}"/>
    <cellStyle name="Normal 4 4 2 3 3 2 3" xfId="19959" xr:uid="{00000000-0005-0000-0000-0000090B0000}"/>
    <cellStyle name="Normal 4 4 2 3 3 2 4" xfId="11530" xr:uid="{00000000-0005-0000-0000-00002B150000}"/>
    <cellStyle name="Normal 4 4 2 3 3 3" xfId="5174" xr:uid="{00000000-0005-0000-0000-00002D150000}"/>
    <cellStyle name="Normal 4 4 2 3 3 3 2" xfId="13603" xr:uid="{00000000-0005-0000-0000-00002D150000}"/>
    <cellStyle name="Normal 4 4 2 3 3 4" xfId="17814" xr:uid="{00000000-0005-0000-0000-0000080B0000}"/>
    <cellStyle name="Normal 4 4 2 3 3 5" xfId="9385" xr:uid="{00000000-0005-0000-0000-00002A150000}"/>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00000000-0005-0000-0000-000030150000}"/>
    <cellStyle name="Normal 4 4 2 3 4 2 3" xfId="20372" xr:uid="{00000000-0005-0000-0000-00000B0B0000}"/>
    <cellStyle name="Normal 4 4 2 3 4 2 4" xfId="11943" xr:uid="{00000000-0005-0000-0000-00002F150000}"/>
    <cellStyle name="Normal 4 4 2 3 4 3" xfId="5587" xr:uid="{00000000-0005-0000-0000-000031150000}"/>
    <cellStyle name="Normal 4 4 2 3 4 3 2" xfId="14016" xr:uid="{00000000-0005-0000-0000-000031150000}"/>
    <cellStyle name="Normal 4 4 2 3 4 4" xfId="18227" xr:uid="{00000000-0005-0000-0000-00000A0B0000}"/>
    <cellStyle name="Normal 4 4 2 3 4 5" xfId="9798" xr:uid="{00000000-0005-0000-0000-00002E150000}"/>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00000000-0005-0000-0000-000034150000}"/>
    <cellStyle name="Normal 4 4 2 3 5 2 3" xfId="20785" xr:uid="{00000000-0005-0000-0000-00000D0B0000}"/>
    <cellStyle name="Normal 4 4 2 3 5 2 4" xfId="12356" xr:uid="{00000000-0005-0000-0000-000033150000}"/>
    <cellStyle name="Normal 4 4 2 3 5 3" xfId="6000" xr:uid="{00000000-0005-0000-0000-000035150000}"/>
    <cellStyle name="Normal 4 4 2 3 5 3 2" xfId="14429" xr:uid="{00000000-0005-0000-0000-000035150000}"/>
    <cellStyle name="Normal 4 4 2 3 5 4" xfId="18640" xr:uid="{00000000-0005-0000-0000-00000C0B0000}"/>
    <cellStyle name="Normal 4 4 2 3 5 5" xfId="10211" xr:uid="{00000000-0005-0000-0000-000032150000}"/>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00000000-0005-0000-0000-000038150000}"/>
    <cellStyle name="Normal 4 4 2 3 6 2 3" xfId="21198" xr:uid="{00000000-0005-0000-0000-00000F0B0000}"/>
    <cellStyle name="Normal 4 4 2 3 6 2 4" xfId="12769" xr:uid="{00000000-0005-0000-0000-000037150000}"/>
    <cellStyle name="Normal 4 4 2 3 6 3" xfId="6413" xr:uid="{00000000-0005-0000-0000-000039150000}"/>
    <cellStyle name="Normal 4 4 2 3 6 3 2" xfId="14842" xr:uid="{00000000-0005-0000-0000-000039150000}"/>
    <cellStyle name="Normal 4 4 2 3 6 4" xfId="19053" xr:uid="{00000000-0005-0000-0000-00000E0B0000}"/>
    <cellStyle name="Normal 4 4 2 3 6 5" xfId="10624" xr:uid="{00000000-0005-0000-0000-000036150000}"/>
    <cellStyle name="Normal 4 4 2 3 7" xfId="2541" xr:uid="{00000000-0005-0000-0000-00003A150000}"/>
    <cellStyle name="Normal 4 4 2 3 7 2" xfId="6826" xr:uid="{00000000-0005-0000-0000-00003B150000}"/>
    <cellStyle name="Normal 4 4 2 3 7 2 2" xfId="15255" xr:uid="{00000000-0005-0000-0000-00003B150000}"/>
    <cellStyle name="Normal 4 4 2 3 7 3" xfId="19466" xr:uid="{00000000-0005-0000-0000-0000100B0000}"/>
    <cellStyle name="Normal 4 4 2 3 7 4" xfId="11037" xr:uid="{00000000-0005-0000-0000-00003A150000}"/>
    <cellStyle name="Normal 4 4 2 3 8" xfId="4761" xr:uid="{00000000-0005-0000-0000-00003C150000}"/>
    <cellStyle name="Normal 4 4 2 3 8 2" xfId="13190" xr:uid="{00000000-0005-0000-0000-00003C150000}"/>
    <cellStyle name="Normal 4 4 2 3 9" xfId="17401" xr:uid="{00000000-0005-0000-0000-00001123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00000000-0005-0000-0000-000040150000}"/>
    <cellStyle name="Normal 4 4 2 4 2 2 3" xfId="19961" xr:uid="{00000000-0005-0000-0000-0000130B0000}"/>
    <cellStyle name="Normal 4 4 2 4 2 2 4" xfId="11532" xr:uid="{00000000-0005-0000-0000-00003F150000}"/>
    <cellStyle name="Normal 4 4 2 4 2 3" xfId="5176" xr:uid="{00000000-0005-0000-0000-000041150000}"/>
    <cellStyle name="Normal 4 4 2 4 2 3 2" xfId="13605" xr:uid="{00000000-0005-0000-0000-000041150000}"/>
    <cellStyle name="Normal 4 4 2 4 2 4" xfId="17816" xr:uid="{00000000-0005-0000-0000-0000120B0000}"/>
    <cellStyle name="Normal 4 4 2 4 2 5" xfId="9387" xr:uid="{00000000-0005-0000-0000-00003E150000}"/>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00000000-0005-0000-0000-000044150000}"/>
    <cellStyle name="Normal 4 4 2 4 3 2 3" xfId="20374" xr:uid="{00000000-0005-0000-0000-0000150B0000}"/>
    <cellStyle name="Normal 4 4 2 4 3 2 4" xfId="11945" xr:uid="{00000000-0005-0000-0000-000043150000}"/>
    <cellStyle name="Normal 4 4 2 4 3 3" xfId="5589" xr:uid="{00000000-0005-0000-0000-000045150000}"/>
    <cellStyle name="Normal 4 4 2 4 3 3 2" xfId="14018" xr:uid="{00000000-0005-0000-0000-000045150000}"/>
    <cellStyle name="Normal 4 4 2 4 3 4" xfId="18229" xr:uid="{00000000-0005-0000-0000-0000140B0000}"/>
    <cellStyle name="Normal 4 4 2 4 3 5" xfId="9800" xr:uid="{00000000-0005-0000-0000-000042150000}"/>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00000000-0005-0000-0000-000048150000}"/>
    <cellStyle name="Normal 4 4 2 4 4 2 3" xfId="20787" xr:uid="{00000000-0005-0000-0000-0000170B0000}"/>
    <cellStyle name="Normal 4 4 2 4 4 2 4" xfId="12358" xr:uid="{00000000-0005-0000-0000-000047150000}"/>
    <cellStyle name="Normal 4 4 2 4 4 3" xfId="6002" xr:uid="{00000000-0005-0000-0000-000049150000}"/>
    <cellStyle name="Normal 4 4 2 4 4 3 2" xfId="14431" xr:uid="{00000000-0005-0000-0000-000049150000}"/>
    <cellStyle name="Normal 4 4 2 4 4 4" xfId="18642" xr:uid="{00000000-0005-0000-0000-0000160B0000}"/>
    <cellStyle name="Normal 4 4 2 4 4 5" xfId="10213" xr:uid="{00000000-0005-0000-0000-000046150000}"/>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00000000-0005-0000-0000-00004C150000}"/>
    <cellStyle name="Normal 4 4 2 4 5 2 3" xfId="21200" xr:uid="{00000000-0005-0000-0000-0000190B0000}"/>
    <cellStyle name="Normal 4 4 2 4 5 2 4" xfId="12771" xr:uid="{00000000-0005-0000-0000-00004B150000}"/>
    <cellStyle name="Normal 4 4 2 4 5 3" xfId="6415" xr:uid="{00000000-0005-0000-0000-00004D150000}"/>
    <cellStyle name="Normal 4 4 2 4 5 3 2" xfId="14844" xr:uid="{00000000-0005-0000-0000-00004D150000}"/>
    <cellStyle name="Normal 4 4 2 4 5 4" xfId="19055" xr:uid="{00000000-0005-0000-0000-0000180B0000}"/>
    <cellStyle name="Normal 4 4 2 4 5 5" xfId="10626" xr:uid="{00000000-0005-0000-0000-00004A150000}"/>
    <cellStyle name="Normal 4 4 2 4 6" xfId="2543" xr:uid="{00000000-0005-0000-0000-00004E150000}"/>
    <cellStyle name="Normal 4 4 2 4 6 2" xfId="6828" xr:uid="{00000000-0005-0000-0000-00004F150000}"/>
    <cellStyle name="Normal 4 4 2 4 6 2 2" xfId="15257" xr:uid="{00000000-0005-0000-0000-00004F150000}"/>
    <cellStyle name="Normal 4 4 2 4 6 3" xfId="19468" xr:uid="{00000000-0005-0000-0000-00001A0B0000}"/>
    <cellStyle name="Normal 4 4 2 4 6 4" xfId="11039" xr:uid="{00000000-0005-0000-0000-00004E150000}"/>
    <cellStyle name="Normal 4 4 2 4 7" xfId="4763" xr:uid="{00000000-0005-0000-0000-000050150000}"/>
    <cellStyle name="Normal 4 4 2 4 7 2" xfId="13192" xr:uid="{00000000-0005-0000-0000-000050150000}"/>
    <cellStyle name="Normal 4 4 2 4 8" xfId="17403" xr:uid="{00000000-0005-0000-0000-000013230000}"/>
    <cellStyle name="Normal 4 4 2 4 9" xfId="8974" xr:uid="{00000000-0005-0000-0000-00003D150000}"/>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00000000-0005-0000-0000-000053150000}"/>
    <cellStyle name="Normal 4 4 2 5 2 3" xfId="19954" xr:uid="{00000000-0005-0000-0000-00001C0B0000}"/>
    <cellStyle name="Normal 4 4 2 5 2 4" xfId="11525" xr:uid="{00000000-0005-0000-0000-000052150000}"/>
    <cellStyle name="Normal 4 4 2 5 3" xfId="5169" xr:uid="{00000000-0005-0000-0000-000054150000}"/>
    <cellStyle name="Normal 4 4 2 5 3 2" xfId="13598" xr:uid="{00000000-0005-0000-0000-000054150000}"/>
    <cellStyle name="Normal 4 4 2 5 4" xfId="17809" xr:uid="{00000000-0005-0000-0000-00001B0B0000}"/>
    <cellStyle name="Normal 4 4 2 5 5" xfId="9380" xr:uid="{00000000-0005-0000-0000-000051150000}"/>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00000000-0005-0000-0000-000057150000}"/>
    <cellStyle name="Normal 4 4 2 6 2 3" xfId="20367" xr:uid="{00000000-0005-0000-0000-00001E0B0000}"/>
    <cellStyle name="Normal 4 4 2 6 2 4" xfId="11938" xr:uid="{00000000-0005-0000-0000-000056150000}"/>
    <cellStyle name="Normal 4 4 2 6 3" xfId="5582" xr:uid="{00000000-0005-0000-0000-000058150000}"/>
    <cellStyle name="Normal 4 4 2 6 3 2" xfId="14011" xr:uid="{00000000-0005-0000-0000-000058150000}"/>
    <cellStyle name="Normal 4 4 2 6 4" xfId="18222" xr:uid="{00000000-0005-0000-0000-00001D0B0000}"/>
    <cellStyle name="Normal 4 4 2 6 5" xfId="9793" xr:uid="{00000000-0005-0000-0000-000055150000}"/>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00000000-0005-0000-0000-00005B150000}"/>
    <cellStyle name="Normal 4 4 2 7 2 3" xfId="20780" xr:uid="{00000000-0005-0000-0000-0000200B0000}"/>
    <cellStyle name="Normal 4 4 2 7 2 4" xfId="12351" xr:uid="{00000000-0005-0000-0000-00005A150000}"/>
    <cellStyle name="Normal 4 4 2 7 3" xfId="5995" xr:uid="{00000000-0005-0000-0000-00005C150000}"/>
    <cellStyle name="Normal 4 4 2 7 3 2" xfId="14424" xr:uid="{00000000-0005-0000-0000-00005C150000}"/>
    <cellStyle name="Normal 4 4 2 7 4" xfId="18635" xr:uid="{00000000-0005-0000-0000-00001F0B0000}"/>
    <cellStyle name="Normal 4 4 2 7 5" xfId="10206" xr:uid="{00000000-0005-0000-0000-000059150000}"/>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00000000-0005-0000-0000-00005F150000}"/>
    <cellStyle name="Normal 4 4 2 8 2 3" xfId="21193" xr:uid="{00000000-0005-0000-0000-0000220B0000}"/>
    <cellStyle name="Normal 4 4 2 8 2 4" xfId="12764" xr:uid="{00000000-0005-0000-0000-00005E150000}"/>
    <cellStyle name="Normal 4 4 2 8 3" xfId="6408" xr:uid="{00000000-0005-0000-0000-000060150000}"/>
    <cellStyle name="Normal 4 4 2 8 3 2" xfId="14837" xr:uid="{00000000-0005-0000-0000-000060150000}"/>
    <cellStyle name="Normal 4 4 2 8 4" xfId="19048" xr:uid="{00000000-0005-0000-0000-0000210B0000}"/>
    <cellStyle name="Normal 4 4 2 8 5" xfId="10619" xr:uid="{00000000-0005-0000-0000-00005D150000}"/>
    <cellStyle name="Normal 4 4 2 9" xfId="2536" xr:uid="{00000000-0005-0000-0000-000061150000}"/>
    <cellStyle name="Normal 4 4 2 9 2" xfId="6821" xr:uid="{00000000-0005-0000-0000-000062150000}"/>
    <cellStyle name="Normal 4 4 2 9 2 2" xfId="15250" xr:uid="{00000000-0005-0000-0000-000062150000}"/>
    <cellStyle name="Normal 4 4 2 9 3" xfId="19461" xr:uid="{00000000-0005-0000-0000-0000230B0000}"/>
    <cellStyle name="Normal 4 4 2 9 4" xfId="11032" xr:uid="{00000000-0005-0000-0000-000061150000}"/>
    <cellStyle name="Normal 4 4 3" xfId="387" xr:uid="{00000000-0005-0000-0000-000063150000}"/>
    <cellStyle name="Normal 4 4 3 10" xfId="17404" xr:uid="{00000000-0005-0000-0000-000014230000}"/>
    <cellStyle name="Normal 4 4 3 11" xfId="8975" xr:uid="{00000000-0005-0000-0000-000063150000}"/>
    <cellStyle name="Normal 4 4 3 2" xfId="388" xr:uid="{00000000-0005-0000-0000-000064150000}"/>
    <cellStyle name="Normal 4 4 3 2 10" xfId="8976"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00000000-0005-0000-0000-000068150000}"/>
    <cellStyle name="Normal 4 4 3 2 2 2 2 3" xfId="19964" xr:uid="{00000000-0005-0000-0000-0000280B0000}"/>
    <cellStyle name="Normal 4 4 3 2 2 2 2 4" xfId="11535" xr:uid="{00000000-0005-0000-0000-000067150000}"/>
    <cellStyle name="Normal 4 4 3 2 2 2 3" xfId="5179" xr:uid="{00000000-0005-0000-0000-000069150000}"/>
    <cellStyle name="Normal 4 4 3 2 2 2 3 2" xfId="13608" xr:uid="{00000000-0005-0000-0000-000069150000}"/>
    <cellStyle name="Normal 4 4 3 2 2 2 4" xfId="17819" xr:uid="{00000000-0005-0000-0000-0000270B0000}"/>
    <cellStyle name="Normal 4 4 3 2 2 2 5" xfId="9390" xr:uid="{00000000-0005-0000-0000-000066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00000000-0005-0000-0000-00006C150000}"/>
    <cellStyle name="Normal 4 4 3 2 2 3 2 3" xfId="20377" xr:uid="{00000000-0005-0000-0000-00002A0B0000}"/>
    <cellStyle name="Normal 4 4 3 2 2 3 2 4" xfId="11948" xr:uid="{00000000-0005-0000-0000-00006B150000}"/>
    <cellStyle name="Normal 4 4 3 2 2 3 3" xfId="5592" xr:uid="{00000000-0005-0000-0000-00006D150000}"/>
    <cellStyle name="Normal 4 4 3 2 2 3 3 2" xfId="14021" xr:uid="{00000000-0005-0000-0000-00006D150000}"/>
    <cellStyle name="Normal 4 4 3 2 2 3 4" xfId="18232" xr:uid="{00000000-0005-0000-0000-0000290B0000}"/>
    <cellStyle name="Normal 4 4 3 2 2 3 5" xfId="9803" xr:uid="{00000000-0005-0000-0000-00006A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00000000-0005-0000-0000-000070150000}"/>
    <cellStyle name="Normal 4 4 3 2 2 4 2 3" xfId="20790" xr:uid="{00000000-0005-0000-0000-00002C0B0000}"/>
    <cellStyle name="Normal 4 4 3 2 2 4 2 4" xfId="12361" xr:uid="{00000000-0005-0000-0000-00006F150000}"/>
    <cellStyle name="Normal 4 4 3 2 2 4 3" xfId="6005" xr:uid="{00000000-0005-0000-0000-000071150000}"/>
    <cellStyle name="Normal 4 4 3 2 2 4 3 2" xfId="14434" xr:uid="{00000000-0005-0000-0000-000071150000}"/>
    <cellStyle name="Normal 4 4 3 2 2 4 4" xfId="18645" xr:uid="{00000000-0005-0000-0000-00002B0B0000}"/>
    <cellStyle name="Normal 4 4 3 2 2 4 5" xfId="10216" xr:uid="{00000000-0005-0000-0000-00006E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00000000-0005-0000-0000-000074150000}"/>
    <cellStyle name="Normal 4 4 3 2 2 5 2 3" xfId="21203" xr:uid="{00000000-0005-0000-0000-00002E0B0000}"/>
    <cellStyle name="Normal 4 4 3 2 2 5 2 4" xfId="12774" xr:uid="{00000000-0005-0000-0000-000073150000}"/>
    <cellStyle name="Normal 4 4 3 2 2 5 3" xfId="6418" xr:uid="{00000000-0005-0000-0000-000075150000}"/>
    <cellStyle name="Normal 4 4 3 2 2 5 3 2" xfId="14847" xr:uid="{00000000-0005-0000-0000-000075150000}"/>
    <cellStyle name="Normal 4 4 3 2 2 5 4" xfId="19058" xr:uid="{00000000-0005-0000-0000-00002D0B0000}"/>
    <cellStyle name="Normal 4 4 3 2 2 5 5" xfId="10629" xr:uid="{00000000-0005-0000-0000-000072150000}"/>
    <cellStyle name="Normal 4 4 3 2 2 6" xfId="2546" xr:uid="{00000000-0005-0000-0000-000076150000}"/>
    <cellStyle name="Normal 4 4 3 2 2 6 2" xfId="6831" xr:uid="{00000000-0005-0000-0000-000077150000}"/>
    <cellStyle name="Normal 4 4 3 2 2 6 2 2" xfId="15260" xr:uid="{00000000-0005-0000-0000-000077150000}"/>
    <cellStyle name="Normal 4 4 3 2 2 6 3" xfId="19471" xr:uid="{00000000-0005-0000-0000-00002F0B0000}"/>
    <cellStyle name="Normal 4 4 3 2 2 6 4" xfId="11042" xr:uid="{00000000-0005-0000-0000-000076150000}"/>
    <cellStyle name="Normal 4 4 3 2 2 7" xfId="4766" xr:uid="{00000000-0005-0000-0000-000078150000}"/>
    <cellStyle name="Normal 4 4 3 2 2 7 2" xfId="13195" xr:uid="{00000000-0005-0000-0000-000078150000}"/>
    <cellStyle name="Normal 4 4 3 2 2 8" xfId="17406" xr:uid="{00000000-0005-0000-0000-000016230000}"/>
    <cellStyle name="Normal 4 4 3 2 2 9" xfId="8977" xr:uid="{00000000-0005-0000-0000-000065150000}"/>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00000000-0005-0000-0000-00007B150000}"/>
    <cellStyle name="Normal 4 4 3 2 3 2 3" xfId="19963" xr:uid="{00000000-0005-0000-0000-0000310B0000}"/>
    <cellStyle name="Normal 4 4 3 2 3 2 4" xfId="11534" xr:uid="{00000000-0005-0000-0000-00007A150000}"/>
    <cellStyle name="Normal 4 4 3 2 3 3" xfId="5178" xr:uid="{00000000-0005-0000-0000-00007C150000}"/>
    <cellStyle name="Normal 4 4 3 2 3 3 2" xfId="13607" xr:uid="{00000000-0005-0000-0000-00007C150000}"/>
    <cellStyle name="Normal 4 4 3 2 3 4" xfId="17818" xr:uid="{00000000-0005-0000-0000-0000300B0000}"/>
    <cellStyle name="Normal 4 4 3 2 3 5" xfId="9389" xr:uid="{00000000-0005-0000-0000-000079150000}"/>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00000000-0005-0000-0000-00007F150000}"/>
    <cellStyle name="Normal 4 4 3 2 4 2 3" xfId="20376" xr:uid="{00000000-0005-0000-0000-0000330B0000}"/>
    <cellStyle name="Normal 4 4 3 2 4 2 4" xfId="11947" xr:uid="{00000000-0005-0000-0000-00007E150000}"/>
    <cellStyle name="Normal 4 4 3 2 4 3" xfId="5591" xr:uid="{00000000-0005-0000-0000-000080150000}"/>
    <cellStyle name="Normal 4 4 3 2 4 3 2" xfId="14020" xr:uid="{00000000-0005-0000-0000-000080150000}"/>
    <cellStyle name="Normal 4 4 3 2 4 4" xfId="18231" xr:uid="{00000000-0005-0000-0000-0000320B0000}"/>
    <cellStyle name="Normal 4 4 3 2 4 5" xfId="9802" xr:uid="{00000000-0005-0000-0000-00007D150000}"/>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00000000-0005-0000-0000-000083150000}"/>
    <cellStyle name="Normal 4 4 3 2 5 2 3" xfId="20789" xr:uid="{00000000-0005-0000-0000-0000350B0000}"/>
    <cellStyle name="Normal 4 4 3 2 5 2 4" xfId="12360" xr:uid="{00000000-0005-0000-0000-000082150000}"/>
    <cellStyle name="Normal 4 4 3 2 5 3" xfId="6004" xr:uid="{00000000-0005-0000-0000-000084150000}"/>
    <cellStyle name="Normal 4 4 3 2 5 3 2" xfId="14433" xr:uid="{00000000-0005-0000-0000-000084150000}"/>
    <cellStyle name="Normal 4 4 3 2 5 4" xfId="18644" xr:uid="{00000000-0005-0000-0000-0000340B0000}"/>
    <cellStyle name="Normal 4 4 3 2 5 5" xfId="10215" xr:uid="{00000000-0005-0000-0000-000081150000}"/>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00000000-0005-0000-0000-000087150000}"/>
    <cellStyle name="Normal 4 4 3 2 6 2 3" xfId="21202" xr:uid="{00000000-0005-0000-0000-0000370B0000}"/>
    <cellStyle name="Normal 4 4 3 2 6 2 4" xfId="12773" xr:uid="{00000000-0005-0000-0000-000086150000}"/>
    <cellStyle name="Normal 4 4 3 2 6 3" xfId="6417" xr:uid="{00000000-0005-0000-0000-000088150000}"/>
    <cellStyle name="Normal 4 4 3 2 6 3 2" xfId="14846" xr:uid="{00000000-0005-0000-0000-000088150000}"/>
    <cellStyle name="Normal 4 4 3 2 6 4" xfId="19057" xr:uid="{00000000-0005-0000-0000-0000360B0000}"/>
    <cellStyle name="Normal 4 4 3 2 6 5" xfId="10628" xr:uid="{00000000-0005-0000-0000-000085150000}"/>
    <cellStyle name="Normal 4 4 3 2 7" xfId="2545" xr:uid="{00000000-0005-0000-0000-000089150000}"/>
    <cellStyle name="Normal 4 4 3 2 7 2" xfId="6830" xr:uid="{00000000-0005-0000-0000-00008A150000}"/>
    <cellStyle name="Normal 4 4 3 2 7 2 2" xfId="15259" xr:uid="{00000000-0005-0000-0000-00008A150000}"/>
    <cellStyle name="Normal 4 4 3 2 7 3" xfId="19470" xr:uid="{00000000-0005-0000-0000-0000380B0000}"/>
    <cellStyle name="Normal 4 4 3 2 7 4" xfId="11041" xr:uid="{00000000-0005-0000-0000-000089150000}"/>
    <cellStyle name="Normal 4 4 3 2 8" xfId="4765" xr:uid="{00000000-0005-0000-0000-00008B150000}"/>
    <cellStyle name="Normal 4 4 3 2 8 2" xfId="13194" xr:uid="{00000000-0005-0000-0000-00008B150000}"/>
    <cellStyle name="Normal 4 4 3 2 9" xfId="17405" xr:uid="{00000000-0005-0000-0000-00001523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00000000-0005-0000-0000-00008F150000}"/>
    <cellStyle name="Normal 4 4 3 3 2 2 3" xfId="19965" xr:uid="{00000000-0005-0000-0000-00003B0B0000}"/>
    <cellStyle name="Normal 4 4 3 3 2 2 4" xfId="11536" xr:uid="{00000000-0005-0000-0000-00008E150000}"/>
    <cellStyle name="Normal 4 4 3 3 2 3" xfId="5180" xr:uid="{00000000-0005-0000-0000-000090150000}"/>
    <cellStyle name="Normal 4 4 3 3 2 3 2" xfId="13609" xr:uid="{00000000-0005-0000-0000-000090150000}"/>
    <cellStyle name="Normal 4 4 3 3 2 4" xfId="17820" xr:uid="{00000000-0005-0000-0000-00003A0B0000}"/>
    <cellStyle name="Normal 4 4 3 3 2 5" xfId="9391" xr:uid="{00000000-0005-0000-0000-00008D150000}"/>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00000000-0005-0000-0000-000093150000}"/>
    <cellStyle name="Normal 4 4 3 3 3 2 3" xfId="20378" xr:uid="{00000000-0005-0000-0000-00003D0B0000}"/>
    <cellStyle name="Normal 4 4 3 3 3 2 4" xfId="11949" xr:uid="{00000000-0005-0000-0000-000092150000}"/>
    <cellStyle name="Normal 4 4 3 3 3 3" xfId="5593" xr:uid="{00000000-0005-0000-0000-000094150000}"/>
    <cellStyle name="Normal 4 4 3 3 3 3 2" xfId="14022" xr:uid="{00000000-0005-0000-0000-000094150000}"/>
    <cellStyle name="Normal 4 4 3 3 3 4" xfId="18233" xr:uid="{00000000-0005-0000-0000-00003C0B0000}"/>
    <cellStyle name="Normal 4 4 3 3 3 5" xfId="9804" xr:uid="{00000000-0005-0000-0000-000091150000}"/>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00000000-0005-0000-0000-000097150000}"/>
    <cellStyle name="Normal 4 4 3 3 4 2 3" xfId="20791" xr:uid="{00000000-0005-0000-0000-00003F0B0000}"/>
    <cellStyle name="Normal 4 4 3 3 4 2 4" xfId="12362" xr:uid="{00000000-0005-0000-0000-000096150000}"/>
    <cellStyle name="Normal 4 4 3 3 4 3" xfId="6006" xr:uid="{00000000-0005-0000-0000-000098150000}"/>
    <cellStyle name="Normal 4 4 3 3 4 3 2" xfId="14435" xr:uid="{00000000-0005-0000-0000-000098150000}"/>
    <cellStyle name="Normal 4 4 3 3 4 4" xfId="18646" xr:uid="{00000000-0005-0000-0000-00003E0B0000}"/>
    <cellStyle name="Normal 4 4 3 3 4 5" xfId="10217" xr:uid="{00000000-0005-0000-0000-000095150000}"/>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00000000-0005-0000-0000-00009B150000}"/>
    <cellStyle name="Normal 4 4 3 3 5 2 3" xfId="21204" xr:uid="{00000000-0005-0000-0000-0000410B0000}"/>
    <cellStyle name="Normal 4 4 3 3 5 2 4" xfId="12775" xr:uid="{00000000-0005-0000-0000-00009A150000}"/>
    <cellStyle name="Normal 4 4 3 3 5 3" xfId="6419" xr:uid="{00000000-0005-0000-0000-00009C150000}"/>
    <cellStyle name="Normal 4 4 3 3 5 3 2" xfId="14848" xr:uid="{00000000-0005-0000-0000-00009C150000}"/>
    <cellStyle name="Normal 4 4 3 3 5 4" xfId="19059" xr:uid="{00000000-0005-0000-0000-0000400B0000}"/>
    <cellStyle name="Normal 4 4 3 3 5 5" xfId="10630" xr:uid="{00000000-0005-0000-0000-000099150000}"/>
    <cellStyle name="Normal 4 4 3 3 6" xfId="2547" xr:uid="{00000000-0005-0000-0000-00009D150000}"/>
    <cellStyle name="Normal 4 4 3 3 6 2" xfId="6832" xr:uid="{00000000-0005-0000-0000-00009E150000}"/>
    <cellStyle name="Normal 4 4 3 3 6 2 2" xfId="15261" xr:uid="{00000000-0005-0000-0000-00009E150000}"/>
    <cellStyle name="Normal 4 4 3 3 6 3" xfId="19472" xr:uid="{00000000-0005-0000-0000-0000420B0000}"/>
    <cellStyle name="Normal 4 4 3 3 6 4" xfId="11043" xr:uid="{00000000-0005-0000-0000-00009D150000}"/>
    <cellStyle name="Normal 4 4 3 3 7" xfId="4767" xr:uid="{00000000-0005-0000-0000-00009F150000}"/>
    <cellStyle name="Normal 4 4 3 3 7 2" xfId="13196" xr:uid="{00000000-0005-0000-0000-00009F150000}"/>
    <cellStyle name="Normal 4 4 3 3 8" xfId="17407" xr:uid="{00000000-0005-0000-0000-000017230000}"/>
    <cellStyle name="Normal 4 4 3 3 9" xfId="8978" xr:uid="{00000000-0005-0000-0000-00008C150000}"/>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00000000-0005-0000-0000-0000A2150000}"/>
    <cellStyle name="Normal 4 4 3 4 2 3" xfId="19962" xr:uid="{00000000-0005-0000-0000-0000440B0000}"/>
    <cellStyle name="Normal 4 4 3 4 2 4" xfId="11533" xr:uid="{00000000-0005-0000-0000-0000A1150000}"/>
    <cellStyle name="Normal 4 4 3 4 3" xfId="5177" xr:uid="{00000000-0005-0000-0000-0000A3150000}"/>
    <cellStyle name="Normal 4 4 3 4 3 2" xfId="13606" xr:uid="{00000000-0005-0000-0000-0000A3150000}"/>
    <cellStyle name="Normal 4 4 3 4 4" xfId="17817" xr:uid="{00000000-0005-0000-0000-0000430B0000}"/>
    <cellStyle name="Normal 4 4 3 4 5" xfId="9388" xr:uid="{00000000-0005-0000-0000-0000A0150000}"/>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00000000-0005-0000-0000-0000A6150000}"/>
    <cellStyle name="Normal 4 4 3 5 2 3" xfId="20375" xr:uid="{00000000-0005-0000-0000-0000460B0000}"/>
    <cellStyle name="Normal 4 4 3 5 2 4" xfId="11946" xr:uid="{00000000-0005-0000-0000-0000A5150000}"/>
    <cellStyle name="Normal 4 4 3 5 3" xfId="5590" xr:uid="{00000000-0005-0000-0000-0000A7150000}"/>
    <cellStyle name="Normal 4 4 3 5 3 2" xfId="14019" xr:uid="{00000000-0005-0000-0000-0000A7150000}"/>
    <cellStyle name="Normal 4 4 3 5 4" xfId="18230" xr:uid="{00000000-0005-0000-0000-0000450B0000}"/>
    <cellStyle name="Normal 4 4 3 5 5" xfId="9801" xr:uid="{00000000-0005-0000-0000-0000A4150000}"/>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00000000-0005-0000-0000-0000AA150000}"/>
    <cellStyle name="Normal 4 4 3 6 2 3" xfId="20788" xr:uid="{00000000-0005-0000-0000-0000480B0000}"/>
    <cellStyle name="Normal 4 4 3 6 2 4" xfId="12359" xr:uid="{00000000-0005-0000-0000-0000A9150000}"/>
    <cellStyle name="Normal 4 4 3 6 3" xfId="6003" xr:uid="{00000000-0005-0000-0000-0000AB150000}"/>
    <cellStyle name="Normal 4 4 3 6 3 2" xfId="14432" xr:uid="{00000000-0005-0000-0000-0000AB150000}"/>
    <cellStyle name="Normal 4 4 3 6 4" xfId="18643" xr:uid="{00000000-0005-0000-0000-0000470B0000}"/>
    <cellStyle name="Normal 4 4 3 6 5" xfId="10214" xr:uid="{00000000-0005-0000-0000-0000A8150000}"/>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00000000-0005-0000-0000-0000AE150000}"/>
    <cellStyle name="Normal 4 4 3 7 2 3" xfId="21201" xr:uid="{00000000-0005-0000-0000-00004A0B0000}"/>
    <cellStyle name="Normal 4 4 3 7 2 4" xfId="12772" xr:uid="{00000000-0005-0000-0000-0000AD150000}"/>
    <cellStyle name="Normal 4 4 3 7 3" xfId="6416" xr:uid="{00000000-0005-0000-0000-0000AF150000}"/>
    <cellStyle name="Normal 4 4 3 7 3 2" xfId="14845" xr:uid="{00000000-0005-0000-0000-0000AF150000}"/>
    <cellStyle name="Normal 4 4 3 7 4" xfId="19056" xr:uid="{00000000-0005-0000-0000-0000490B0000}"/>
    <cellStyle name="Normal 4 4 3 7 5" xfId="10627" xr:uid="{00000000-0005-0000-0000-0000AC150000}"/>
    <cellStyle name="Normal 4 4 3 8" xfId="2544" xr:uid="{00000000-0005-0000-0000-0000B0150000}"/>
    <cellStyle name="Normal 4 4 3 8 2" xfId="6829" xr:uid="{00000000-0005-0000-0000-0000B1150000}"/>
    <cellStyle name="Normal 4 4 3 8 2 2" xfId="15258" xr:uid="{00000000-0005-0000-0000-0000B1150000}"/>
    <cellStyle name="Normal 4 4 3 8 3" xfId="19469" xr:uid="{00000000-0005-0000-0000-00004B0B0000}"/>
    <cellStyle name="Normal 4 4 3 8 4" xfId="11040" xr:uid="{00000000-0005-0000-0000-0000B0150000}"/>
    <cellStyle name="Normal 4 4 3 9" xfId="4764" xr:uid="{00000000-0005-0000-0000-0000B2150000}"/>
    <cellStyle name="Normal 4 4 3 9 2" xfId="13193" xr:uid="{00000000-0005-0000-0000-0000B2150000}"/>
    <cellStyle name="Normal 4 4 4" xfId="391" xr:uid="{00000000-0005-0000-0000-0000B3150000}"/>
    <cellStyle name="Normal 4 4 4 10" xfId="8979"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00000000-0005-0000-0000-0000B7150000}"/>
    <cellStyle name="Normal 4 4 4 2 2 2 3" xfId="19967" xr:uid="{00000000-0005-0000-0000-00004F0B0000}"/>
    <cellStyle name="Normal 4 4 4 2 2 2 4" xfId="11538" xr:uid="{00000000-0005-0000-0000-0000B6150000}"/>
    <cellStyle name="Normal 4 4 4 2 2 3" xfId="5182" xr:uid="{00000000-0005-0000-0000-0000B8150000}"/>
    <cellStyle name="Normal 4 4 4 2 2 3 2" xfId="13611" xr:uid="{00000000-0005-0000-0000-0000B8150000}"/>
    <cellStyle name="Normal 4 4 4 2 2 4" xfId="17822" xr:uid="{00000000-0005-0000-0000-00004E0B0000}"/>
    <cellStyle name="Normal 4 4 4 2 2 5" xfId="9393" xr:uid="{00000000-0005-0000-0000-0000B5150000}"/>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00000000-0005-0000-0000-0000BB150000}"/>
    <cellStyle name="Normal 4 4 4 2 3 2 3" xfId="20380" xr:uid="{00000000-0005-0000-0000-0000510B0000}"/>
    <cellStyle name="Normal 4 4 4 2 3 2 4" xfId="11951" xr:uid="{00000000-0005-0000-0000-0000BA150000}"/>
    <cellStyle name="Normal 4 4 4 2 3 3" xfId="5595" xr:uid="{00000000-0005-0000-0000-0000BC150000}"/>
    <cellStyle name="Normal 4 4 4 2 3 3 2" xfId="14024" xr:uid="{00000000-0005-0000-0000-0000BC150000}"/>
    <cellStyle name="Normal 4 4 4 2 3 4" xfId="18235" xr:uid="{00000000-0005-0000-0000-0000500B0000}"/>
    <cellStyle name="Normal 4 4 4 2 3 5" xfId="9806" xr:uid="{00000000-0005-0000-0000-0000B9150000}"/>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00000000-0005-0000-0000-0000BF150000}"/>
    <cellStyle name="Normal 4 4 4 2 4 2 3" xfId="20793" xr:uid="{00000000-0005-0000-0000-0000530B0000}"/>
    <cellStyle name="Normal 4 4 4 2 4 2 4" xfId="12364" xr:uid="{00000000-0005-0000-0000-0000BE150000}"/>
    <cellStyle name="Normal 4 4 4 2 4 3" xfId="6008" xr:uid="{00000000-0005-0000-0000-0000C0150000}"/>
    <cellStyle name="Normal 4 4 4 2 4 3 2" xfId="14437" xr:uid="{00000000-0005-0000-0000-0000C0150000}"/>
    <cellStyle name="Normal 4 4 4 2 4 4" xfId="18648" xr:uid="{00000000-0005-0000-0000-0000520B0000}"/>
    <cellStyle name="Normal 4 4 4 2 4 5" xfId="10219" xr:uid="{00000000-0005-0000-0000-0000BD150000}"/>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00000000-0005-0000-0000-0000C3150000}"/>
    <cellStyle name="Normal 4 4 4 2 5 2 3" xfId="21206" xr:uid="{00000000-0005-0000-0000-0000550B0000}"/>
    <cellStyle name="Normal 4 4 4 2 5 2 4" xfId="12777" xr:uid="{00000000-0005-0000-0000-0000C2150000}"/>
    <cellStyle name="Normal 4 4 4 2 5 3" xfId="6421" xr:uid="{00000000-0005-0000-0000-0000C4150000}"/>
    <cellStyle name="Normal 4 4 4 2 5 3 2" xfId="14850" xr:uid="{00000000-0005-0000-0000-0000C4150000}"/>
    <cellStyle name="Normal 4 4 4 2 5 4" xfId="19061" xr:uid="{00000000-0005-0000-0000-0000540B0000}"/>
    <cellStyle name="Normal 4 4 4 2 5 5" xfId="10632" xr:uid="{00000000-0005-0000-0000-0000C1150000}"/>
    <cellStyle name="Normal 4 4 4 2 6" xfId="2549" xr:uid="{00000000-0005-0000-0000-0000C5150000}"/>
    <cellStyle name="Normal 4 4 4 2 6 2" xfId="6834" xr:uid="{00000000-0005-0000-0000-0000C6150000}"/>
    <cellStyle name="Normal 4 4 4 2 6 2 2" xfId="15263" xr:uid="{00000000-0005-0000-0000-0000C6150000}"/>
    <cellStyle name="Normal 4 4 4 2 6 3" xfId="19474" xr:uid="{00000000-0005-0000-0000-0000560B0000}"/>
    <cellStyle name="Normal 4 4 4 2 6 4" xfId="11045" xr:uid="{00000000-0005-0000-0000-0000C5150000}"/>
    <cellStyle name="Normal 4 4 4 2 7" xfId="4769" xr:uid="{00000000-0005-0000-0000-0000C7150000}"/>
    <cellStyle name="Normal 4 4 4 2 7 2" xfId="13198" xr:uid="{00000000-0005-0000-0000-0000C7150000}"/>
    <cellStyle name="Normal 4 4 4 2 8" xfId="17409" xr:uid="{00000000-0005-0000-0000-000019230000}"/>
    <cellStyle name="Normal 4 4 4 2 9" xfId="8980" xr:uid="{00000000-0005-0000-0000-0000B4150000}"/>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00000000-0005-0000-0000-0000CA150000}"/>
    <cellStyle name="Normal 4 4 4 3 2 3" xfId="19966" xr:uid="{00000000-0005-0000-0000-0000580B0000}"/>
    <cellStyle name="Normal 4 4 4 3 2 4" xfId="11537" xr:uid="{00000000-0005-0000-0000-0000C9150000}"/>
    <cellStyle name="Normal 4 4 4 3 3" xfId="5181" xr:uid="{00000000-0005-0000-0000-0000CB150000}"/>
    <cellStyle name="Normal 4 4 4 3 3 2" xfId="13610" xr:uid="{00000000-0005-0000-0000-0000CB150000}"/>
    <cellStyle name="Normal 4 4 4 3 4" xfId="17821" xr:uid="{00000000-0005-0000-0000-0000570B0000}"/>
    <cellStyle name="Normal 4 4 4 3 5" xfId="9392" xr:uid="{00000000-0005-0000-0000-0000C8150000}"/>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00000000-0005-0000-0000-0000CE150000}"/>
    <cellStyle name="Normal 4 4 4 4 2 3" xfId="20379" xr:uid="{00000000-0005-0000-0000-00005A0B0000}"/>
    <cellStyle name="Normal 4 4 4 4 2 4" xfId="11950" xr:uid="{00000000-0005-0000-0000-0000CD150000}"/>
    <cellStyle name="Normal 4 4 4 4 3" xfId="5594" xr:uid="{00000000-0005-0000-0000-0000CF150000}"/>
    <cellStyle name="Normal 4 4 4 4 3 2" xfId="14023" xr:uid="{00000000-0005-0000-0000-0000CF150000}"/>
    <cellStyle name="Normal 4 4 4 4 4" xfId="18234" xr:uid="{00000000-0005-0000-0000-0000590B0000}"/>
    <cellStyle name="Normal 4 4 4 4 5" xfId="9805" xr:uid="{00000000-0005-0000-0000-0000CC150000}"/>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00000000-0005-0000-0000-0000D2150000}"/>
    <cellStyle name="Normal 4 4 4 5 2 3" xfId="20792" xr:uid="{00000000-0005-0000-0000-00005C0B0000}"/>
    <cellStyle name="Normal 4 4 4 5 2 4" xfId="12363" xr:uid="{00000000-0005-0000-0000-0000D1150000}"/>
    <cellStyle name="Normal 4 4 4 5 3" xfId="6007" xr:uid="{00000000-0005-0000-0000-0000D3150000}"/>
    <cellStyle name="Normal 4 4 4 5 3 2" xfId="14436" xr:uid="{00000000-0005-0000-0000-0000D3150000}"/>
    <cellStyle name="Normal 4 4 4 5 4" xfId="18647" xr:uid="{00000000-0005-0000-0000-00005B0B0000}"/>
    <cellStyle name="Normal 4 4 4 5 5" xfId="10218" xr:uid="{00000000-0005-0000-0000-0000D0150000}"/>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00000000-0005-0000-0000-0000D6150000}"/>
    <cellStyle name="Normal 4 4 4 6 2 3" xfId="21205" xr:uid="{00000000-0005-0000-0000-00005E0B0000}"/>
    <cellStyle name="Normal 4 4 4 6 2 4" xfId="12776" xr:uid="{00000000-0005-0000-0000-0000D5150000}"/>
    <cellStyle name="Normal 4 4 4 6 3" xfId="6420" xr:uid="{00000000-0005-0000-0000-0000D7150000}"/>
    <cellStyle name="Normal 4 4 4 6 3 2" xfId="14849" xr:uid="{00000000-0005-0000-0000-0000D7150000}"/>
    <cellStyle name="Normal 4 4 4 6 4" xfId="19060" xr:uid="{00000000-0005-0000-0000-00005D0B0000}"/>
    <cellStyle name="Normal 4 4 4 6 5" xfId="10631" xr:uid="{00000000-0005-0000-0000-0000D4150000}"/>
    <cellStyle name="Normal 4 4 4 7" xfId="2548" xr:uid="{00000000-0005-0000-0000-0000D8150000}"/>
    <cellStyle name="Normal 4 4 4 7 2" xfId="6833" xr:uid="{00000000-0005-0000-0000-0000D9150000}"/>
    <cellStyle name="Normal 4 4 4 7 2 2" xfId="15262" xr:uid="{00000000-0005-0000-0000-0000D9150000}"/>
    <cellStyle name="Normal 4 4 4 7 3" xfId="19473" xr:uid="{00000000-0005-0000-0000-00005F0B0000}"/>
    <cellStyle name="Normal 4 4 4 7 4" xfId="11044" xr:uid="{00000000-0005-0000-0000-0000D8150000}"/>
    <cellStyle name="Normal 4 4 4 8" xfId="4768" xr:uid="{00000000-0005-0000-0000-0000DA150000}"/>
    <cellStyle name="Normal 4 4 4 8 2" xfId="13197" xr:uid="{00000000-0005-0000-0000-0000DA150000}"/>
    <cellStyle name="Normal 4 4 4 9" xfId="17408" xr:uid="{00000000-0005-0000-0000-00001823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00000000-0005-0000-0000-0000DE150000}"/>
    <cellStyle name="Normal 4 4 5 2 2 3" xfId="19968" xr:uid="{00000000-0005-0000-0000-0000620B0000}"/>
    <cellStyle name="Normal 4 4 5 2 2 4" xfId="11539" xr:uid="{00000000-0005-0000-0000-0000DD150000}"/>
    <cellStyle name="Normal 4 4 5 2 3" xfId="5183" xr:uid="{00000000-0005-0000-0000-0000DF150000}"/>
    <cellStyle name="Normal 4 4 5 2 3 2" xfId="13612" xr:uid="{00000000-0005-0000-0000-0000DF150000}"/>
    <cellStyle name="Normal 4 4 5 2 4" xfId="17823" xr:uid="{00000000-0005-0000-0000-0000610B0000}"/>
    <cellStyle name="Normal 4 4 5 2 5" xfId="9394" xr:uid="{00000000-0005-0000-0000-0000DC150000}"/>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00000000-0005-0000-0000-0000E2150000}"/>
    <cellStyle name="Normal 4 4 5 3 2 3" xfId="20381" xr:uid="{00000000-0005-0000-0000-0000640B0000}"/>
    <cellStyle name="Normal 4 4 5 3 2 4" xfId="11952" xr:uid="{00000000-0005-0000-0000-0000E1150000}"/>
    <cellStyle name="Normal 4 4 5 3 3" xfId="5596" xr:uid="{00000000-0005-0000-0000-0000E3150000}"/>
    <cellStyle name="Normal 4 4 5 3 3 2" xfId="14025" xr:uid="{00000000-0005-0000-0000-0000E3150000}"/>
    <cellStyle name="Normal 4 4 5 3 4" xfId="18236" xr:uid="{00000000-0005-0000-0000-0000630B0000}"/>
    <cellStyle name="Normal 4 4 5 3 5" xfId="9807" xr:uid="{00000000-0005-0000-0000-0000E0150000}"/>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00000000-0005-0000-0000-0000E6150000}"/>
    <cellStyle name="Normal 4 4 5 4 2 3" xfId="20794" xr:uid="{00000000-0005-0000-0000-0000660B0000}"/>
    <cellStyle name="Normal 4 4 5 4 2 4" xfId="12365" xr:uid="{00000000-0005-0000-0000-0000E5150000}"/>
    <cellStyle name="Normal 4 4 5 4 3" xfId="6009" xr:uid="{00000000-0005-0000-0000-0000E7150000}"/>
    <cellStyle name="Normal 4 4 5 4 3 2" xfId="14438" xr:uid="{00000000-0005-0000-0000-0000E7150000}"/>
    <cellStyle name="Normal 4 4 5 4 4" xfId="18649" xr:uid="{00000000-0005-0000-0000-0000650B0000}"/>
    <cellStyle name="Normal 4 4 5 4 5" xfId="10220" xr:uid="{00000000-0005-0000-0000-0000E4150000}"/>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00000000-0005-0000-0000-0000EA150000}"/>
    <cellStyle name="Normal 4 4 5 5 2 3" xfId="21207" xr:uid="{00000000-0005-0000-0000-0000680B0000}"/>
    <cellStyle name="Normal 4 4 5 5 2 4" xfId="12778" xr:uid="{00000000-0005-0000-0000-0000E9150000}"/>
    <cellStyle name="Normal 4 4 5 5 3" xfId="6422" xr:uid="{00000000-0005-0000-0000-0000EB150000}"/>
    <cellStyle name="Normal 4 4 5 5 3 2" xfId="14851" xr:uid="{00000000-0005-0000-0000-0000EB150000}"/>
    <cellStyle name="Normal 4 4 5 5 4" xfId="19062" xr:uid="{00000000-0005-0000-0000-0000670B0000}"/>
    <cellStyle name="Normal 4 4 5 5 5" xfId="10633" xr:uid="{00000000-0005-0000-0000-0000E8150000}"/>
    <cellStyle name="Normal 4 4 5 6" xfId="2550" xr:uid="{00000000-0005-0000-0000-0000EC150000}"/>
    <cellStyle name="Normal 4 4 5 6 2" xfId="6835" xr:uid="{00000000-0005-0000-0000-0000ED150000}"/>
    <cellStyle name="Normal 4 4 5 6 2 2" xfId="15264" xr:uid="{00000000-0005-0000-0000-0000ED150000}"/>
    <cellStyle name="Normal 4 4 5 6 3" xfId="19475" xr:uid="{00000000-0005-0000-0000-0000690B0000}"/>
    <cellStyle name="Normal 4 4 5 6 4" xfId="11046" xr:uid="{00000000-0005-0000-0000-0000EC150000}"/>
    <cellStyle name="Normal 4 4 5 7" xfId="4770" xr:uid="{00000000-0005-0000-0000-0000EE150000}"/>
    <cellStyle name="Normal 4 4 5 7 2" xfId="13199" xr:uid="{00000000-0005-0000-0000-0000EE150000}"/>
    <cellStyle name="Normal 4 4 5 8" xfId="17410" xr:uid="{00000000-0005-0000-0000-00001A230000}"/>
    <cellStyle name="Normal 4 4 5 9" xfId="8981" xr:uid="{00000000-0005-0000-0000-0000DB150000}"/>
    <cellStyle name="Normal 4 4 6" xfId="854" xr:uid="{00000000-0005-0000-0000-0000EF150000}"/>
    <cellStyle name="Normal 4 4 6 2" xfId="3089" xr:uid="{00000000-0005-0000-0000-0000F0150000}"/>
    <cellStyle name="Normal 4 4 6 2 2" xfId="7313" xr:uid="{00000000-0005-0000-0000-0000F1150000}"/>
    <cellStyle name="Normal 4 4 6 2 2 2" xfId="15742" xr:uid="{00000000-0005-0000-0000-0000F1150000}"/>
    <cellStyle name="Normal 4 4 6 2 3" xfId="19953" xr:uid="{00000000-0005-0000-0000-00006B0B0000}"/>
    <cellStyle name="Normal 4 4 6 2 4" xfId="11524" xr:uid="{00000000-0005-0000-0000-0000F0150000}"/>
    <cellStyle name="Normal 4 4 6 3" xfId="5168" xr:uid="{00000000-0005-0000-0000-0000F2150000}"/>
    <cellStyle name="Normal 4 4 6 3 2" xfId="13597" xr:uid="{00000000-0005-0000-0000-0000F2150000}"/>
    <cellStyle name="Normal 4 4 6 4" xfId="17808" xr:uid="{00000000-0005-0000-0000-00006A0B0000}"/>
    <cellStyle name="Normal 4 4 6 5" xfId="9379" xr:uid="{00000000-0005-0000-0000-0000EF150000}"/>
    <cellStyle name="Normal 4 4 7" xfId="1272" xr:uid="{00000000-0005-0000-0000-0000F3150000}"/>
    <cellStyle name="Normal 4 4 7 2" xfId="3502" xr:uid="{00000000-0005-0000-0000-0000F4150000}"/>
    <cellStyle name="Normal 4 4 7 2 2" xfId="7726" xr:uid="{00000000-0005-0000-0000-0000F5150000}"/>
    <cellStyle name="Normal 4 4 7 2 2 2" xfId="16155" xr:uid="{00000000-0005-0000-0000-0000F5150000}"/>
    <cellStyle name="Normal 4 4 7 2 3" xfId="20366" xr:uid="{00000000-0005-0000-0000-00006D0B0000}"/>
    <cellStyle name="Normal 4 4 7 2 4" xfId="11937" xr:uid="{00000000-0005-0000-0000-0000F4150000}"/>
    <cellStyle name="Normal 4 4 7 3" xfId="5581" xr:uid="{00000000-0005-0000-0000-0000F6150000}"/>
    <cellStyle name="Normal 4 4 7 3 2" xfId="14010" xr:uid="{00000000-0005-0000-0000-0000F6150000}"/>
    <cellStyle name="Normal 4 4 7 4" xfId="18221" xr:uid="{00000000-0005-0000-0000-00006C0B0000}"/>
    <cellStyle name="Normal 4 4 7 5" xfId="9792" xr:uid="{00000000-0005-0000-0000-0000F3150000}"/>
    <cellStyle name="Normal 4 4 8" xfId="1685" xr:uid="{00000000-0005-0000-0000-0000F7150000}"/>
    <cellStyle name="Normal 4 4 8 2" xfId="3915" xr:uid="{00000000-0005-0000-0000-0000F8150000}"/>
    <cellStyle name="Normal 4 4 8 2 2" xfId="8139" xr:uid="{00000000-0005-0000-0000-0000F9150000}"/>
    <cellStyle name="Normal 4 4 8 2 2 2" xfId="16568" xr:uid="{00000000-0005-0000-0000-0000F9150000}"/>
    <cellStyle name="Normal 4 4 8 2 3" xfId="20779" xr:uid="{00000000-0005-0000-0000-00006F0B0000}"/>
    <cellStyle name="Normal 4 4 8 2 4" xfId="12350" xr:uid="{00000000-0005-0000-0000-0000F8150000}"/>
    <cellStyle name="Normal 4 4 8 3" xfId="5994" xr:uid="{00000000-0005-0000-0000-0000FA150000}"/>
    <cellStyle name="Normal 4 4 8 3 2" xfId="14423" xr:uid="{00000000-0005-0000-0000-0000FA150000}"/>
    <cellStyle name="Normal 4 4 8 4" xfId="18634" xr:uid="{00000000-0005-0000-0000-00006E0B0000}"/>
    <cellStyle name="Normal 4 4 8 5" xfId="10205" xr:uid="{00000000-0005-0000-0000-0000F7150000}"/>
    <cellStyle name="Normal 4 4 9" xfId="2099" xr:uid="{00000000-0005-0000-0000-0000FB150000}"/>
    <cellStyle name="Normal 4 4 9 2" xfId="4328" xr:uid="{00000000-0005-0000-0000-0000FC150000}"/>
    <cellStyle name="Normal 4 4 9 2 2" xfId="8552" xr:uid="{00000000-0005-0000-0000-0000FD150000}"/>
    <cellStyle name="Normal 4 4 9 2 2 2" xfId="16981" xr:uid="{00000000-0005-0000-0000-0000FD150000}"/>
    <cellStyle name="Normal 4 4 9 2 3" xfId="21192" xr:uid="{00000000-0005-0000-0000-0000710B0000}"/>
    <cellStyle name="Normal 4 4 9 2 4" xfId="12763" xr:uid="{00000000-0005-0000-0000-0000FC150000}"/>
    <cellStyle name="Normal 4 4 9 3" xfId="6407" xr:uid="{00000000-0005-0000-0000-0000FE150000}"/>
    <cellStyle name="Normal 4 4 9 3 2" xfId="14836" xr:uid="{00000000-0005-0000-0000-0000FE150000}"/>
    <cellStyle name="Normal 4 4 9 4" xfId="19047" xr:uid="{00000000-0005-0000-0000-0000700B0000}"/>
    <cellStyle name="Normal 4 4 9 5" xfId="10618" xr:uid="{00000000-0005-0000-0000-0000FB150000}"/>
    <cellStyle name="Normal 4 5" xfId="394" xr:uid="{00000000-0005-0000-0000-0000FF150000}"/>
    <cellStyle name="Normal 4 6" xfId="395" xr:uid="{00000000-0005-0000-0000-000000160000}"/>
    <cellStyle name="Normal 4 6 10" xfId="4771" xr:uid="{00000000-0005-0000-0000-000001160000}"/>
    <cellStyle name="Normal 4 6 10 2" xfId="13200" xr:uid="{00000000-0005-0000-0000-000001160000}"/>
    <cellStyle name="Normal 4 6 11" xfId="17411" xr:uid="{00000000-0005-0000-0000-00001B230000}"/>
    <cellStyle name="Normal 4 6 12" xfId="8982" xr:uid="{00000000-0005-0000-0000-000000160000}"/>
    <cellStyle name="Normal 4 6 2" xfId="396" xr:uid="{00000000-0005-0000-0000-000002160000}"/>
    <cellStyle name="Normal 4 6 2 10" xfId="17412" xr:uid="{00000000-0005-0000-0000-00001C230000}"/>
    <cellStyle name="Normal 4 6 2 11" xfId="8983" xr:uid="{00000000-0005-0000-0000-000002160000}"/>
    <cellStyle name="Normal 4 6 2 2" xfId="397" xr:uid="{00000000-0005-0000-0000-000003160000}"/>
    <cellStyle name="Normal 4 6 2 2 10" xfId="8984"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00000000-0005-0000-0000-000007160000}"/>
    <cellStyle name="Normal 4 6 2 2 2 2 2 3" xfId="19972" xr:uid="{00000000-0005-0000-0000-0000780B0000}"/>
    <cellStyle name="Normal 4 6 2 2 2 2 2 4" xfId="11543" xr:uid="{00000000-0005-0000-0000-000006160000}"/>
    <cellStyle name="Normal 4 6 2 2 2 2 3" xfId="5187" xr:uid="{00000000-0005-0000-0000-000008160000}"/>
    <cellStyle name="Normal 4 6 2 2 2 2 3 2" xfId="13616" xr:uid="{00000000-0005-0000-0000-000008160000}"/>
    <cellStyle name="Normal 4 6 2 2 2 2 4" xfId="17827" xr:uid="{00000000-0005-0000-0000-0000770B0000}"/>
    <cellStyle name="Normal 4 6 2 2 2 2 5" xfId="9398" xr:uid="{00000000-0005-0000-0000-000005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00000000-0005-0000-0000-00000B160000}"/>
    <cellStyle name="Normal 4 6 2 2 2 3 2 3" xfId="20385" xr:uid="{00000000-0005-0000-0000-00007A0B0000}"/>
    <cellStyle name="Normal 4 6 2 2 2 3 2 4" xfId="11956" xr:uid="{00000000-0005-0000-0000-00000A160000}"/>
    <cellStyle name="Normal 4 6 2 2 2 3 3" xfId="5600" xr:uid="{00000000-0005-0000-0000-00000C160000}"/>
    <cellStyle name="Normal 4 6 2 2 2 3 3 2" xfId="14029" xr:uid="{00000000-0005-0000-0000-00000C160000}"/>
    <cellStyle name="Normal 4 6 2 2 2 3 4" xfId="18240" xr:uid="{00000000-0005-0000-0000-0000790B0000}"/>
    <cellStyle name="Normal 4 6 2 2 2 3 5" xfId="9811" xr:uid="{00000000-0005-0000-0000-000009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00000000-0005-0000-0000-00000F160000}"/>
    <cellStyle name="Normal 4 6 2 2 2 4 2 3" xfId="20798" xr:uid="{00000000-0005-0000-0000-00007C0B0000}"/>
    <cellStyle name="Normal 4 6 2 2 2 4 2 4" xfId="12369" xr:uid="{00000000-0005-0000-0000-00000E160000}"/>
    <cellStyle name="Normal 4 6 2 2 2 4 3" xfId="6013" xr:uid="{00000000-0005-0000-0000-000010160000}"/>
    <cellStyle name="Normal 4 6 2 2 2 4 3 2" xfId="14442" xr:uid="{00000000-0005-0000-0000-000010160000}"/>
    <cellStyle name="Normal 4 6 2 2 2 4 4" xfId="18653" xr:uid="{00000000-0005-0000-0000-00007B0B0000}"/>
    <cellStyle name="Normal 4 6 2 2 2 4 5" xfId="10224" xr:uid="{00000000-0005-0000-0000-00000D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00000000-0005-0000-0000-000013160000}"/>
    <cellStyle name="Normal 4 6 2 2 2 5 2 3" xfId="21211" xr:uid="{00000000-0005-0000-0000-00007E0B0000}"/>
    <cellStyle name="Normal 4 6 2 2 2 5 2 4" xfId="12782" xr:uid="{00000000-0005-0000-0000-000012160000}"/>
    <cellStyle name="Normal 4 6 2 2 2 5 3" xfId="6426" xr:uid="{00000000-0005-0000-0000-000014160000}"/>
    <cellStyle name="Normal 4 6 2 2 2 5 3 2" xfId="14855" xr:uid="{00000000-0005-0000-0000-000014160000}"/>
    <cellStyle name="Normal 4 6 2 2 2 5 4" xfId="19066" xr:uid="{00000000-0005-0000-0000-00007D0B0000}"/>
    <cellStyle name="Normal 4 6 2 2 2 5 5" xfId="10637" xr:uid="{00000000-0005-0000-0000-000011160000}"/>
    <cellStyle name="Normal 4 6 2 2 2 6" xfId="2554" xr:uid="{00000000-0005-0000-0000-000015160000}"/>
    <cellStyle name="Normal 4 6 2 2 2 6 2" xfId="6839" xr:uid="{00000000-0005-0000-0000-000016160000}"/>
    <cellStyle name="Normal 4 6 2 2 2 6 2 2" xfId="15268" xr:uid="{00000000-0005-0000-0000-000016160000}"/>
    <cellStyle name="Normal 4 6 2 2 2 6 3" xfId="19479" xr:uid="{00000000-0005-0000-0000-00007F0B0000}"/>
    <cellStyle name="Normal 4 6 2 2 2 6 4" xfId="11050" xr:uid="{00000000-0005-0000-0000-000015160000}"/>
    <cellStyle name="Normal 4 6 2 2 2 7" xfId="4774" xr:uid="{00000000-0005-0000-0000-000017160000}"/>
    <cellStyle name="Normal 4 6 2 2 2 7 2" xfId="13203" xr:uid="{00000000-0005-0000-0000-000017160000}"/>
    <cellStyle name="Normal 4 6 2 2 2 8" xfId="17414" xr:uid="{00000000-0005-0000-0000-00001E230000}"/>
    <cellStyle name="Normal 4 6 2 2 2 9" xfId="8985" xr:uid="{00000000-0005-0000-0000-000004160000}"/>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00000000-0005-0000-0000-00001A160000}"/>
    <cellStyle name="Normal 4 6 2 2 3 2 3" xfId="19971" xr:uid="{00000000-0005-0000-0000-0000810B0000}"/>
    <cellStyle name="Normal 4 6 2 2 3 2 4" xfId="11542" xr:uid="{00000000-0005-0000-0000-000019160000}"/>
    <cellStyle name="Normal 4 6 2 2 3 3" xfId="5186" xr:uid="{00000000-0005-0000-0000-00001B160000}"/>
    <cellStyle name="Normal 4 6 2 2 3 3 2" xfId="13615" xr:uid="{00000000-0005-0000-0000-00001B160000}"/>
    <cellStyle name="Normal 4 6 2 2 3 4" xfId="17826" xr:uid="{00000000-0005-0000-0000-0000800B0000}"/>
    <cellStyle name="Normal 4 6 2 2 3 5" xfId="9397" xr:uid="{00000000-0005-0000-0000-000018160000}"/>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00000000-0005-0000-0000-00001E160000}"/>
    <cellStyle name="Normal 4 6 2 2 4 2 3" xfId="20384" xr:uid="{00000000-0005-0000-0000-0000830B0000}"/>
    <cellStyle name="Normal 4 6 2 2 4 2 4" xfId="11955" xr:uid="{00000000-0005-0000-0000-00001D160000}"/>
    <cellStyle name="Normal 4 6 2 2 4 3" xfId="5599" xr:uid="{00000000-0005-0000-0000-00001F160000}"/>
    <cellStyle name="Normal 4 6 2 2 4 3 2" xfId="14028" xr:uid="{00000000-0005-0000-0000-00001F160000}"/>
    <cellStyle name="Normal 4 6 2 2 4 4" xfId="18239" xr:uid="{00000000-0005-0000-0000-0000820B0000}"/>
    <cellStyle name="Normal 4 6 2 2 4 5" xfId="9810" xr:uid="{00000000-0005-0000-0000-00001C160000}"/>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00000000-0005-0000-0000-000022160000}"/>
    <cellStyle name="Normal 4 6 2 2 5 2 3" xfId="20797" xr:uid="{00000000-0005-0000-0000-0000850B0000}"/>
    <cellStyle name="Normal 4 6 2 2 5 2 4" xfId="12368" xr:uid="{00000000-0005-0000-0000-000021160000}"/>
    <cellStyle name="Normal 4 6 2 2 5 3" xfId="6012" xr:uid="{00000000-0005-0000-0000-000023160000}"/>
    <cellStyle name="Normal 4 6 2 2 5 3 2" xfId="14441" xr:uid="{00000000-0005-0000-0000-000023160000}"/>
    <cellStyle name="Normal 4 6 2 2 5 4" xfId="18652" xr:uid="{00000000-0005-0000-0000-0000840B0000}"/>
    <cellStyle name="Normal 4 6 2 2 5 5" xfId="10223" xr:uid="{00000000-0005-0000-0000-000020160000}"/>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00000000-0005-0000-0000-000026160000}"/>
    <cellStyle name="Normal 4 6 2 2 6 2 3" xfId="21210" xr:uid="{00000000-0005-0000-0000-0000870B0000}"/>
    <cellStyle name="Normal 4 6 2 2 6 2 4" xfId="12781" xr:uid="{00000000-0005-0000-0000-000025160000}"/>
    <cellStyle name="Normal 4 6 2 2 6 3" xfId="6425" xr:uid="{00000000-0005-0000-0000-000027160000}"/>
    <cellStyle name="Normal 4 6 2 2 6 3 2" xfId="14854" xr:uid="{00000000-0005-0000-0000-000027160000}"/>
    <cellStyle name="Normal 4 6 2 2 6 4" xfId="19065" xr:uid="{00000000-0005-0000-0000-0000860B0000}"/>
    <cellStyle name="Normal 4 6 2 2 6 5" xfId="10636" xr:uid="{00000000-0005-0000-0000-000024160000}"/>
    <cellStyle name="Normal 4 6 2 2 7" xfId="2553" xr:uid="{00000000-0005-0000-0000-000028160000}"/>
    <cellStyle name="Normal 4 6 2 2 7 2" xfId="6838" xr:uid="{00000000-0005-0000-0000-000029160000}"/>
    <cellStyle name="Normal 4 6 2 2 7 2 2" xfId="15267" xr:uid="{00000000-0005-0000-0000-000029160000}"/>
    <cellStyle name="Normal 4 6 2 2 7 3" xfId="19478" xr:uid="{00000000-0005-0000-0000-0000880B0000}"/>
    <cellStyle name="Normal 4 6 2 2 7 4" xfId="11049" xr:uid="{00000000-0005-0000-0000-000028160000}"/>
    <cellStyle name="Normal 4 6 2 2 8" xfId="4773" xr:uid="{00000000-0005-0000-0000-00002A160000}"/>
    <cellStyle name="Normal 4 6 2 2 8 2" xfId="13202" xr:uid="{00000000-0005-0000-0000-00002A160000}"/>
    <cellStyle name="Normal 4 6 2 2 9" xfId="17413" xr:uid="{00000000-0005-0000-0000-00001D23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00000000-0005-0000-0000-00002E160000}"/>
    <cellStyle name="Normal 4 6 2 3 2 2 3" xfId="19973" xr:uid="{00000000-0005-0000-0000-00008B0B0000}"/>
    <cellStyle name="Normal 4 6 2 3 2 2 4" xfId="11544" xr:uid="{00000000-0005-0000-0000-00002D160000}"/>
    <cellStyle name="Normal 4 6 2 3 2 3" xfId="5188" xr:uid="{00000000-0005-0000-0000-00002F160000}"/>
    <cellStyle name="Normal 4 6 2 3 2 3 2" xfId="13617" xr:uid="{00000000-0005-0000-0000-00002F160000}"/>
    <cellStyle name="Normal 4 6 2 3 2 4" xfId="17828" xr:uid="{00000000-0005-0000-0000-00008A0B0000}"/>
    <cellStyle name="Normal 4 6 2 3 2 5" xfId="9399" xr:uid="{00000000-0005-0000-0000-00002C160000}"/>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00000000-0005-0000-0000-000032160000}"/>
    <cellStyle name="Normal 4 6 2 3 3 2 3" xfId="20386" xr:uid="{00000000-0005-0000-0000-00008D0B0000}"/>
    <cellStyle name="Normal 4 6 2 3 3 2 4" xfId="11957" xr:uid="{00000000-0005-0000-0000-000031160000}"/>
    <cellStyle name="Normal 4 6 2 3 3 3" xfId="5601" xr:uid="{00000000-0005-0000-0000-000033160000}"/>
    <cellStyle name="Normal 4 6 2 3 3 3 2" xfId="14030" xr:uid="{00000000-0005-0000-0000-000033160000}"/>
    <cellStyle name="Normal 4 6 2 3 3 4" xfId="18241" xr:uid="{00000000-0005-0000-0000-00008C0B0000}"/>
    <cellStyle name="Normal 4 6 2 3 3 5" xfId="9812" xr:uid="{00000000-0005-0000-0000-000030160000}"/>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00000000-0005-0000-0000-000036160000}"/>
    <cellStyle name="Normal 4 6 2 3 4 2 3" xfId="20799" xr:uid="{00000000-0005-0000-0000-00008F0B0000}"/>
    <cellStyle name="Normal 4 6 2 3 4 2 4" xfId="12370" xr:uid="{00000000-0005-0000-0000-000035160000}"/>
    <cellStyle name="Normal 4 6 2 3 4 3" xfId="6014" xr:uid="{00000000-0005-0000-0000-000037160000}"/>
    <cellStyle name="Normal 4 6 2 3 4 3 2" xfId="14443" xr:uid="{00000000-0005-0000-0000-000037160000}"/>
    <cellStyle name="Normal 4 6 2 3 4 4" xfId="18654" xr:uid="{00000000-0005-0000-0000-00008E0B0000}"/>
    <cellStyle name="Normal 4 6 2 3 4 5" xfId="10225" xr:uid="{00000000-0005-0000-0000-000034160000}"/>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00000000-0005-0000-0000-00003A160000}"/>
    <cellStyle name="Normal 4 6 2 3 5 2 3" xfId="21212" xr:uid="{00000000-0005-0000-0000-0000910B0000}"/>
    <cellStyle name="Normal 4 6 2 3 5 2 4" xfId="12783" xr:uid="{00000000-0005-0000-0000-000039160000}"/>
    <cellStyle name="Normal 4 6 2 3 5 3" xfId="6427" xr:uid="{00000000-0005-0000-0000-00003B160000}"/>
    <cellStyle name="Normal 4 6 2 3 5 3 2" xfId="14856" xr:uid="{00000000-0005-0000-0000-00003B160000}"/>
    <cellStyle name="Normal 4 6 2 3 5 4" xfId="19067" xr:uid="{00000000-0005-0000-0000-0000900B0000}"/>
    <cellStyle name="Normal 4 6 2 3 5 5" xfId="10638" xr:uid="{00000000-0005-0000-0000-000038160000}"/>
    <cellStyle name="Normal 4 6 2 3 6" xfId="2555" xr:uid="{00000000-0005-0000-0000-00003C160000}"/>
    <cellStyle name="Normal 4 6 2 3 6 2" xfId="6840" xr:uid="{00000000-0005-0000-0000-00003D160000}"/>
    <cellStyle name="Normal 4 6 2 3 6 2 2" xfId="15269" xr:uid="{00000000-0005-0000-0000-00003D160000}"/>
    <cellStyle name="Normal 4 6 2 3 6 3" xfId="19480" xr:uid="{00000000-0005-0000-0000-0000920B0000}"/>
    <cellStyle name="Normal 4 6 2 3 6 4" xfId="11051" xr:uid="{00000000-0005-0000-0000-00003C160000}"/>
    <cellStyle name="Normal 4 6 2 3 7" xfId="4775" xr:uid="{00000000-0005-0000-0000-00003E160000}"/>
    <cellStyle name="Normal 4 6 2 3 7 2" xfId="13204" xr:uid="{00000000-0005-0000-0000-00003E160000}"/>
    <cellStyle name="Normal 4 6 2 3 8" xfId="17415" xr:uid="{00000000-0005-0000-0000-00001F230000}"/>
    <cellStyle name="Normal 4 6 2 3 9" xfId="8986" xr:uid="{00000000-0005-0000-0000-00002B160000}"/>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00000000-0005-0000-0000-000041160000}"/>
    <cellStyle name="Normal 4 6 2 4 2 3" xfId="19970" xr:uid="{00000000-0005-0000-0000-0000940B0000}"/>
    <cellStyle name="Normal 4 6 2 4 2 4" xfId="11541" xr:uid="{00000000-0005-0000-0000-000040160000}"/>
    <cellStyle name="Normal 4 6 2 4 3" xfId="5185" xr:uid="{00000000-0005-0000-0000-000042160000}"/>
    <cellStyle name="Normal 4 6 2 4 3 2" xfId="13614" xr:uid="{00000000-0005-0000-0000-000042160000}"/>
    <cellStyle name="Normal 4 6 2 4 4" xfId="17825" xr:uid="{00000000-0005-0000-0000-0000930B0000}"/>
    <cellStyle name="Normal 4 6 2 4 5" xfId="9396" xr:uid="{00000000-0005-0000-0000-00003F160000}"/>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00000000-0005-0000-0000-000045160000}"/>
    <cellStyle name="Normal 4 6 2 5 2 3" xfId="20383" xr:uid="{00000000-0005-0000-0000-0000960B0000}"/>
    <cellStyle name="Normal 4 6 2 5 2 4" xfId="11954" xr:uid="{00000000-0005-0000-0000-000044160000}"/>
    <cellStyle name="Normal 4 6 2 5 3" xfId="5598" xr:uid="{00000000-0005-0000-0000-000046160000}"/>
    <cellStyle name="Normal 4 6 2 5 3 2" xfId="14027" xr:uid="{00000000-0005-0000-0000-000046160000}"/>
    <cellStyle name="Normal 4 6 2 5 4" xfId="18238" xr:uid="{00000000-0005-0000-0000-0000950B0000}"/>
    <cellStyle name="Normal 4 6 2 5 5" xfId="9809" xr:uid="{00000000-0005-0000-0000-000043160000}"/>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00000000-0005-0000-0000-000049160000}"/>
    <cellStyle name="Normal 4 6 2 6 2 3" xfId="20796" xr:uid="{00000000-0005-0000-0000-0000980B0000}"/>
    <cellStyle name="Normal 4 6 2 6 2 4" xfId="12367" xr:uid="{00000000-0005-0000-0000-000048160000}"/>
    <cellStyle name="Normal 4 6 2 6 3" xfId="6011" xr:uid="{00000000-0005-0000-0000-00004A160000}"/>
    <cellStyle name="Normal 4 6 2 6 3 2" xfId="14440" xr:uid="{00000000-0005-0000-0000-00004A160000}"/>
    <cellStyle name="Normal 4 6 2 6 4" xfId="18651" xr:uid="{00000000-0005-0000-0000-0000970B0000}"/>
    <cellStyle name="Normal 4 6 2 6 5" xfId="10222" xr:uid="{00000000-0005-0000-0000-000047160000}"/>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00000000-0005-0000-0000-00004D160000}"/>
    <cellStyle name="Normal 4 6 2 7 2 3" xfId="21209" xr:uid="{00000000-0005-0000-0000-00009A0B0000}"/>
    <cellStyle name="Normal 4 6 2 7 2 4" xfId="12780" xr:uid="{00000000-0005-0000-0000-00004C160000}"/>
    <cellStyle name="Normal 4 6 2 7 3" xfId="6424" xr:uid="{00000000-0005-0000-0000-00004E160000}"/>
    <cellStyle name="Normal 4 6 2 7 3 2" xfId="14853" xr:uid="{00000000-0005-0000-0000-00004E160000}"/>
    <cellStyle name="Normal 4 6 2 7 4" xfId="19064" xr:uid="{00000000-0005-0000-0000-0000990B0000}"/>
    <cellStyle name="Normal 4 6 2 7 5" xfId="10635" xr:uid="{00000000-0005-0000-0000-00004B160000}"/>
    <cellStyle name="Normal 4 6 2 8" xfId="2552" xr:uid="{00000000-0005-0000-0000-00004F160000}"/>
    <cellStyle name="Normal 4 6 2 8 2" xfId="6837" xr:uid="{00000000-0005-0000-0000-000050160000}"/>
    <cellStyle name="Normal 4 6 2 8 2 2" xfId="15266" xr:uid="{00000000-0005-0000-0000-000050160000}"/>
    <cellStyle name="Normal 4 6 2 8 3" xfId="19477" xr:uid="{00000000-0005-0000-0000-00009B0B0000}"/>
    <cellStyle name="Normal 4 6 2 8 4" xfId="11048" xr:uid="{00000000-0005-0000-0000-00004F160000}"/>
    <cellStyle name="Normal 4 6 2 9" xfId="4772" xr:uid="{00000000-0005-0000-0000-000051160000}"/>
    <cellStyle name="Normal 4 6 2 9 2" xfId="13201" xr:uid="{00000000-0005-0000-0000-000051160000}"/>
    <cellStyle name="Normal 4 6 3" xfId="400" xr:uid="{00000000-0005-0000-0000-000052160000}"/>
    <cellStyle name="Normal 4 6 3 10" xfId="8987"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00000000-0005-0000-0000-000056160000}"/>
    <cellStyle name="Normal 4 6 3 2 2 2 3" xfId="19975" xr:uid="{00000000-0005-0000-0000-00009F0B0000}"/>
    <cellStyle name="Normal 4 6 3 2 2 2 4" xfId="11546" xr:uid="{00000000-0005-0000-0000-000055160000}"/>
    <cellStyle name="Normal 4 6 3 2 2 3" xfId="5190" xr:uid="{00000000-0005-0000-0000-000057160000}"/>
    <cellStyle name="Normal 4 6 3 2 2 3 2" xfId="13619" xr:uid="{00000000-0005-0000-0000-000057160000}"/>
    <cellStyle name="Normal 4 6 3 2 2 4" xfId="17830" xr:uid="{00000000-0005-0000-0000-00009E0B0000}"/>
    <cellStyle name="Normal 4 6 3 2 2 5" xfId="9401" xr:uid="{00000000-0005-0000-0000-000054160000}"/>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00000000-0005-0000-0000-00005A160000}"/>
    <cellStyle name="Normal 4 6 3 2 3 2 3" xfId="20388" xr:uid="{00000000-0005-0000-0000-0000A10B0000}"/>
    <cellStyle name="Normal 4 6 3 2 3 2 4" xfId="11959" xr:uid="{00000000-0005-0000-0000-000059160000}"/>
    <cellStyle name="Normal 4 6 3 2 3 3" xfId="5603" xr:uid="{00000000-0005-0000-0000-00005B160000}"/>
    <cellStyle name="Normal 4 6 3 2 3 3 2" xfId="14032" xr:uid="{00000000-0005-0000-0000-00005B160000}"/>
    <cellStyle name="Normal 4 6 3 2 3 4" xfId="18243" xr:uid="{00000000-0005-0000-0000-0000A00B0000}"/>
    <cellStyle name="Normal 4 6 3 2 3 5" xfId="9814" xr:uid="{00000000-0005-0000-0000-000058160000}"/>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00000000-0005-0000-0000-00005E160000}"/>
    <cellStyle name="Normal 4 6 3 2 4 2 3" xfId="20801" xr:uid="{00000000-0005-0000-0000-0000A30B0000}"/>
    <cellStyle name="Normal 4 6 3 2 4 2 4" xfId="12372" xr:uid="{00000000-0005-0000-0000-00005D160000}"/>
    <cellStyle name="Normal 4 6 3 2 4 3" xfId="6016" xr:uid="{00000000-0005-0000-0000-00005F160000}"/>
    <cellStyle name="Normal 4 6 3 2 4 3 2" xfId="14445" xr:uid="{00000000-0005-0000-0000-00005F160000}"/>
    <cellStyle name="Normal 4 6 3 2 4 4" xfId="18656" xr:uid="{00000000-0005-0000-0000-0000A20B0000}"/>
    <cellStyle name="Normal 4 6 3 2 4 5" xfId="10227" xr:uid="{00000000-0005-0000-0000-00005C160000}"/>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00000000-0005-0000-0000-000062160000}"/>
    <cellStyle name="Normal 4 6 3 2 5 2 3" xfId="21214" xr:uid="{00000000-0005-0000-0000-0000A50B0000}"/>
    <cellStyle name="Normal 4 6 3 2 5 2 4" xfId="12785" xr:uid="{00000000-0005-0000-0000-000061160000}"/>
    <cellStyle name="Normal 4 6 3 2 5 3" xfId="6429" xr:uid="{00000000-0005-0000-0000-000063160000}"/>
    <cellStyle name="Normal 4 6 3 2 5 3 2" xfId="14858" xr:uid="{00000000-0005-0000-0000-000063160000}"/>
    <cellStyle name="Normal 4 6 3 2 5 4" xfId="19069" xr:uid="{00000000-0005-0000-0000-0000A40B0000}"/>
    <cellStyle name="Normal 4 6 3 2 5 5" xfId="10640" xr:uid="{00000000-0005-0000-0000-000060160000}"/>
    <cellStyle name="Normal 4 6 3 2 6" xfId="2557" xr:uid="{00000000-0005-0000-0000-000064160000}"/>
    <cellStyle name="Normal 4 6 3 2 6 2" xfId="6842" xr:uid="{00000000-0005-0000-0000-000065160000}"/>
    <cellStyle name="Normal 4 6 3 2 6 2 2" xfId="15271" xr:uid="{00000000-0005-0000-0000-000065160000}"/>
    <cellStyle name="Normal 4 6 3 2 6 3" xfId="19482" xr:uid="{00000000-0005-0000-0000-0000A60B0000}"/>
    <cellStyle name="Normal 4 6 3 2 6 4" xfId="11053" xr:uid="{00000000-0005-0000-0000-000064160000}"/>
    <cellStyle name="Normal 4 6 3 2 7" xfId="4777" xr:uid="{00000000-0005-0000-0000-000066160000}"/>
    <cellStyle name="Normal 4 6 3 2 7 2" xfId="13206" xr:uid="{00000000-0005-0000-0000-000066160000}"/>
    <cellStyle name="Normal 4 6 3 2 8" xfId="17417" xr:uid="{00000000-0005-0000-0000-000021230000}"/>
    <cellStyle name="Normal 4 6 3 2 9" xfId="8988" xr:uid="{00000000-0005-0000-0000-000053160000}"/>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00000000-0005-0000-0000-000069160000}"/>
    <cellStyle name="Normal 4 6 3 3 2 3" xfId="19974" xr:uid="{00000000-0005-0000-0000-0000A80B0000}"/>
    <cellStyle name="Normal 4 6 3 3 2 4" xfId="11545" xr:uid="{00000000-0005-0000-0000-000068160000}"/>
    <cellStyle name="Normal 4 6 3 3 3" xfId="5189" xr:uid="{00000000-0005-0000-0000-00006A160000}"/>
    <cellStyle name="Normal 4 6 3 3 3 2" xfId="13618" xr:uid="{00000000-0005-0000-0000-00006A160000}"/>
    <cellStyle name="Normal 4 6 3 3 4" xfId="17829" xr:uid="{00000000-0005-0000-0000-0000A70B0000}"/>
    <cellStyle name="Normal 4 6 3 3 5" xfId="9400" xr:uid="{00000000-0005-0000-0000-000067160000}"/>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00000000-0005-0000-0000-00006D160000}"/>
    <cellStyle name="Normal 4 6 3 4 2 3" xfId="20387" xr:uid="{00000000-0005-0000-0000-0000AA0B0000}"/>
    <cellStyle name="Normal 4 6 3 4 2 4" xfId="11958" xr:uid="{00000000-0005-0000-0000-00006C160000}"/>
    <cellStyle name="Normal 4 6 3 4 3" xfId="5602" xr:uid="{00000000-0005-0000-0000-00006E160000}"/>
    <cellStyle name="Normal 4 6 3 4 3 2" xfId="14031" xr:uid="{00000000-0005-0000-0000-00006E160000}"/>
    <cellStyle name="Normal 4 6 3 4 4" xfId="18242" xr:uid="{00000000-0005-0000-0000-0000A90B0000}"/>
    <cellStyle name="Normal 4 6 3 4 5" xfId="9813" xr:uid="{00000000-0005-0000-0000-00006B160000}"/>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00000000-0005-0000-0000-000071160000}"/>
    <cellStyle name="Normal 4 6 3 5 2 3" xfId="20800" xr:uid="{00000000-0005-0000-0000-0000AC0B0000}"/>
    <cellStyle name="Normal 4 6 3 5 2 4" xfId="12371" xr:uid="{00000000-0005-0000-0000-000070160000}"/>
    <cellStyle name="Normal 4 6 3 5 3" xfId="6015" xr:uid="{00000000-0005-0000-0000-000072160000}"/>
    <cellStyle name="Normal 4 6 3 5 3 2" xfId="14444" xr:uid="{00000000-0005-0000-0000-000072160000}"/>
    <cellStyle name="Normal 4 6 3 5 4" xfId="18655" xr:uid="{00000000-0005-0000-0000-0000AB0B0000}"/>
    <cellStyle name="Normal 4 6 3 5 5" xfId="10226" xr:uid="{00000000-0005-0000-0000-00006F160000}"/>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00000000-0005-0000-0000-000075160000}"/>
    <cellStyle name="Normal 4 6 3 6 2 3" xfId="21213" xr:uid="{00000000-0005-0000-0000-0000AE0B0000}"/>
    <cellStyle name="Normal 4 6 3 6 2 4" xfId="12784" xr:uid="{00000000-0005-0000-0000-000074160000}"/>
    <cellStyle name="Normal 4 6 3 6 3" xfId="6428" xr:uid="{00000000-0005-0000-0000-000076160000}"/>
    <cellStyle name="Normal 4 6 3 6 3 2" xfId="14857" xr:uid="{00000000-0005-0000-0000-000076160000}"/>
    <cellStyle name="Normal 4 6 3 6 4" xfId="19068" xr:uid="{00000000-0005-0000-0000-0000AD0B0000}"/>
    <cellStyle name="Normal 4 6 3 6 5" xfId="10639" xr:uid="{00000000-0005-0000-0000-000073160000}"/>
    <cellStyle name="Normal 4 6 3 7" xfId="2556" xr:uid="{00000000-0005-0000-0000-000077160000}"/>
    <cellStyle name="Normal 4 6 3 7 2" xfId="6841" xr:uid="{00000000-0005-0000-0000-000078160000}"/>
    <cellStyle name="Normal 4 6 3 7 2 2" xfId="15270" xr:uid="{00000000-0005-0000-0000-000078160000}"/>
    <cellStyle name="Normal 4 6 3 7 3" xfId="19481" xr:uid="{00000000-0005-0000-0000-0000AF0B0000}"/>
    <cellStyle name="Normal 4 6 3 7 4" xfId="11052" xr:uid="{00000000-0005-0000-0000-000077160000}"/>
    <cellStyle name="Normal 4 6 3 8" xfId="4776" xr:uid="{00000000-0005-0000-0000-000079160000}"/>
    <cellStyle name="Normal 4 6 3 8 2" xfId="13205" xr:uid="{00000000-0005-0000-0000-000079160000}"/>
    <cellStyle name="Normal 4 6 3 9" xfId="17416" xr:uid="{00000000-0005-0000-0000-00002023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00000000-0005-0000-0000-00007D160000}"/>
    <cellStyle name="Normal 4 6 4 2 2 3" xfId="19976" xr:uid="{00000000-0005-0000-0000-0000B20B0000}"/>
    <cellStyle name="Normal 4 6 4 2 2 4" xfId="11547" xr:uid="{00000000-0005-0000-0000-00007C160000}"/>
    <cellStyle name="Normal 4 6 4 2 3" xfId="5191" xr:uid="{00000000-0005-0000-0000-00007E160000}"/>
    <cellStyle name="Normal 4 6 4 2 3 2" xfId="13620" xr:uid="{00000000-0005-0000-0000-00007E160000}"/>
    <cellStyle name="Normal 4 6 4 2 4" xfId="17831" xr:uid="{00000000-0005-0000-0000-0000B10B0000}"/>
    <cellStyle name="Normal 4 6 4 2 5" xfId="9402" xr:uid="{00000000-0005-0000-0000-00007B160000}"/>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00000000-0005-0000-0000-000081160000}"/>
    <cellStyle name="Normal 4 6 4 3 2 3" xfId="20389" xr:uid="{00000000-0005-0000-0000-0000B40B0000}"/>
    <cellStyle name="Normal 4 6 4 3 2 4" xfId="11960" xr:uid="{00000000-0005-0000-0000-000080160000}"/>
    <cellStyle name="Normal 4 6 4 3 3" xfId="5604" xr:uid="{00000000-0005-0000-0000-000082160000}"/>
    <cellStyle name="Normal 4 6 4 3 3 2" xfId="14033" xr:uid="{00000000-0005-0000-0000-000082160000}"/>
    <cellStyle name="Normal 4 6 4 3 4" xfId="18244" xr:uid="{00000000-0005-0000-0000-0000B30B0000}"/>
    <cellStyle name="Normal 4 6 4 3 5" xfId="9815" xr:uid="{00000000-0005-0000-0000-00007F160000}"/>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00000000-0005-0000-0000-000085160000}"/>
    <cellStyle name="Normal 4 6 4 4 2 3" xfId="20802" xr:uid="{00000000-0005-0000-0000-0000B60B0000}"/>
    <cellStyle name="Normal 4 6 4 4 2 4" xfId="12373" xr:uid="{00000000-0005-0000-0000-000084160000}"/>
    <cellStyle name="Normal 4 6 4 4 3" xfId="6017" xr:uid="{00000000-0005-0000-0000-000086160000}"/>
    <cellStyle name="Normal 4 6 4 4 3 2" xfId="14446" xr:uid="{00000000-0005-0000-0000-000086160000}"/>
    <cellStyle name="Normal 4 6 4 4 4" xfId="18657" xr:uid="{00000000-0005-0000-0000-0000B50B0000}"/>
    <cellStyle name="Normal 4 6 4 4 5" xfId="10228" xr:uid="{00000000-0005-0000-0000-000083160000}"/>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00000000-0005-0000-0000-000089160000}"/>
    <cellStyle name="Normal 4 6 4 5 2 3" xfId="21215" xr:uid="{00000000-0005-0000-0000-0000B80B0000}"/>
    <cellStyle name="Normal 4 6 4 5 2 4" xfId="12786" xr:uid="{00000000-0005-0000-0000-000088160000}"/>
    <cellStyle name="Normal 4 6 4 5 3" xfId="6430" xr:uid="{00000000-0005-0000-0000-00008A160000}"/>
    <cellStyle name="Normal 4 6 4 5 3 2" xfId="14859" xr:uid="{00000000-0005-0000-0000-00008A160000}"/>
    <cellStyle name="Normal 4 6 4 5 4" xfId="19070" xr:uid="{00000000-0005-0000-0000-0000B70B0000}"/>
    <cellStyle name="Normal 4 6 4 5 5" xfId="10641" xr:uid="{00000000-0005-0000-0000-000087160000}"/>
    <cellStyle name="Normal 4 6 4 6" xfId="2558" xr:uid="{00000000-0005-0000-0000-00008B160000}"/>
    <cellStyle name="Normal 4 6 4 6 2" xfId="6843" xr:uid="{00000000-0005-0000-0000-00008C160000}"/>
    <cellStyle name="Normal 4 6 4 6 2 2" xfId="15272" xr:uid="{00000000-0005-0000-0000-00008C160000}"/>
    <cellStyle name="Normal 4 6 4 6 3" xfId="19483" xr:uid="{00000000-0005-0000-0000-0000B90B0000}"/>
    <cellStyle name="Normal 4 6 4 6 4" xfId="11054" xr:uid="{00000000-0005-0000-0000-00008B160000}"/>
    <cellStyle name="Normal 4 6 4 7" xfId="4778" xr:uid="{00000000-0005-0000-0000-00008D160000}"/>
    <cellStyle name="Normal 4 6 4 7 2" xfId="13207" xr:uid="{00000000-0005-0000-0000-00008D160000}"/>
    <cellStyle name="Normal 4 6 4 8" xfId="17418" xr:uid="{00000000-0005-0000-0000-000022230000}"/>
    <cellStyle name="Normal 4 6 4 9" xfId="8989" xr:uid="{00000000-0005-0000-0000-00007A160000}"/>
    <cellStyle name="Normal 4 6 5" xfId="870" xr:uid="{00000000-0005-0000-0000-00008E160000}"/>
    <cellStyle name="Normal 4 6 5 2" xfId="3105" xr:uid="{00000000-0005-0000-0000-00008F160000}"/>
    <cellStyle name="Normal 4 6 5 2 2" xfId="7329" xr:uid="{00000000-0005-0000-0000-000090160000}"/>
    <cellStyle name="Normal 4 6 5 2 2 2" xfId="15758" xr:uid="{00000000-0005-0000-0000-000090160000}"/>
    <cellStyle name="Normal 4 6 5 2 3" xfId="19969" xr:uid="{00000000-0005-0000-0000-0000BB0B0000}"/>
    <cellStyle name="Normal 4 6 5 2 4" xfId="11540" xr:uid="{00000000-0005-0000-0000-00008F160000}"/>
    <cellStyle name="Normal 4 6 5 3" xfId="5184" xr:uid="{00000000-0005-0000-0000-000091160000}"/>
    <cellStyle name="Normal 4 6 5 3 2" xfId="13613" xr:uid="{00000000-0005-0000-0000-000091160000}"/>
    <cellStyle name="Normal 4 6 5 4" xfId="17824" xr:uid="{00000000-0005-0000-0000-0000BA0B0000}"/>
    <cellStyle name="Normal 4 6 5 5" xfId="9395" xr:uid="{00000000-0005-0000-0000-00008E160000}"/>
    <cellStyle name="Normal 4 6 6" xfId="1288" xr:uid="{00000000-0005-0000-0000-000092160000}"/>
    <cellStyle name="Normal 4 6 6 2" xfId="3518" xr:uid="{00000000-0005-0000-0000-000093160000}"/>
    <cellStyle name="Normal 4 6 6 2 2" xfId="7742" xr:uid="{00000000-0005-0000-0000-000094160000}"/>
    <cellStyle name="Normal 4 6 6 2 2 2" xfId="16171" xr:uid="{00000000-0005-0000-0000-000094160000}"/>
    <cellStyle name="Normal 4 6 6 2 3" xfId="20382" xr:uid="{00000000-0005-0000-0000-0000BD0B0000}"/>
    <cellStyle name="Normal 4 6 6 2 4" xfId="11953" xr:uid="{00000000-0005-0000-0000-000093160000}"/>
    <cellStyle name="Normal 4 6 6 3" xfId="5597" xr:uid="{00000000-0005-0000-0000-000095160000}"/>
    <cellStyle name="Normal 4 6 6 3 2" xfId="14026" xr:uid="{00000000-0005-0000-0000-000095160000}"/>
    <cellStyle name="Normal 4 6 6 4" xfId="18237" xr:uid="{00000000-0005-0000-0000-0000BC0B0000}"/>
    <cellStyle name="Normal 4 6 6 5" xfId="9808" xr:uid="{00000000-0005-0000-0000-000092160000}"/>
    <cellStyle name="Normal 4 6 7" xfId="1701" xr:uid="{00000000-0005-0000-0000-000096160000}"/>
    <cellStyle name="Normal 4 6 7 2" xfId="3931" xr:uid="{00000000-0005-0000-0000-000097160000}"/>
    <cellStyle name="Normal 4 6 7 2 2" xfId="8155" xr:uid="{00000000-0005-0000-0000-000098160000}"/>
    <cellStyle name="Normal 4 6 7 2 2 2" xfId="16584" xr:uid="{00000000-0005-0000-0000-000098160000}"/>
    <cellStyle name="Normal 4 6 7 2 3" xfId="20795" xr:uid="{00000000-0005-0000-0000-0000BF0B0000}"/>
    <cellStyle name="Normal 4 6 7 2 4" xfId="12366" xr:uid="{00000000-0005-0000-0000-000097160000}"/>
    <cellStyle name="Normal 4 6 7 3" xfId="6010" xr:uid="{00000000-0005-0000-0000-000099160000}"/>
    <cellStyle name="Normal 4 6 7 3 2" xfId="14439" xr:uid="{00000000-0005-0000-0000-000099160000}"/>
    <cellStyle name="Normal 4 6 7 4" xfId="18650" xr:uid="{00000000-0005-0000-0000-0000BE0B0000}"/>
    <cellStyle name="Normal 4 6 7 5" xfId="10221" xr:uid="{00000000-0005-0000-0000-000096160000}"/>
    <cellStyle name="Normal 4 6 8" xfId="2115" xr:uid="{00000000-0005-0000-0000-00009A160000}"/>
    <cellStyle name="Normal 4 6 8 2" xfId="4344" xr:uid="{00000000-0005-0000-0000-00009B160000}"/>
    <cellStyle name="Normal 4 6 8 2 2" xfId="8568" xr:uid="{00000000-0005-0000-0000-00009C160000}"/>
    <cellStyle name="Normal 4 6 8 2 2 2" xfId="16997" xr:uid="{00000000-0005-0000-0000-00009C160000}"/>
    <cellStyle name="Normal 4 6 8 2 3" xfId="21208" xr:uid="{00000000-0005-0000-0000-0000C10B0000}"/>
    <cellStyle name="Normal 4 6 8 2 4" xfId="12779" xr:uid="{00000000-0005-0000-0000-00009B160000}"/>
    <cellStyle name="Normal 4 6 8 3" xfId="6423" xr:uid="{00000000-0005-0000-0000-00009D160000}"/>
    <cellStyle name="Normal 4 6 8 3 2" xfId="14852" xr:uid="{00000000-0005-0000-0000-00009D160000}"/>
    <cellStyle name="Normal 4 6 8 4" xfId="19063" xr:uid="{00000000-0005-0000-0000-0000C00B0000}"/>
    <cellStyle name="Normal 4 6 8 5" xfId="10634" xr:uid="{00000000-0005-0000-0000-00009A160000}"/>
    <cellStyle name="Normal 4 6 9" xfId="2551" xr:uid="{00000000-0005-0000-0000-00009E160000}"/>
    <cellStyle name="Normal 4 6 9 2" xfId="6836" xr:uid="{00000000-0005-0000-0000-00009F160000}"/>
    <cellStyle name="Normal 4 6 9 2 2" xfId="15265" xr:uid="{00000000-0005-0000-0000-00009F160000}"/>
    <cellStyle name="Normal 4 6 9 3" xfId="19476" xr:uid="{00000000-0005-0000-0000-0000C20B0000}"/>
    <cellStyle name="Normal 4 6 9 4" xfId="11047" xr:uid="{00000000-0005-0000-0000-00009E160000}"/>
    <cellStyle name="Normal 4 7" xfId="403" xr:uid="{00000000-0005-0000-0000-0000A0160000}"/>
    <cellStyle name="Normal 4 7 10" xfId="8990"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00000000-0005-0000-0000-0000A4160000}"/>
    <cellStyle name="Normal 4 7 2 2 2 3" xfId="19978" xr:uid="{00000000-0005-0000-0000-0000C60B0000}"/>
    <cellStyle name="Normal 4 7 2 2 2 4" xfId="11549" xr:uid="{00000000-0005-0000-0000-0000A3160000}"/>
    <cellStyle name="Normal 4 7 2 2 3" xfId="5193" xr:uid="{00000000-0005-0000-0000-0000A5160000}"/>
    <cellStyle name="Normal 4 7 2 2 3 2" xfId="13622" xr:uid="{00000000-0005-0000-0000-0000A5160000}"/>
    <cellStyle name="Normal 4 7 2 2 4" xfId="17833" xr:uid="{00000000-0005-0000-0000-0000C50B0000}"/>
    <cellStyle name="Normal 4 7 2 2 5" xfId="9404" xr:uid="{00000000-0005-0000-0000-0000A2160000}"/>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00000000-0005-0000-0000-0000A8160000}"/>
    <cellStyle name="Normal 4 7 2 3 2 3" xfId="20391" xr:uid="{00000000-0005-0000-0000-0000C80B0000}"/>
    <cellStyle name="Normal 4 7 2 3 2 4" xfId="11962" xr:uid="{00000000-0005-0000-0000-0000A7160000}"/>
    <cellStyle name="Normal 4 7 2 3 3" xfId="5606" xr:uid="{00000000-0005-0000-0000-0000A9160000}"/>
    <cellStyle name="Normal 4 7 2 3 3 2" xfId="14035" xr:uid="{00000000-0005-0000-0000-0000A9160000}"/>
    <cellStyle name="Normal 4 7 2 3 4" xfId="18246" xr:uid="{00000000-0005-0000-0000-0000C70B0000}"/>
    <cellStyle name="Normal 4 7 2 3 5" xfId="9817" xr:uid="{00000000-0005-0000-0000-0000A6160000}"/>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00000000-0005-0000-0000-0000AC160000}"/>
    <cellStyle name="Normal 4 7 2 4 2 3" xfId="20804" xr:uid="{00000000-0005-0000-0000-0000CA0B0000}"/>
    <cellStyle name="Normal 4 7 2 4 2 4" xfId="12375" xr:uid="{00000000-0005-0000-0000-0000AB160000}"/>
    <cellStyle name="Normal 4 7 2 4 3" xfId="6019" xr:uid="{00000000-0005-0000-0000-0000AD160000}"/>
    <cellStyle name="Normal 4 7 2 4 3 2" xfId="14448" xr:uid="{00000000-0005-0000-0000-0000AD160000}"/>
    <cellStyle name="Normal 4 7 2 4 4" xfId="18659" xr:uid="{00000000-0005-0000-0000-0000C90B0000}"/>
    <cellStyle name="Normal 4 7 2 4 5" xfId="10230" xr:uid="{00000000-0005-0000-0000-0000AA160000}"/>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00000000-0005-0000-0000-0000B0160000}"/>
    <cellStyle name="Normal 4 7 2 5 2 3" xfId="21217" xr:uid="{00000000-0005-0000-0000-0000CC0B0000}"/>
    <cellStyle name="Normal 4 7 2 5 2 4" xfId="12788" xr:uid="{00000000-0005-0000-0000-0000AF160000}"/>
    <cellStyle name="Normal 4 7 2 5 3" xfId="6432" xr:uid="{00000000-0005-0000-0000-0000B1160000}"/>
    <cellStyle name="Normal 4 7 2 5 3 2" xfId="14861" xr:uid="{00000000-0005-0000-0000-0000B1160000}"/>
    <cellStyle name="Normal 4 7 2 5 4" xfId="19072" xr:uid="{00000000-0005-0000-0000-0000CB0B0000}"/>
    <cellStyle name="Normal 4 7 2 5 5" xfId="10643" xr:uid="{00000000-0005-0000-0000-0000AE160000}"/>
    <cellStyle name="Normal 4 7 2 6" xfId="2560" xr:uid="{00000000-0005-0000-0000-0000B2160000}"/>
    <cellStyle name="Normal 4 7 2 6 2" xfId="6845" xr:uid="{00000000-0005-0000-0000-0000B3160000}"/>
    <cellStyle name="Normal 4 7 2 6 2 2" xfId="15274" xr:uid="{00000000-0005-0000-0000-0000B3160000}"/>
    <cellStyle name="Normal 4 7 2 6 3" xfId="19485" xr:uid="{00000000-0005-0000-0000-0000CD0B0000}"/>
    <cellStyle name="Normal 4 7 2 6 4" xfId="11056" xr:uid="{00000000-0005-0000-0000-0000B2160000}"/>
    <cellStyle name="Normal 4 7 2 7" xfId="4780" xr:uid="{00000000-0005-0000-0000-0000B4160000}"/>
    <cellStyle name="Normal 4 7 2 7 2" xfId="13209" xr:uid="{00000000-0005-0000-0000-0000B4160000}"/>
    <cellStyle name="Normal 4 7 2 8" xfId="17420" xr:uid="{00000000-0005-0000-0000-000024230000}"/>
    <cellStyle name="Normal 4 7 2 9" xfId="8991" xr:uid="{00000000-0005-0000-0000-0000A1160000}"/>
    <cellStyle name="Normal 4 7 3" xfId="878" xr:uid="{00000000-0005-0000-0000-0000B5160000}"/>
    <cellStyle name="Normal 4 7 3 2" xfId="3113" xr:uid="{00000000-0005-0000-0000-0000B6160000}"/>
    <cellStyle name="Normal 4 7 3 2 2" xfId="7337" xr:uid="{00000000-0005-0000-0000-0000B7160000}"/>
    <cellStyle name="Normal 4 7 3 2 2 2" xfId="15766" xr:uid="{00000000-0005-0000-0000-0000B7160000}"/>
    <cellStyle name="Normal 4 7 3 2 3" xfId="19977" xr:uid="{00000000-0005-0000-0000-0000CF0B0000}"/>
    <cellStyle name="Normal 4 7 3 2 4" xfId="11548" xr:uid="{00000000-0005-0000-0000-0000B6160000}"/>
    <cellStyle name="Normal 4 7 3 3" xfId="5192" xr:uid="{00000000-0005-0000-0000-0000B8160000}"/>
    <cellStyle name="Normal 4 7 3 3 2" xfId="13621" xr:uid="{00000000-0005-0000-0000-0000B8160000}"/>
    <cellStyle name="Normal 4 7 3 4" xfId="17832" xr:uid="{00000000-0005-0000-0000-0000CE0B0000}"/>
    <cellStyle name="Normal 4 7 3 5" xfId="9403" xr:uid="{00000000-0005-0000-0000-0000B5160000}"/>
    <cellStyle name="Normal 4 7 4" xfId="1296" xr:uid="{00000000-0005-0000-0000-0000B9160000}"/>
    <cellStyle name="Normal 4 7 4 2" xfId="3526" xr:uid="{00000000-0005-0000-0000-0000BA160000}"/>
    <cellStyle name="Normal 4 7 4 2 2" xfId="7750" xr:uid="{00000000-0005-0000-0000-0000BB160000}"/>
    <cellStyle name="Normal 4 7 4 2 2 2" xfId="16179" xr:uid="{00000000-0005-0000-0000-0000BB160000}"/>
    <cellStyle name="Normal 4 7 4 2 3" xfId="20390" xr:uid="{00000000-0005-0000-0000-0000D10B0000}"/>
    <cellStyle name="Normal 4 7 4 2 4" xfId="11961" xr:uid="{00000000-0005-0000-0000-0000BA160000}"/>
    <cellStyle name="Normal 4 7 4 3" xfId="5605" xr:uid="{00000000-0005-0000-0000-0000BC160000}"/>
    <cellStyle name="Normal 4 7 4 3 2" xfId="14034" xr:uid="{00000000-0005-0000-0000-0000BC160000}"/>
    <cellStyle name="Normal 4 7 4 4" xfId="18245" xr:uid="{00000000-0005-0000-0000-0000D00B0000}"/>
    <cellStyle name="Normal 4 7 4 5" xfId="9816" xr:uid="{00000000-0005-0000-0000-0000B9160000}"/>
    <cellStyle name="Normal 4 7 5" xfId="1709" xr:uid="{00000000-0005-0000-0000-0000BD160000}"/>
    <cellStyle name="Normal 4 7 5 2" xfId="3939" xr:uid="{00000000-0005-0000-0000-0000BE160000}"/>
    <cellStyle name="Normal 4 7 5 2 2" xfId="8163" xr:uid="{00000000-0005-0000-0000-0000BF160000}"/>
    <cellStyle name="Normal 4 7 5 2 2 2" xfId="16592" xr:uid="{00000000-0005-0000-0000-0000BF160000}"/>
    <cellStyle name="Normal 4 7 5 2 3" xfId="20803" xr:uid="{00000000-0005-0000-0000-0000D30B0000}"/>
    <cellStyle name="Normal 4 7 5 2 4" xfId="12374" xr:uid="{00000000-0005-0000-0000-0000BE160000}"/>
    <cellStyle name="Normal 4 7 5 3" xfId="6018" xr:uid="{00000000-0005-0000-0000-0000C0160000}"/>
    <cellStyle name="Normal 4 7 5 3 2" xfId="14447" xr:uid="{00000000-0005-0000-0000-0000C0160000}"/>
    <cellStyle name="Normal 4 7 5 4" xfId="18658" xr:uid="{00000000-0005-0000-0000-0000D20B0000}"/>
    <cellStyle name="Normal 4 7 5 5" xfId="10229" xr:uid="{00000000-0005-0000-0000-0000BD160000}"/>
    <cellStyle name="Normal 4 7 6" xfId="2123" xr:uid="{00000000-0005-0000-0000-0000C1160000}"/>
    <cellStyle name="Normal 4 7 6 2" xfId="4352" xr:uid="{00000000-0005-0000-0000-0000C2160000}"/>
    <cellStyle name="Normal 4 7 6 2 2" xfId="8576" xr:uid="{00000000-0005-0000-0000-0000C3160000}"/>
    <cellStyle name="Normal 4 7 6 2 2 2" xfId="17005" xr:uid="{00000000-0005-0000-0000-0000C3160000}"/>
    <cellStyle name="Normal 4 7 6 2 3" xfId="21216" xr:uid="{00000000-0005-0000-0000-0000D50B0000}"/>
    <cellStyle name="Normal 4 7 6 2 4" xfId="12787" xr:uid="{00000000-0005-0000-0000-0000C2160000}"/>
    <cellStyle name="Normal 4 7 6 3" xfId="6431" xr:uid="{00000000-0005-0000-0000-0000C4160000}"/>
    <cellStyle name="Normal 4 7 6 3 2" xfId="14860" xr:uid="{00000000-0005-0000-0000-0000C4160000}"/>
    <cellStyle name="Normal 4 7 6 4" xfId="19071" xr:uid="{00000000-0005-0000-0000-0000D40B0000}"/>
    <cellStyle name="Normal 4 7 6 5" xfId="10642" xr:uid="{00000000-0005-0000-0000-0000C1160000}"/>
    <cellStyle name="Normal 4 7 7" xfId="2559" xr:uid="{00000000-0005-0000-0000-0000C5160000}"/>
    <cellStyle name="Normal 4 7 7 2" xfId="6844" xr:uid="{00000000-0005-0000-0000-0000C6160000}"/>
    <cellStyle name="Normal 4 7 7 2 2" xfId="15273" xr:uid="{00000000-0005-0000-0000-0000C6160000}"/>
    <cellStyle name="Normal 4 7 7 3" xfId="19484" xr:uid="{00000000-0005-0000-0000-0000D60B0000}"/>
    <cellStyle name="Normal 4 7 7 4" xfId="11055" xr:uid="{00000000-0005-0000-0000-0000C5160000}"/>
    <cellStyle name="Normal 4 7 8" xfId="4779" xr:uid="{00000000-0005-0000-0000-0000C7160000}"/>
    <cellStyle name="Normal 4 7 8 2" xfId="13208" xr:uid="{00000000-0005-0000-0000-0000C7160000}"/>
    <cellStyle name="Normal 4 7 9" xfId="17419" xr:uid="{00000000-0005-0000-0000-00002323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00000000-0005-0000-0000-0000CB160000}"/>
    <cellStyle name="Normal 4 8 2 2 3" xfId="19979" xr:uid="{00000000-0005-0000-0000-0000D90B0000}"/>
    <cellStyle name="Normal 4 8 2 2 4" xfId="11550" xr:uid="{00000000-0005-0000-0000-0000CA160000}"/>
    <cellStyle name="Normal 4 8 2 3" xfId="5194" xr:uid="{00000000-0005-0000-0000-0000CC160000}"/>
    <cellStyle name="Normal 4 8 2 3 2" xfId="13623" xr:uid="{00000000-0005-0000-0000-0000CC160000}"/>
    <cellStyle name="Normal 4 8 2 4" xfId="17834" xr:uid="{00000000-0005-0000-0000-0000D80B0000}"/>
    <cellStyle name="Normal 4 8 2 5" xfId="9405" xr:uid="{00000000-0005-0000-0000-0000C9160000}"/>
    <cellStyle name="Normal 4 8 3" xfId="1298" xr:uid="{00000000-0005-0000-0000-0000CD160000}"/>
    <cellStyle name="Normal 4 8 3 2" xfId="3528" xr:uid="{00000000-0005-0000-0000-0000CE160000}"/>
    <cellStyle name="Normal 4 8 3 2 2" xfId="7752" xr:uid="{00000000-0005-0000-0000-0000CF160000}"/>
    <cellStyle name="Normal 4 8 3 2 2 2" xfId="16181" xr:uid="{00000000-0005-0000-0000-0000CF160000}"/>
    <cellStyle name="Normal 4 8 3 2 3" xfId="20392" xr:uid="{00000000-0005-0000-0000-0000DB0B0000}"/>
    <cellStyle name="Normal 4 8 3 2 4" xfId="11963" xr:uid="{00000000-0005-0000-0000-0000CE160000}"/>
    <cellStyle name="Normal 4 8 3 3" xfId="5607" xr:uid="{00000000-0005-0000-0000-0000D0160000}"/>
    <cellStyle name="Normal 4 8 3 3 2" xfId="14036" xr:uid="{00000000-0005-0000-0000-0000D0160000}"/>
    <cellStyle name="Normal 4 8 3 4" xfId="18247" xr:uid="{00000000-0005-0000-0000-0000DA0B0000}"/>
    <cellStyle name="Normal 4 8 3 5" xfId="9818" xr:uid="{00000000-0005-0000-0000-0000CD160000}"/>
    <cellStyle name="Normal 4 8 4" xfId="1711" xr:uid="{00000000-0005-0000-0000-0000D1160000}"/>
    <cellStyle name="Normal 4 8 4 2" xfId="3941" xr:uid="{00000000-0005-0000-0000-0000D2160000}"/>
    <cellStyle name="Normal 4 8 4 2 2" xfId="8165" xr:uid="{00000000-0005-0000-0000-0000D3160000}"/>
    <cellStyle name="Normal 4 8 4 2 2 2" xfId="16594" xr:uid="{00000000-0005-0000-0000-0000D3160000}"/>
    <cellStyle name="Normal 4 8 4 2 3" xfId="20805" xr:uid="{00000000-0005-0000-0000-0000DD0B0000}"/>
    <cellStyle name="Normal 4 8 4 2 4" xfId="12376" xr:uid="{00000000-0005-0000-0000-0000D2160000}"/>
    <cellStyle name="Normal 4 8 4 3" xfId="6020" xr:uid="{00000000-0005-0000-0000-0000D4160000}"/>
    <cellStyle name="Normal 4 8 4 3 2" xfId="14449" xr:uid="{00000000-0005-0000-0000-0000D4160000}"/>
    <cellStyle name="Normal 4 8 4 4" xfId="18660" xr:uid="{00000000-0005-0000-0000-0000DC0B0000}"/>
    <cellStyle name="Normal 4 8 4 5" xfId="10231" xr:uid="{00000000-0005-0000-0000-0000D1160000}"/>
    <cellStyle name="Normal 4 8 5" xfId="2125" xr:uid="{00000000-0005-0000-0000-0000D5160000}"/>
    <cellStyle name="Normal 4 8 5 2" xfId="4354" xr:uid="{00000000-0005-0000-0000-0000D6160000}"/>
    <cellStyle name="Normal 4 8 5 2 2" xfId="8578" xr:uid="{00000000-0005-0000-0000-0000D7160000}"/>
    <cellStyle name="Normal 4 8 5 2 2 2" xfId="17007" xr:uid="{00000000-0005-0000-0000-0000D7160000}"/>
    <cellStyle name="Normal 4 8 5 2 3" xfId="21218" xr:uid="{00000000-0005-0000-0000-0000DF0B0000}"/>
    <cellStyle name="Normal 4 8 5 2 4" xfId="12789" xr:uid="{00000000-0005-0000-0000-0000D6160000}"/>
    <cellStyle name="Normal 4 8 5 3" xfId="6433" xr:uid="{00000000-0005-0000-0000-0000D8160000}"/>
    <cellStyle name="Normal 4 8 5 3 2" xfId="14862" xr:uid="{00000000-0005-0000-0000-0000D8160000}"/>
    <cellStyle name="Normal 4 8 5 4" xfId="19073" xr:uid="{00000000-0005-0000-0000-0000DE0B0000}"/>
    <cellStyle name="Normal 4 8 5 5" xfId="10644" xr:uid="{00000000-0005-0000-0000-0000D5160000}"/>
    <cellStyle name="Normal 4 8 6" xfId="2561" xr:uid="{00000000-0005-0000-0000-0000D9160000}"/>
    <cellStyle name="Normal 4 8 6 2" xfId="6846" xr:uid="{00000000-0005-0000-0000-0000DA160000}"/>
    <cellStyle name="Normal 4 8 6 2 2" xfId="15275" xr:uid="{00000000-0005-0000-0000-0000DA160000}"/>
    <cellStyle name="Normal 4 8 6 3" xfId="19486" xr:uid="{00000000-0005-0000-0000-0000E00B0000}"/>
    <cellStyle name="Normal 4 8 6 4" xfId="11057" xr:uid="{00000000-0005-0000-0000-0000D9160000}"/>
    <cellStyle name="Normal 4 8 7" xfId="4781" xr:uid="{00000000-0005-0000-0000-0000DB160000}"/>
    <cellStyle name="Normal 4 8 7 2" xfId="13210" xr:uid="{00000000-0005-0000-0000-0000DB160000}"/>
    <cellStyle name="Normal 4 8 8" xfId="17421" xr:uid="{00000000-0005-0000-0000-000025230000}"/>
    <cellStyle name="Normal 4 8 9" xfId="8992" xr:uid="{00000000-0005-0000-0000-0000C8160000}"/>
    <cellStyle name="Normal 4 9" xfId="4718" xr:uid="{00000000-0005-0000-0000-0000DC160000}"/>
    <cellStyle name="Normal 4 9 2" xfId="13147"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00000000-0005-0000-0000-0000E0160000}"/>
    <cellStyle name="Normal 5 10 2 3" xfId="20806" xr:uid="{00000000-0005-0000-0000-0000E30B0000}"/>
    <cellStyle name="Normal 5 10 2 4" xfId="12377" xr:uid="{00000000-0005-0000-0000-0000DF160000}"/>
    <cellStyle name="Normal 5 10 3" xfId="6021" xr:uid="{00000000-0005-0000-0000-0000E1160000}"/>
    <cellStyle name="Normal 5 10 3 2" xfId="14450" xr:uid="{00000000-0005-0000-0000-0000E1160000}"/>
    <cellStyle name="Normal 5 10 4" xfId="18661" xr:uid="{00000000-0005-0000-0000-0000E20B0000}"/>
    <cellStyle name="Normal 5 10 5" xfId="10232" xr:uid="{00000000-0005-0000-0000-0000DE160000}"/>
    <cellStyle name="Normal 5 11" xfId="2126" xr:uid="{00000000-0005-0000-0000-0000E2160000}"/>
    <cellStyle name="Normal 5 11 2" xfId="4355" xr:uid="{00000000-0005-0000-0000-0000E3160000}"/>
    <cellStyle name="Normal 5 11 2 2" xfId="8579" xr:uid="{00000000-0005-0000-0000-0000E4160000}"/>
    <cellStyle name="Normal 5 11 2 2 2" xfId="17008" xr:uid="{00000000-0005-0000-0000-0000E4160000}"/>
    <cellStyle name="Normal 5 11 2 3" xfId="21219" xr:uid="{00000000-0005-0000-0000-0000E50B0000}"/>
    <cellStyle name="Normal 5 11 2 4" xfId="12790" xr:uid="{00000000-0005-0000-0000-0000E3160000}"/>
    <cellStyle name="Normal 5 11 3" xfId="6434" xr:uid="{00000000-0005-0000-0000-0000E5160000}"/>
    <cellStyle name="Normal 5 11 3 2" xfId="14863" xr:uid="{00000000-0005-0000-0000-0000E5160000}"/>
    <cellStyle name="Normal 5 11 4" xfId="19074" xr:uid="{00000000-0005-0000-0000-0000E40B0000}"/>
    <cellStyle name="Normal 5 11 5" xfId="10645" xr:uid="{00000000-0005-0000-0000-0000E2160000}"/>
    <cellStyle name="Normal 5 12" xfId="2562" xr:uid="{00000000-0005-0000-0000-0000E6160000}"/>
    <cellStyle name="Normal 5 12 2" xfId="6847" xr:uid="{00000000-0005-0000-0000-0000E7160000}"/>
    <cellStyle name="Normal 5 12 2 2" xfId="15276" xr:uid="{00000000-0005-0000-0000-0000E7160000}"/>
    <cellStyle name="Normal 5 12 3" xfId="19487" xr:uid="{00000000-0005-0000-0000-0000E60B0000}"/>
    <cellStyle name="Normal 5 12 4" xfId="11058" xr:uid="{00000000-0005-0000-0000-0000E6160000}"/>
    <cellStyle name="Normal 5 13" xfId="4782" xr:uid="{00000000-0005-0000-0000-0000E8160000}"/>
    <cellStyle name="Normal 5 13 2" xfId="13211" xr:uid="{00000000-0005-0000-0000-0000E8160000}"/>
    <cellStyle name="Normal 5 14" xfId="17422" xr:uid="{00000000-0005-0000-0000-000026230000}"/>
    <cellStyle name="Normal 5 15" xfId="8993" xr:uid="{00000000-0005-0000-0000-0000DD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00000000-0005-0000-0000-0000EC160000}"/>
    <cellStyle name="Normal 5 2 10 2 3" xfId="21220" xr:uid="{00000000-0005-0000-0000-0000E90B0000}"/>
    <cellStyle name="Normal 5 2 10 2 4" xfId="12791" xr:uid="{00000000-0005-0000-0000-0000EB160000}"/>
    <cellStyle name="Normal 5 2 10 3" xfId="6435" xr:uid="{00000000-0005-0000-0000-0000ED160000}"/>
    <cellStyle name="Normal 5 2 10 3 2" xfId="14864" xr:uid="{00000000-0005-0000-0000-0000ED160000}"/>
    <cellStyle name="Normal 5 2 10 4" xfId="19075" xr:uid="{00000000-0005-0000-0000-0000E80B0000}"/>
    <cellStyle name="Normal 5 2 10 5" xfId="10646" xr:uid="{00000000-0005-0000-0000-0000EA160000}"/>
    <cellStyle name="Normal 5 2 11" xfId="2563" xr:uid="{00000000-0005-0000-0000-0000EE160000}"/>
    <cellStyle name="Normal 5 2 11 2" xfId="6848" xr:uid="{00000000-0005-0000-0000-0000EF160000}"/>
    <cellStyle name="Normal 5 2 11 2 2" xfId="15277" xr:uid="{00000000-0005-0000-0000-0000EF160000}"/>
    <cellStyle name="Normal 5 2 11 3" xfId="19488" xr:uid="{00000000-0005-0000-0000-0000EA0B0000}"/>
    <cellStyle name="Normal 5 2 11 4" xfId="11059" xr:uid="{00000000-0005-0000-0000-0000EE160000}"/>
    <cellStyle name="Normal 5 2 12" xfId="4783" xr:uid="{00000000-0005-0000-0000-0000F0160000}"/>
    <cellStyle name="Normal 5 2 12 2" xfId="13212" xr:uid="{00000000-0005-0000-0000-0000F0160000}"/>
    <cellStyle name="Normal 5 2 13" xfId="17423" xr:uid="{00000000-0005-0000-0000-000027230000}"/>
    <cellStyle name="Normal 5 2 14" xfId="8994" xr:uid="{00000000-0005-0000-0000-0000E9160000}"/>
    <cellStyle name="Normal 5 2 2" xfId="408" xr:uid="{00000000-0005-0000-0000-0000F1160000}"/>
    <cellStyle name="Normal 5 2 2 10" xfId="2564" xr:uid="{00000000-0005-0000-0000-0000F2160000}"/>
    <cellStyle name="Normal 5 2 2 10 2" xfId="6849" xr:uid="{00000000-0005-0000-0000-0000F3160000}"/>
    <cellStyle name="Normal 5 2 2 10 2 2" xfId="15278" xr:uid="{00000000-0005-0000-0000-0000F3160000}"/>
    <cellStyle name="Normal 5 2 2 10 3" xfId="19489" xr:uid="{00000000-0005-0000-0000-0000EC0B0000}"/>
    <cellStyle name="Normal 5 2 2 10 4" xfId="11060" xr:uid="{00000000-0005-0000-0000-0000F2160000}"/>
    <cellStyle name="Normal 5 2 2 11" xfId="4784" xr:uid="{00000000-0005-0000-0000-0000F4160000}"/>
    <cellStyle name="Normal 5 2 2 11 2" xfId="13213" xr:uid="{00000000-0005-0000-0000-0000F4160000}"/>
    <cellStyle name="Normal 5 2 2 12" xfId="17424" xr:uid="{00000000-0005-0000-0000-000028230000}"/>
    <cellStyle name="Normal 5 2 2 13" xfId="8995" xr:uid="{00000000-0005-0000-0000-0000F1160000}"/>
    <cellStyle name="Normal 5 2 2 2" xfId="409" xr:uid="{00000000-0005-0000-0000-0000F5160000}"/>
    <cellStyle name="Normal 5 2 2 2 10" xfId="4785" xr:uid="{00000000-0005-0000-0000-0000F6160000}"/>
    <cellStyle name="Normal 5 2 2 2 10 2" xfId="13214" xr:uid="{00000000-0005-0000-0000-0000F6160000}"/>
    <cellStyle name="Normal 5 2 2 2 11" xfId="17425" xr:uid="{00000000-0005-0000-0000-000029230000}"/>
    <cellStyle name="Normal 5 2 2 2 12" xfId="8996" xr:uid="{00000000-0005-0000-0000-0000F5160000}"/>
    <cellStyle name="Normal 5 2 2 2 2" xfId="410" xr:uid="{00000000-0005-0000-0000-0000F7160000}"/>
    <cellStyle name="Normal 5 2 2 2 2 10" xfId="17426" xr:uid="{00000000-0005-0000-0000-00002A230000}"/>
    <cellStyle name="Normal 5 2 2 2 2 11" xfId="8997" xr:uid="{00000000-0005-0000-0000-0000F7160000}"/>
    <cellStyle name="Normal 5 2 2 2 2 2" xfId="411" xr:uid="{00000000-0005-0000-0000-0000F8160000}"/>
    <cellStyle name="Normal 5 2 2 2 2 2 10" xfId="8998"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00000000-0005-0000-0000-0000FC160000}"/>
    <cellStyle name="Normal 5 2 2 2 2 2 2 2 2 3" xfId="19986" xr:uid="{00000000-0005-0000-0000-0000F20B0000}"/>
    <cellStyle name="Normal 5 2 2 2 2 2 2 2 2 4" xfId="11557" xr:uid="{00000000-0005-0000-0000-0000FB160000}"/>
    <cellStyle name="Normal 5 2 2 2 2 2 2 2 3" xfId="5201" xr:uid="{00000000-0005-0000-0000-0000FD160000}"/>
    <cellStyle name="Normal 5 2 2 2 2 2 2 2 3 2" xfId="13630" xr:uid="{00000000-0005-0000-0000-0000FD160000}"/>
    <cellStyle name="Normal 5 2 2 2 2 2 2 2 4" xfId="17841" xr:uid="{00000000-0005-0000-0000-0000F10B0000}"/>
    <cellStyle name="Normal 5 2 2 2 2 2 2 2 5" xfId="9412" xr:uid="{00000000-0005-0000-0000-0000FA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00000000-0005-0000-0000-000000170000}"/>
    <cellStyle name="Normal 5 2 2 2 2 2 2 3 2 3" xfId="20399" xr:uid="{00000000-0005-0000-0000-0000F40B0000}"/>
    <cellStyle name="Normal 5 2 2 2 2 2 2 3 2 4" xfId="11970" xr:uid="{00000000-0005-0000-0000-0000FF160000}"/>
    <cellStyle name="Normal 5 2 2 2 2 2 2 3 3" xfId="5614" xr:uid="{00000000-0005-0000-0000-000001170000}"/>
    <cellStyle name="Normal 5 2 2 2 2 2 2 3 3 2" xfId="14043" xr:uid="{00000000-0005-0000-0000-000001170000}"/>
    <cellStyle name="Normal 5 2 2 2 2 2 2 3 4" xfId="18254" xr:uid="{00000000-0005-0000-0000-0000F30B0000}"/>
    <cellStyle name="Normal 5 2 2 2 2 2 2 3 5" xfId="9825" xr:uid="{00000000-0005-0000-0000-0000FE16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00000000-0005-0000-0000-000004170000}"/>
    <cellStyle name="Normal 5 2 2 2 2 2 2 4 2 3" xfId="20812" xr:uid="{00000000-0005-0000-0000-0000F60B0000}"/>
    <cellStyle name="Normal 5 2 2 2 2 2 2 4 2 4" xfId="12383" xr:uid="{00000000-0005-0000-0000-000003170000}"/>
    <cellStyle name="Normal 5 2 2 2 2 2 2 4 3" xfId="6027" xr:uid="{00000000-0005-0000-0000-000005170000}"/>
    <cellStyle name="Normal 5 2 2 2 2 2 2 4 3 2" xfId="14456" xr:uid="{00000000-0005-0000-0000-000005170000}"/>
    <cellStyle name="Normal 5 2 2 2 2 2 2 4 4" xfId="18667" xr:uid="{00000000-0005-0000-0000-0000F50B0000}"/>
    <cellStyle name="Normal 5 2 2 2 2 2 2 4 5" xfId="10238" xr:uid="{00000000-0005-0000-0000-000002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00000000-0005-0000-0000-000008170000}"/>
    <cellStyle name="Normal 5 2 2 2 2 2 2 5 2 3" xfId="21225" xr:uid="{00000000-0005-0000-0000-0000F80B0000}"/>
    <cellStyle name="Normal 5 2 2 2 2 2 2 5 2 4" xfId="12796" xr:uid="{00000000-0005-0000-0000-000007170000}"/>
    <cellStyle name="Normal 5 2 2 2 2 2 2 5 3" xfId="6440" xr:uid="{00000000-0005-0000-0000-000009170000}"/>
    <cellStyle name="Normal 5 2 2 2 2 2 2 5 3 2" xfId="14869" xr:uid="{00000000-0005-0000-0000-000009170000}"/>
    <cellStyle name="Normal 5 2 2 2 2 2 2 5 4" xfId="19080" xr:uid="{00000000-0005-0000-0000-0000F70B0000}"/>
    <cellStyle name="Normal 5 2 2 2 2 2 2 5 5" xfId="10651" xr:uid="{00000000-0005-0000-0000-000006170000}"/>
    <cellStyle name="Normal 5 2 2 2 2 2 2 6" xfId="2568" xr:uid="{00000000-0005-0000-0000-00000A170000}"/>
    <cellStyle name="Normal 5 2 2 2 2 2 2 6 2" xfId="6853" xr:uid="{00000000-0005-0000-0000-00000B170000}"/>
    <cellStyle name="Normal 5 2 2 2 2 2 2 6 2 2" xfId="15282" xr:uid="{00000000-0005-0000-0000-00000B170000}"/>
    <cellStyle name="Normal 5 2 2 2 2 2 2 6 3" xfId="19493" xr:uid="{00000000-0005-0000-0000-0000F90B0000}"/>
    <cellStyle name="Normal 5 2 2 2 2 2 2 6 4" xfId="11064" xr:uid="{00000000-0005-0000-0000-00000A170000}"/>
    <cellStyle name="Normal 5 2 2 2 2 2 2 7" xfId="4788" xr:uid="{00000000-0005-0000-0000-00000C170000}"/>
    <cellStyle name="Normal 5 2 2 2 2 2 2 7 2" xfId="13217" xr:uid="{00000000-0005-0000-0000-00000C170000}"/>
    <cellStyle name="Normal 5 2 2 2 2 2 2 8" xfId="17428" xr:uid="{00000000-0005-0000-0000-00002C230000}"/>
    <cellStyle name="Normal 5 2 2 2 2 2 2 9" xfId="8999" xr:uid="{00000000-0005-0000-0000-0000F916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00000000-0005-0000-0000-00000F170000}"/>
    <cellStyle name="Normal 5 2 2 2 2 2 3 2 3" xfId="19985" xr:uid="{00000000-0005-0000-0000-0000FB0B0000}"/>
    <cellStyle name="Normal 5 2 2 2 2 2 3 2 4" xfId="11556" xr:uid="{00000000-0005-0000-0000-00000E170000}"/>
    <cellStyle name="Normal 5 2 2 2 2 2 3 3" xfId="5200" xr:uid="{00000000-0005-0000-0000-000010170000}"/>
    <cellStyle name="Normal 5 2 2 2 2 2 3 3 2" xfId="13629" xr:uid="{00000000-0005-0000-0000-000010170000}"/>
    <cellStyle name="Normal 5 2 2 2 2 2 3 4" xfId="17840" xr:uid="{00000000-0005-0000-0000-0000FA0B0000}"/>
    <cellStyle name="Normal 5 2 2 2 2 2 3 5" xfId="9411" xr:uid="{00000000-0005-0000-0000-00000D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00000000-0005-0000-0000-000013170000}"/>
    <cellStyle name="Normal 5 2 2 2 2 2 4 2 3" xfId="20398" xr:uid="{00000000-0005-0000-0000-0000FD0B0000}"/>
    <cellStyle name="Normal 5 2 2 2 2 2 4 2 4" xfId="11969" xr:uid="{00000000-0005-0000-0000-000012170000}"/>
    <cellStyle name="Normal 5 2 2 2 2 2 4 3" xfId="5613" xr:uid="{00000000-0005-0000-0000-000014170000}"/>
    <cellStyle name="Normal 5 2 2 2 2 2 4 3 2" xfId="14042" xr:uid="{00000000-0005-0000-0000-000014170000}"/>
    <cellStyle name="Normal 5 2 2 2 2 2 4 4" xfId="18253" xr:uid="{00000000-0005-0000-0000-0000FC0B0000}"/>
    <cellStyle name="Normal 5 2 2 2 2 2 4 5" xfId="9824" xr:uid="{00000000-0005-0000-0000-000011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00000000-0005-0000-0000-000017170000}"/>
    <cellStyle name="Normal 5 2 2 2 2 2 5 2 3" xfId="20811" xr:uid="{00000000-0005-0000-0000-0000FF0B0000}"/>
    <cellStyle name="Normal 5 2 2 2 2 2 5 2 4" xfId="12382" xr:uid="{00000000-0005-0000-0000-000016170000}"/>
    <cellStyle name="Normal 5 2 2 2 2 2 5 3" xfId="6026" xr:uid="{00000000-0005-0000-0000-000018170000}"/>
    <cellStyle name="Normal 5 2 2 2 2 2 5 3 2" xfId="14455" xr:uid="{00000000-0005-0000-0000-000018170000}"/>
    <cellStyle name="Normal 5 2 2 2 2 2 5 4" xfId="18666" xr:uid="{00000000-0005-0000-0000-0000FE0B0000}"/>
    <cellStyle name="Normal 5 2 2 2 2 2 5 5" xfId="10237" xr:uid="{00000000-0005-0000-0000-000015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00000000-0005-0000-0000-00001B170000}"/>
    <cellStyle name="Normal 5 2 2 2 2 2 6 2 3" xfId="21224" xr:uid="{00000000-0005-0000-0000-0000010C0000}"/>
    <cellStyle name="Normal 5 2 2 2 2 2 6 2 4" xfId="12795" xr:uid="{00000000-0005-0000-0000-00001A170000}"/>
    <cellStyle name="Normal 5 2 2 2 2 2 6 3" xfId="6439" xr:uid="{00000000-0005-0000-0000-00001C170000}"/>
    <cellStyle name="Normal 5 2 2 2 2 2 6 3 2" xfId="14868" xr:uid="{00000000-0005-0000-0000-00001C170000}"/>
    <cellStyle name="Normal 5 2 2 2 2 2 6 4" xfId="19079" xr:uid="{00000000-0005-0000-0000-0000000C0000}"/>
    <cellStyle name="Normal 5 2 2 2 2 2 6 5" xfId="10650" xr:uid="{00000000-0005-0000-0000-000019170000}"/>
    <cellStyle name="Normal 5 2 2 2 2 2 7" xfId="2567" xr:uid="{00000000-0005-0000-0000-00001D170000}"/>
    <cellStyle name="Normal 5 2 2 2 2 2 7 2" xfId="6852" xr:uid="{00000000-0005-0000-0000-00001E170000}"/>
    <cellStyle name="Normal 5 2 2 2 2 2 7 2 2" xfId="15281" xr:uid="{00000000-0005-0000-0000-00001E170000}"/>
    <cellStyle name="Normal 5 2 2 2 2 2 7 3" xfId="19492" xr:uid="{00000000-0005-0000-0000-0000020C0000}"/>
    <cellStyle name="Normal 5 2 2 2 2 2 7 4" xfId="11063" xr:uid="{00000000-0005-0000-0000-00001D170000}"/>
    <cellStyle name="Normal 5 2 2 2 2 2 8" xfId="4787" xr:uid="{00000000-0005-0000-0000-00001F170000}"/>
    <cellStyle name="Normal 5 2 2 2 2 2 8 2" xfId="13216" xr:uid="{00000000-0005-0000-0000-00001F170000}"/>
    <cellStyle name="Normal 5 2 2 2 2 2 9" xfId="17427" xr:uid="{00000000-0005-0000-0000-00002B23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00000000-0005-0000-0000-000023170000}"/>
    <cellStyle name="Normal 5 2 2 2 2 3 2 2 3" xfId="19987" xr:uid="{00000000-0005-0000-0000-0000050C0000}"/>
    <cellStyle name="Normal 5 2 2 2 2 3 2 2 4" xfId="11558" xr:uid="{00000000-0005-0000-0000-000022170000}"/>
    <cellStyle name="Normal 5 2 2 2 2 3 2 3" xfId="5202" xr:uid="{00000000-0005-0000-0000-000024170000}"/>
    <cellStyle name="Normal 5 2 2 2 2 3 2 3 2" xfId="13631" xr:uid="{00000000-0005-0000-0000-000024170000}"/>
    <cellStyle name="Normal 5 2 2 2 2 3 2 4" xfId="17842" xr:uid="{00000000-0005-0000-0000-0000040C0000}"/>
    <cellStyle name="Normal 5 2 2 2 2 3 2 5" xfId="9413" xr:uid="{00000000-0005-0000-0000-000021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00000000-0005-0000-0000-000027170000}"/>
    <cellStyle name="Normal 5 2 2 2 2 3 3 2 3" xfId="20400" xr:uid="{00000000-0005-0000-0000-0000070C0000}"/>
    <cellStyle name="Normal 5 2 2 2 2 3 3 2 4" xfId="11971" xr:uid="{00000000-0005-0000-0000-000026170000}"/>
    <cellStyle name="Normal 5 2 2 2 2 3 3 3" xfId="5615" xr:uid="{00000000-0005-0000-0000-000028170000}"/>
    <cellStyle name="Normal 5 2 2 2 2 3 3 3 2" xfId="14044" xr:uid="{00000000-0005-0000-0000-000028170000}"/>
    <cellStyle name="Normal 5 2 2 2 2 3 3 4" xfId="18255" xr:uid="{00000000-0005-0000-0000-0000060C0000}"/>
    <cellStyle name="Normal 5 2 2 2 2 3 3 5" xfId="9826" xr:uid="{00000000-0005-0000-0000-000025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00000000-0005-0000-0000-00002B170000}"/>
    <cellStyle name="Normal 5 2 2 2 2 3 4 2 3" xfId="20813" xr:uid="{00000000-0005-0000-0000-0000090C0000}"/>
    <cellStyle name="Normal 5 2 2 2 2 3 4 2 4" xfId="12384" xr:uid="{00000000-0005-0000-0000-00002A170000}"/>
    <cellStyle name="Normal 5 2 2 2 2 3 4 3" xfId="6028" xr:uid="{00000000-0005-0000-0000-00002C170000}"/>
    <cellStyle name="Normal 5 2 2 2 2 3 4 3 2" xfId="14457" xr:uid="{00000000-0005-0000-0000-00002C170000}"/>
    <cellStyle name="Normal 5 2 2 2 2 3 4 4" xfId="18668" xr:uid="{00000000-0005-0000-0000-0000080C0000}"/>
    <cellStyle name="Normal 5 2 2 2 2 3 4 5" xfId="10239" xr:uid="{00000000-0005-0000-0000-000029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00000000-0005-0000-0000-00002F170000}"/>
    <cellStyle name="Normal 5 2 2 2 2 3 5 2 3" xfId="21226" xr:uid="{00000000-0005-0000-0000-00000B0C0000}"/>
    <cellStyle name="Normal 5 2 2 2 2 3 5 2 4" xfId="12797" xr:uid="{00000000-0005-0000-0000-00002E170000}"/>
    <cellStyle name="Normal 5 2 2 2 2 3 5 3" xfId="6441" xr:uid="{00000000-0005-0000-0000-000030170000}"/>
    <cellStyle name="Normal 5 2 2 2 2 3 5 3 2" xfId="14870" xr:uid="{00000000-0005-0000-0000-000030170000}"/>
    <cellStyle name="Normal 5 2 2 2 2 3 5 4" xfId="19081" xr:uid="{00000000-0005-0000-0000-00000A0C0000}"/>
    <cellStyle name="Normal 5 2 2 2 2 3 5 5" xfId="10652" xr:uid="{00000000-0005-0000-0000-00002D170000}"/>
    <cellStyle name="Normal 5 2 2 2 2 3 6" xfId="2569" xr:uid="{00000000-0005-0000-0000-000031170000}"/>
    <cellStyle name="Normal 5 2 2 2 2 3 6 2" xfId="6854" xr:uid="{00000000-0005-0000-0000-000032170000}"/>
    <cellStyle name="Normal 5 2 2 2 2 3 6 2 2" xfId="15283" xr:uid="{00000000-0005-0000-0000-000032170000}"/>
    <cellStyle name="Normal 5 2 2 2 2 3 6 3" xfId="19494" xr:uid="{00000000-0005-0000-0000-00000C0C0000}"/>
    <cellStyle name="Normal 5 2 2 2 2 3 6 4" xfId="11065" xr:uid="{00000000-0005-0000-0000-000031170000}"/>
    <cellStyle name="Normal 5 2 2 2 2 3 7" xfId="4789" xr:uid="{00000000-0005-0000-0000-000033170000}"/>
    <cellStyle name="Normal 5 2 2 2 2 3 7 2" xfId="13218" xr:uid="{00000000-0005-0000-0000-000033170000}"/>
    <cellStyle name="Normal 5 2 2 2 2 3 8" xfId="17429" xr:uid="{00000000-0005-0000-0000-00002D230000}"/>
    <cellStyle name="Normal 5 2 2 2 2 3 9" xfId="9000" xr:uid="{00000000-0005-0000-0000-000020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00000000-0005-0000-0000-000036170000}"/>
    <cellStyle name="Normal 5 2 2 2 2 4 2 3" xfId="19984" xr:uid="{00000000-0005-0000-0000-00000E0C0000}"/>
    <cellStyle name="Normal 5 2 2 2 2 4 2 4" xfId="11555" xr:uid="{00000000-0005-0000-0000-000035170000}"/>
    <cellStyle name="Normal 5 2 2 2 2 4 3" xfId="5199" xr:uid="{00000000-0005-0000-0000-000037170000}"/>
    <cellStyle name="Normal 5 2 2 2 2 4 3 2" xfId="13628" xr:uid="{00000000-0005-0000-0000-000037170000}"/>
    <cellStyle name="Normal 5 2 2 2 2 4 4" xfId="17839" xr:uid="{00000000-0005-0000-0000-00000D0C0000}"/>
    <cellStyle name="Normal 5 2 2 2 2 4 5" xfId="9410" xr:uid="{00000000-0005-0000-0000-000034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00000000-0005-0000-0000-00003A170000}"/>
    <cellStyle name="Normal 5 2 2 2 2 5 2 3" xfId="20397" xr:uid="{00000000-0005-0000-0000-0000100C0000}"/>
    <cellStyle name="Normal 5 2 2 2 2 5 2 4" xfId="11968" xr:uid="{00000000-0005-0000-0000-000039170000}"/>
    <cellStyle name="Normal 5 2 2 2 2 5 3" xfId="5612" xr:uid="{00000000-0005-0000-0000-00003B170000}"/>
    <cellStyle name="Normal 5 2 2 2 2 5 3 2" xfId="14041" xr:uid="{00000000-0005-0000-0000-00003B170000}"/>
    <cellStyle name="Normal 5 2 2 2 2 5 4" xfId="18252" xr:uid="{00000000-0005-0000-0000-00000F0C0000}"/>
    <cellStyle name="Normal 5 2 2 2 2 5 5" xfId="9823" xr:uid="{00000000-0005-0000-0000-000038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00000000-0005-0000-0000-00003E170000}"/>
    <cellStyle name="Normal 5 2 2 2 2 6 2 3" xfId="20810" xr:uid="{00000000-0005-0000-0000-0000120C0000}"/>
    <cellStyle name="Normal 5 2 2 2 2 6 2 4" xfId="12381" xr:uid="{00000000-0005-0000-0000-00003D170000}"/>
    <cellStyle name="Normal 5 2 2 2 2 6 3" xfId="6025" xr:uid="{00000000-0005-0000-0000-00003F170000}"/>
    <cellStyle name="Normal 5 2 2 2 2 6 3 2" xfId="14454" xr:uid="{00000000-0005-0000-0000-00003F170000}"/>
    <cellStyle name="Normal 5 2 2 2 2 6 4" xfId="18665" xr:uid="{00000000-0005-0000-0000-0000110C0000}"/>
    <cellStyle name="Normal 5 2 2 2 2 6 5" xfId="10236" xr:uid="{00000000-0005-0000-0000-00003C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00000000-0005-0000-0000-000042170000}"/>
    <cellStyle name="Normal 5 2 2 2 2 7 2 3" xfId="21223" xr:uid="{00000000-0005-0000-0000-0000140C0000}"/>
    <cellStyle name="Normal 5 2 2 2 2 7 2 4" xfId="12794" xr:uid="{00000000-0005-0000-0000-000041170000}"/>
    <cellStyle name="Normal 5 2 2 2 2 7 3" xfId="6438" xr:uid="{00000000-0005-0000-0000-000043170000}"/>
    <cellStyle name="Normal 5 2 2 2 2 7 3 2" xfId="14867" xr:uid="{00000000-0005-0000-0000-000043170000}"/>
    <cellStyle name="Normal 5 2 2 2 2 7 4" xfId="19078" xr:uid="{00000000-0005-0000-0000-0000130C0000}"/>
    <cellStyle name="Normal 5 2 2 2 2 7 5" xfId="10649" xr:uid="{00000000-0005-0000-0000-000040170000}"/>
    <cellStyle name="Normal 5 2 2 2 2 8" xfId="2566" xr:uid="{00000000-0005-0000-0000-000044170000}"/>
    <cellStyle name="Normal 5 2 2 2 2 8 2" xfId="6851" xr:uid="{00000000-0005-0000-0000-000045170000}"/>
    <cellStyle name="Normal 5 2 2 2 2 8 2 2" xfId="15280" xr:uid="{00000000-0005-0000-0000-000045170000}"/>
    <cellStyle name="Normal 5 2 2 2 2 8 3" xfId="19491" xr:uid="{00000000-0005-0000-0000-0000150C0000}"/>
    <cellStyle name="Normal 5 2 2 2 2 8 4" xfId="11062" xr:uid="{00000000-0005-0000-0000-000044170000}"/>
    <cellStyle name="Normal 5 2 2 2 2 9" xfId="4786" xr:uid="{00000000-0005-0000-0000-000046170000}"/>
    <cellStyle name="Normal 5 2 2 2 2 9 2" xfId="13215" xr:uid="{00000000-0005-0000-0000-000046170000}"/>
    <cellStyle name="Normal 5 2 2 2 3" xfId="414" xr:uid="{00000000-0005-0000-0000-000047170000}"/>
    <cellStyle name="Normal 5 2 2 2 3 10" xfId="9001"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00000000-0005-0000-0000-00004B170000}"/>
    <cellStyle name="Normal 5 2 2 2 3 2 2 2 3" xfId="19989" xr:uid="{00000000-0005-0000-0000-0000190C0000}"/>
    <cellStyle name="Normal 5 2 2 2 3 2 2 2 4" xfId="11560" xr:uid="{00000000-0005-0000-0000-00004A170000}"/>
    <cellStyle name="Normal 5 2 2 2 3 2 2 3" xfId="5204" xr:uid="{00000000-0005-0000-0000-00004C170000}"/>
    <cellStyle name="Normal 5 2 2 2 3 2 2 3 2" xfId="13633" xr:uid="{00000000-0005-0000-0000-00004C170000}"/>
    <cellStyle name="Normal 5 2 2 2 3 2 2 4" xfId="17844" xr:uid="{00000000-0005-0000-0000-0000180C0000}"/>
    <cellStyle name="Normal 5 2 2 2 3 2 2 5" xfId="9415" xr:uid="{00000000-0005-0000-0000-000049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00000000-0005-0000-0000-00004F170000}"/>
    <cellStyle name="Normal 5 2 2 2 3 2 3 2 3" xfId="20402" xr:uid="{00000000-0005-0000-0000-00001B0C0000}"/>
    <cellStyle name="Normal 5 2 2 2 3 2 3 2 4" xfId="11973" xr:uid="{00000000-0005-0000-0000-00004E170000}"/>
    <cellStyle name="Normal 5 2 2 2 3 2 3 3" xfId="5617" xr:uid="{00000000-0005-0000-0000-000050170000}"/>
    <cellStyle name="Normal 5 2 2 2 3 2 3 3 2" xfId="14046" xr:uid="{00000000-0005-0000-0000-000050170000}"/>
    <cellStyle name="Normal 5 2 2 2 3 2 3 4" xfId="18257" xr:uid="{00000000-0005-0000-0000-00001A0C0000}"/>
    <cellStyle name="Normal 5 2 2 2 3 2 3 5" xfId="9828" xr:uid="{00000000-0005-0000-0000-00004D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00000000-0005-0000-0000-000053170000}"/>
    <cellStyle name="Normal 5 2 2 2 3 2 4 2 3" xfId="20815" xr:uid="{00000000-0005-0000-0000-00001D0C0000}"/>
    <cellStyle name="Normal 5 2 2 2 3 2 4 2 4" xfId="12386" xr:uid="{00000000-0005-0000-0000-000052170000}"/>
    <cellStyle name="Normal 5 2 2 2 3 2 4 3" xfId="6030" xr:uid="{00000000-0005-0000-0000-000054170000}"/>
    <cellStyle name="Normal 5 2 2 2 3 2 4 3 2" xfId="14459" xr:uid="{00000000-0005-0000-0000-000054170000}"/>
    <cellStyle name="Normal 5 2 2 2 3 2 4 4" xfId="18670" xr:uid="{00000000-0005-0000-0000-00001C0C0000}"/>
    <cellStyle name="Normal 5 2 2 2 3 2 4 5" xfId="10241" xr:uid="{00000000-0005-0000-0000-000051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00000000-0005-0000-0000-000057170000}"/>
    <cellStyle name="Normal 5 2 2 2 3 2 5 2 3" xfId="21228" xr:uid="{00000000-0005-0000-0000-00001F0C0000}"/>
    <cellStyle name="Normal 5 2 2 2 3 2 5 2 4" xfId="12799" xr:uid="{00000000-0005-0000-0000-000056170000}"/>
    <cellStyle name="Normal 5 2 2 2 3 2 5 3" xfId="6443" xr:uid="{00000000-0005-0000-0000-000058170000}"/>
    <cellStyle name="Normal 5 2 2 2 3 2 5 3 2" xfId="14872" xr:uid="{00000000-0005-0000-0000-000058170000}"/>
    <cellStyle name="Normal 5 2 2 2 3 2 5 4" xfId="19083" xr:uid="{00000000-0005-0000-0000-00001E0C0000}"/>
    <cellStyle name="Normal 5 2 2 2 3 2 5 5" xfId="10654" xr:uid="{00000000-0005-0000-0000-000055170000}"/>
    <cellStyle name="Normal 5 2 2 2 3 2 6" xfId="2571" xr:uid="{00000000-0005-0000-0000-000059170000}"/>
    <cellStyle name="Normal 5 2 2 2 3 2 6 2" xfId="6856" xr:uid="{00000000-0005-0000-0000-00005A170000}"/>
    <cellStyle name="Normal 5 2 2 2 3 2 6 2 2" xfId="15285" xr:uid="{00000000-0005-0000-0000-00005A170000}"/>
    <cellStyle name="Normal 5 2 2 2 3 2 6 3" xfId="19496" xr:uid="{00000000-0005-0000-0000-0000200C0000}"/>
    <cellStyle name="Normal 5 2 2 2 3 2 6 4" xfId="11067" xr:uid="{00000000-0005-0000-0000-000059170000}"/>
    <cellStyle name="Normal 5 2 2 2 3 2 7" xfId="4791" xr:uid="{00000000-0005-0000-0000-00005B170000}"/>
    <cellStyle name="Normal 5 2 2 2 3 2 7 2" xfId="13220" xr:uid="{00000000-0005-0000-0000-00005B170000}"/>
    <cellStyle name="Normal 5 2 2 2 3 2 8" xfId="17431" xr:uid="{00000000-0005-0000-0000-00002F230000}"/>
    <cellStyle name="Normal 5 2 2 2 3 2 9" xfId="9002" xr:uid="{00000000-0005-0000-0000-000048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00000000-0005-0000-0000-00005E170000}"/>
    <cellStyle name="Normal 5 2 2 2 3 3 2 3" xfId="19988" xr:uid="{00000000-0005-0000-0000-0000220C0000}"/>
    <cellStyle name="Normal 5 2 2 2 3 3 2 4" xfId="11559" xr:uid="{00000000-0005-0000-0000-00005D170000}"/>
    <cellStyle name="Normal 5 2 2 2 3 3 3" xfId="5203" xr:uid="{00000000-0005-0000-0000-00005F170000}"/>
    <cellStyle name="Normal 5 2 2 2 3 3 3 2" xfId="13632" xr:uid="{00000000-0005-0000-0000-00005F170000}"/>
    <cellStyle name="Normal 5 2 2 2 3 3 4" xfId="17843" xr:uid="{00000000-0005-0000-0000-0000210C0000}"/>
    <cellStyle name="Normal 5 2 2 2 3 3 5" xfId="9414" xr:uid="{00000000-0005-0000-0000-00005C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00000000-0005-0000-0000-000062170000}"/>
    <cellStyle name="Normal 5 2 2 2 3 4 2 3" xfId="20401" xr:uid="{00000000-0005-0000-0000-0000240C0000}"/>
    <cellStyle name="Normal 5 2 2 2 3 4 2 4" xfId="11972" xr:uid="{00000000-0005-0000-0000-000061170000}"/>
    <cellStyle name="Normal 5 2 2 2 3 4 3" xfId="5616" xr:uid="{00000000-0005-0000-0000-000063170000}"/>
    <cellStyle name="Normal 5 2 2 2 3 4 3 2" xfId="14045" xr:uid="{00000000-0005-0000-0000-000063170000}"/>
    <cellStyle name="Normal 5 2 2 2 3 4 4" xfId="18256" xr:uid="{00000000-0005-0000-0000-0000230C0000}"/>
    <cellStyle name="Normal 5 2 2 2 3 4 5" xfId="9827" xr:uid="{00000000-0005-0000-0000-000060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00000000-0005-0000-0000-000066170000}"/>
    <cellStyle name="Normal 5 2 2 2 3 5 2 3" xfId="20814" xr:uid="{00000000-0005-0000-0000-0000260C0000}"/>
    <cellStyle name="Normal 5 2 2 2 3 5 2 4" xfId="12385" xr:uid="{00000000-0005-0000-0000-000065170000}"/>
    <cellStyle name="Normal 5 2 2 2 3 5 3" xfId="6029" xr:uid="{00000000-0005-0000-0000-000067170000}"/>
    <cellStyle name="Normal 5 2 2 2 3 5 3 2" xfId="14458" xr:uid="{00000000-0005-0000-0000-000067170000}"/>
    <cellStyle name="Normal 5 2 2 2 3 5 4" xfId="18669" xr:uid="{00000000-0005-0000-0000-0000250C0000}"/>
    <cellStyle name="Normal 5 2 2 2 3 5 5" xfId="10240" xr:uid="{00000000-0005-0000-0000-000064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00000000-0005-0000-0000-00006A170000}"/>
    <cellStyle name="Normal 5 2 2 2 3 6 2 3" xfId="21227" xr:uid="{00000000-0005-0000-0000-0000280C0000}"/>
    <cellStyle name="Normal 5 2 2 2 3 6 2 4" xfId="12798" xr:uid="{00000000-0005-0000-0000-000069170000}"/>
    <cellStyle name="Normal 5 2 2 2 3 6 3" xfId="6442" xr:uid="{00000000-0005-0000-0000-00006B170000}"/>
    <cellStyle name="Normal 5 2 2 2 3 6 3 2" xfId="14871" xr:uid="{00000000-0005-0000-0000-00006B170000}"/>
    <cellStyle name="Normal 5 2 2 2 3 6 4" xfId="19082" xr:uid="{00000000-0005-0000-0000-0000270C0000}"/>
    <cellStyle name="Normal 5 2 2 2 3 6 5" xfId="10653" xr:uid="{00000000-0005-0000-0000-000068170000}"/>
    <cellStyle name="Normal 5 2 2 2 3 7" xfId="2570" xr:uid="{00000000-0005-0000-0000-00006C170000}"/>
    <cellStyle name="Normal 5 2 2 2 3 7 2" xfId="6855" xr:uid="{00000000-0005-0000-0000-00006D170000}"/>
    <cellStyle name="Normal 5 2 2 2 3 7 2 2" xfId="15284" xr:uid="{00000000-0005-0000-0000-00006D170000}"/>
    <cellStyle name="Normal 5 2 2 2 3 7 3" xfId="19495" xr:uid="{00000000-0005-0000-0000-0000290C0000}"/>
    <cellStyle name="Normal 5 2 2 2 3 7 4" xfId="11066" xr:uid="{00000000-0005-0000-0000-00006C170000}"/>
    <cellStyle name="Normal 5 2 2 2 3 8" xfId="4790" xr:uid="{00000000-0005-0000-0000-00006E170000}"/>
    <cellStyle name="Normal 5 2 2 2 3 8 2" xfId="13219" xr:uid="{00000000-0005-0000-0000-00006E170000}"/>
    <cellStyle name="Normal 5 2 2 2 3 9" xfId="17430" xr:uid="{00000000-0005-0000-0000-00002E23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00000000-0005-0000-0000-000072170000}"/>
    <cellStyle name="Normal 5 2 2 2 4 2 2 3" xfId="19990" xr:uid="{00000000-0005-0000-0000-00002C0C0000}"/>
    <cellStyle name="Normal 5 2 2 2 4 2 2 4" xfId="11561" xr:uid="{00000000-0005-0000-0000-000071170000}"/>
    <cellStyle name="Normal 5 2 2 2 4 2 3" xfId="5205" xr:uid="{00000000-0005-0000-0000-000073170000}"/>
    <cellStyle name="Normal 5 2 2 2 4 2 3 2" xfId="13634" xr:uid="{00000000-0005-0000-0000-000073170000}"/>
    <cellStyle name="Normal 5 2 2 2 4 2 4" xfId="17845" xr:uid="{00000000-0005-0000-0000-00002B0C0000}"/>
    <cellStyle name="Normal 5 2 2 2 4 2 5" xfId="9416" xr:uid="{00000000-0005-0000-0000-000070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00000000-0005-0000-0000-000076170000}"/>
    <cellStyle name="Normal 5 2 2 2 4 3 2 3" xfId="20403" xr:uid="{00000000-0005-0000-0000-00002E0C0000}"/>
    <cellStyle name="Normal 5 2 2 2 4 3 2 4" xfId="11974" xr:uid="{00000000-0005-0000-0000-000075170000}"/>
    <cellStyle name="Normal 5 2 2 2 4 3 3" xfId="5618" xr:uid="{00000000-0005-0000-0000-000077170000}"/>
    <cellStyle name="Normal 5 2 2 2 4 3 3 2" xfId="14047" xr:uid="{00000000-0005-0000-0000-000077170000}"/>
    <cellStyle name="Normal 5 2 2 2 4 3 4" xfId="18258" xr:uid="{00000000-0005-0000-0000-00002D0C0000}"/>
    <cellStyle name="Normal 5 2 2 2 4 3 5" xfId="9829" xr:uid="{00000000-0005-0000-0000-000074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00000000-0005-0000-0000-00007A170000}"/>
    <cellStyle name="Normal 5 2 2 2 4 4 2 3" xfId="20816" xr:uid="{00000000-0005-0000-0000-0000300C0000}"/>
    <cellStyle name="Normal 5 2 2 2 4 4 2 4" xfId="12387" xr:uid="{00000000-0005-0000-0000-000079170000}"/>
    <cellStyle name="Normal 5 2 2 2 4 4 3" xfId="6031" xr:uid="{00000000-0005-0000-0000-00007B170000}"/>
    <cellStyle name="Normal 5 2 2 2 4 4 3 2" xfId="14460" xr:uid="{00000000-0005-0000-0000-00007B170000}"/>
    <cellStyle name="Normal 5 2 2 2 4 4 4" xfId="18671" xr:uid="{00000000-0005-0000-0000-00002F0C0000}"/>
    <cellStyle name="Normal 5 2 2 2 4 4 5" xfId="10242" xr:uid="{00000000-0005-0000-0000-000078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00000000-0005-0000-0000-00007E170000}"/>
    <cellStyle name="Normal 5 2 2 2 4 5 2 3" xfId="21229" xr:uid="{00000000-0005-0000-0000-0000320C0000}"/>
    <cellStyle name="Normal 5 2 2 2 4 5 2 4" xfId="12800" xr:uid="{00000000-0005-0000-0000-00007D170000}"/>
    <cellStyle name="Normal 5 2 2 2 4 5 3" xfId="6444" xr:uid="{00000000-0005-0000-0000-00007F170000}"/>
    <cellStyle name="Normal 5 2 2 2 4 5 3 2" xfId="14873" xr:uid="{00000000-0005-0000-0000-00007F170000}"/>
    <cellStyle name="Normal 5 2 2 2 4 5 4" xfId="19084" xr:uid="{00000000-0005-0000-0000-0000310C0000}"/>
    <cellStyle name="Normal 5 2 2 2 4 5 5" xfId="10655" xr:uid="{00000000-0005-0000-0000-00007C170000}"/>
    <cellStyle name="Normal 5 2 2 2 4 6" xfId="2572" xr:uid="{00000000-0005-0000-0000-000080170000}"/>
    <cellStyle name="Normal 5 2 2 2 4 6 2" xfId="6857" xr:uid="{00000000-0005-0000-0000-000081170000}"/>
    <cellStyle name="Normal 5 2 2 2 4 6 2 2" xfId="15286" xr:uid="{00000000-0005-0000-0000-000081170000}"/>
    <cellStyle name="Normal 5 2 2 2 4 6 3" xfId="19497" xr:uid="{00000000-0005-0000-0000-0000330C0000}"/>
    <cellStyle name="Normal 5 2 2 2 4 6 4" xfId="11068" xr:uid="{00000000-0005-0000-0000-000080170000}"/>
    <cellStyle name="Normal 5 2 2 2 4 7" xfId="4792" xr:uid="{00000000-0005-0000-0000-000082170000}"/>
    <cellStyle name="Normal 5 2 2 2 4 7 2" xfId="13221" xr:uid="{00000000-0005-0000-0000-000082170000}"/>
    <cellStyle name="Normal 5 2 2 2 4 8" xfId="17432" xr:uid="{00000000-0005-0000-0000-000030230000}"/>
    <cellStyle name="Normal 5 2 2 2 4 9" xfId="9003" xr:uid="{00000000-0005-0000-0000-00006F170000}"/>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00000000-0005-0000-0000-000085170000}"/>
    <cellStyle name="Normal 5 2 2 2 5 2 3" xfId="19983" xr:uid="{00000000-0005-0000-0000-0000350C0000}"/>
    <cellStyle name="Normal 5 2 2 2 5 2 4" xfId="11554" xr:uid="{00000000-0005-0000-0000-000084170000}"/>
    <cellStyle name="Normal 5 2 2 2 5 3" xfId="5198" xr:uid="{00000000-0005-0000-0000-000086170000}"/>
    <cellStyle name="Normal 5 2 2 2 5 3 2" xfId="13627" xr:uid="{00000000-0005-0000-0000-000086170000}"/>
    <cellStyle name="Normal 5 2 2 2 5 4" xfId="17838" xr:uid="{00000000-0005-0000-0000-0000340C0000}"/>
    <cellStyle name="Normal 5 2 2 2 5 5" xfId="9409" xr:uid="{00000000-0005-0000-0000-000083170000}"/>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00000000-0005-0000-0000-000089170000}"/>
    <cellStyle name="Normal 5 2 2 2 6 2 3" xfId="20396" xr:uid="{00000000-0005-0000-0000-0000370C0000}"/>
    <cellStyle name="Normal 5 2 2 2 6 2 4" xfId="11967" xr:uid="{00000000-0005-0000-0000-000088170000}"/>
    <cellStyle name="Normal 5 2 2 2 6 3" xfId="5611" xr:uid="{00000000-0005-0000-0000-00008A170000}"/>
    <cellStyle name="Normal 5 2 2 2 6 3 2" xfId="14040" xr:uid="{00000000-0005-0000-0000-00008A170000}"/>
    <cellStyle name="Normal 5 2 2 2 6 4" xfId="18251" xr:uid="{00000000-0005-0000-0000-0000360C0000}"/>
    <cellStyle name="Normal 5 2 2 2 6 5" xfId="9822" xr:uid="{00000000-0005-0000-0000-000087170000}"/>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00000000-0005-0000-0000-00008D170000}"/>
    <cellStyle name="Normal 5 2 2 2 7 2 3" xfId="20809" xr:uid="{00000000-0005-0000-0000-0000390C0000}"/>
    <cellStyle name="Normal 5 2 2 2 7 2 4" xfId="12380" xr:uid="{00000000-0005-0000-0000-00008C170000}"/>
    <cellStyle name="Normal 5 2 2 2 7 3" xfId="6024" xr:uid="{00000000-0005-0000-0000-00008E170000}"/>
    <cellStyle name="Normal 5 2 2 2 7 3 2" xfId="14453" xr:uid="{00000000-0005-0000-0000-00008E170000}"/>
    <cellStyle name="Normal 5 2 2 2 7 4" xfId="18664" xr:uid="{00000000-0005-0000-0000-0000380C0000}"/>
    <cellStyle name="Normal 5 2 2 2 7 5" xfId="10235" xr:uid="{00000000-0005-0000-0000-00008B170000}"/>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00000000-0005-0000-0000-000091170000}"/>
    <cellStyle name="Normal 5 2 2 2 8 2 3" xfId="21222" xr:uid="{00000000-0005-0000-0000-00003B0C0000}"/>
    <cellStyle name="Normal 5 2 2 2 8 2 4" xfId="12793" xr:uid="{00000000-0005-0000-0000-000090170000}"/>
    <cellStyle name="Normal 5 2 2 2 8 3" xfId="6437" xr:uid="{00000000-0005-0000-0000-000092170000}"/>
    <cellStyle name="Normal 5 2 2 2 8 3 2" xfId="14866" xr:uid="{00000000-0005-0000-0000-000092170000}"/>
    <cellStyle name="Normal 5 2 2 2 8 4" xfId="19077" xr:uid="{00000000-0005-0000-0000-00003A0C0000}"/>
    <cellStyle name="Normal 5 2 2 2 8 5" xfId="10648" xr:uid="{00000000-0005-0000-0000-00008F170000}"/>
    <cellStyle name="Normal 5 2 2 2 9" xfId="2565" xr:uid="{00000000-0005-0000-0000-000093170000}"/>
    <cellStyle name="Normal 5 2 2 2 9 2" xfId="6850" xr:uid="{00000000-0005-0000-0000-000094170000}"/>
    <cellStyle name="Normal 5 2 2 2 9 2 2" xfId="15279" xr:uid="{00000000-0005-0000-0000-000094170000}"/>
    <cellStyle name="Normal 5 2 2 2 9 3" xfId="19490" xr:uid="{00000000-0005-0000-0000-00003C0C0000}"/>
    <cellStyle name="Normal 5 2 2 2 9 4" xfId="11061" xr:uid="{00000000-0005-0000-0000-000093170000}"/>
    <cellStyle name="Normal 5 2 2 3" xfId="417" xr:uid="{00000000-0005-0000-0000-000095170000}"/>
    <cellStyle name="Normal 5 2 2 3 10" xfId="17433" xr:uid="{00000000-0005-0000-0000-000031230000}"/>
    <cellStyle name="Normal 5 2 2 3 11" xfId="9004" xr:uid="{00000000-0005-0000-0000-000095170000}"/>
    <cellStyle name="Normal 5 2 2 3 2" xfId="418" xr:uid="{00000000-0005-0000-0000-000096170000}"/>
    <cellStyle name="Normal 5 2 2 3 2 10" xfId="9005"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00000000-0005-0000-0000-00009A170000}"/>
    <cellStyle name="Normal 5 2 2 3 2 2 2 2 3" xfId="19993" xr:uid="{00000000-0005-0000-0000-0000410C0000}"/>
    <cellStyle name="Normal 5 2 2 3 2 2 2 2 4" xfId="11564" xr:uid="{00000000-0005-0000-0000-000099170000}"/>
    <cellStyle name="Normal 5 2 2 3 2 2 2 3" xfId="5208" xr:uid="{00000000-0005-0000-0000-00009B170000}"/>
    <cellStyle name="Normal 5 2 2 3 2 2 2 3 2" xfId="13637" xr:uid="{00000000-0005-0000-0000-00009B170000}"/>
    <cellStyle name="Normal 5 2 2 3 2 2 2 4" xfId="17848" xr:uid="{00000000-0005-0000-0000-0000400C0000}"/>
    <cellStyle name="Normal 5 2 2 3 2 2 2 5" xfId="9419" xr:uid="{00000000-0005-0000-0000-000098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00000000-0005-0000-0000-00009E170000}"/>
    <cellStyle name="Normal 5 2 2 3 2 2 3 2 3" xfId="20406" xr:uid="{00000000-0005-0000-0000-0000430C0000}"/>
    <cellStyle name="Normal 5 2 2 3 2 2 3 2 4" xfId="11977" xr:uid="{00000000-0005-0000-0000-00009D170000}"/>
    <cellStyle name="Normal 5 2 2 3 2 2 3 3" xfId="5621" xr:uid="{00000000-0005-0000-0000-00009F170000}"/>
    <cellStyle name="Normal 5 2 2 3 2 2 3 3 2" xfId="14050" xr:uid="{00000000-0005-0000-0000-00009F170000}"/>
    <cellStyle name="Normal 5 2 2 3 2 2 3 4" xfId="18261" xr:uid="{00000000-0005-0000-0000-0000420C0000}"/>
    <cellStyle name="Normal 5 2 2 3 2 2 3 5" xfId="9832" xr:uid="{00000000-0005-0000-0000-00009C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00000000-0005-0000-0000-0000A2170000}"/>
    <cellStyle name="Normal 5 2 2 3 2 2 4 2 3" xfId="20819" xr:uid="{00000000-0005-0000-0000-0000450C0000}"/>
    <cellStyle name="Normal 5 2 2 3 2 2 4 2 4" xfId="12390" xr:uid="{00000000-0005-0000-0000-0000A1170000}"/>
    <cellStyle name="Normal 5 2 2 3 2 2 4 3" xfId="6034" xr:uid="{00000000-0005-0000-0000-0000A3170000}"/>
    <cellStyle name="Normal 5 2 2 3 2 2 4 3 2" xfId="14463" xr:uid="{00000000-0005-0000-0000-0000A3170000}"/>
    <cellStyle name="Normal 5 2 2 3 2 2 4 4" xfId="18674" xr:uid="{00000000-0005-0000-0000-0000440C0000}"/>
    <cellStyle name="Normal 5 2 2 3 2 2 4 5" xfId="10245" xr:uid="{00000000-0005-0000-0000-0000A0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00000000-0005-0000-0000-0000A6170000}"/>
    <cellStyle name="Normal 5 2 2 3 2 2 5 2 3" xfId="21232" xr:uid="{00000000-0005-0000-0000-0000470C0000}"/>
    <cellStyle name="Normal 5 2 2 3 2 2 5 2 4" xfId="12803" xr:uid="{00000000-0005-0000-0000-0000A5170000}"/>
    <cellStyle name="Normal 5 2 2 3 2 2 5 3" xfId="6447" xr:uid="{00000000-0005-0000-0000-0000A7170000}"/>
    <cellStyle name="Normal 5 2 2 3 2 2 5 3 2" xfId="14876" xr:uid="{00000000-0005-0000-0000-0000A7170000}"/>
    <cellStyle name="Normal 5 2 2 3 2 2 5 4" xfId="19087" xr:uid="{00000000-0005-0000-0000-0000460C0000}"/>
    <cellStyle name="Normal 5 2 2 3 2 2 5 5" xfId="10658" xr:uid="{00000000-0005-0000-0000-0000A4170000}"/>
    <cellStyle name="Normal 5 2 2 3 2 2 6" xfId="2575" xr:uid="{00000000-0005-0000-0000-0000A8170000}"/>
    <cellStyle name="Normal 5 2 2 3 2 2 6 2" xfId="6860" xr:uid="{00000000-0005-0000-0000-0000A9170000}"/>
    <cellStyle name="Normal 5 2 2 3 2 2 6 2 2" xfId="15289" xr:uid="{00000000-0005-0000-0000-0000A9170000}"/>
    <cellStyle name="Normal 5 2 2 3 2 2 6 3" xfId="19500" xr:uid="{00000000-0005-0000-0000-0000480C0000}"/>
    <cellStyle name="Normal 5 2 2 3 2 2 6 4" xfId="11071" xr:uid="{00000000-0005-0000-0000-0000A8170000}"/>
    <cellStyle name="Normal 5 2 2 3 2 2 7" xfId="4795" xr:uid="{00000000-0005-0000-0000-0000AA170000}"/>
    <cellStyle name="Normal 5 2 2 3 2 2 7 2" xfId="13224" xr:uid="{00000000-0005-0000-0000-0000AA170000}"/>
    <cellStyle name="Normal 5 2 2 3 2 2 8" xfId="17435" xr:uid="{00000000-0005-0000-0000-000033230000}"/>
    <cellStyle name="Normal 5 2 2 3 2 2 9" xfId="9006" xr:uid="{00000000-0005-0000-0000-000097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00000000-0005-0000-0000-0000AD170000}"/>
    <cellStyle name="Normal 5 2 2 3 2 3 2 3" xfId="19992" xr:uid="{00000000-0005-0000-0000-00004A0C0000}"/>
    <cellStyle name="Normal 5 2 2 3 2 3 2 4" xfId="11563" xr:uid="{00000000-0005-0000-0000-0000AC170000}"/>
    <cellStyle name="Normal 5 2 2 3 2 3 3" xfId="5207" xr:uid="{00000000-0005-0000-0000-0000AE170000}"/>
    <cellStyle name="Normal 5 2 2 3 2 3 3 2" xfId="13636" xr:uid="{00000000-0005-0000-0000-0000AE170000}"/>
    <cellStyle name="Normal 5 2 2 3 2 3 4" xfId="17847" xr:uid="{00000000-0005-0000-0000-0000490C0000}"/>
    <cellStyle name="Normal 5 2 2 3 2 3 5" xfId="9418" xr:uid="{00000000-0005-0000-0000-0000AB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00000000-0005-0000-0000-0000B1170000}"/>
    <cellStyle name="Normal 5 2 2 3 2 4 2 3" xfId="20405" xr:uid="{00000000-0005-0000-0000-00004C0C0000}"/>
    <cellStyle name="Normal 5 2 2 3 2 4 2 4" xfId="11976" xr:uid="{00000000-0005-0000-0000-0000B0170000}"/>
    <cellStyle name="Normal 5 2 2 3 2 4 3" xfId="5620" xr:uid="{00000000-0005-0000-0000-0000B2170000}"/>
    <cellStyle name="Normal 5 2 2 3 2 4 3 2" xfId="14049" xr:uid="{00000000-0005-0000-0000-0000B2170000}"/>
    <cellStyle name="Normal 5 2 2 3 2 4 4" xfId="18260" xr:uid="{00000000-0005-0000-0000-00004B0C0000}"/>
    <cellStyle name="Normal 5 2 2 3 2 4 5" xfId="9831" xr:uid="{00000000-0005-0000-0000-0000AF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00000000-0005-0000-0000-0000B5170000}"/>
    <cellStyle name="Normal 5 2 2 3 2 5 2 3" xfId="20818" xr:uid="{00000000-0005-0000-0000-00004E0C0000}"/>
    <cellStyle name="Normal 5 2 2 3 2 5 2 4" xfId="12389" xr:uid="{00000000-0005-0000-0000-0000B4170000}"/>
    <cellStyle name="Normal 5 2 2 3 2 5 3" xfId="6033" xr:uid="{00000000-0005-0000-0000-0000B6170000}"/>
    <cellStyle name="Normal 5 2 2 3 2 5 3 2" xfId="14462" xr:uid="{00000000-0005-0000-0000-0000B6170000}"/>
    <cellStyle name="Normal 5 2 2 3 2 5 4" xfId="18673" xr:uid="{00000000-0005-0000-0000-00004D0C0000}"/>
    <cellStyle name="Normal 5 2 2 3 2 5 5" xfId="10244" xr:uid="{00000000-0005-0000-0000-0000B3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00000000-0005-0000-0000-0000B9170000}"/>
    <cellStyle name="Normal 5 2 2 3 2 6 2 3" xfId="21231" xr:uid="{00000000-0005-0000-0000-0000500C0000}"/>
    <cellStyle name="Normal 5 2 2 3 2 6 2 4" xfId="12802" xr:uid="{00000000-0005-0000-0000-0000B8170000}"/>
    <cellStyle name="Normal 5 2 2 3 2 6 3" xfId="6446" xr:uid="{00000000-0005-0000-0000-0000BA170000}"/>
    <cellStyle name="Normal 5 2 2 3 2 6 3 2" xfId="14875" xr:uid="{00000000-0005-0000-0000-0000BA170000}"/>
    <cellStyle name="Normal 5 2 2 3 2 6 4" xfId="19086" xr:uid="{00000000-0005-0000-0000-00004F0C0000}"/>
    <cellStyle name="Normal 5 2 2 3 2 6 5" xfId="10657" xr:uid="{00000000-0005-0000-0000-0000B7170000}"/>
    <cellStyle name="Normal 5 2 2 3 2 7" xfId="2574" xr:uid="{00000000-0005-0000-0000-0000BB170000}"/>
    <cellStyle name="Normal 5 2 2 3 2 7 2" xfId="6859" xr:uid="{00000000-0005-0000-0000-0000BC170000}"/>
    <cellStyle name="Normal 5 2 2 3 2 7 2 2" xfId="15288" xr:uid="{00000000-0005-0000-0000-0000BC170000}"/>
    <cellStyle name="Normal 5 2 2 3 2 7 3" xfId="19499" xr:uid="{00000000-0005-0000-0000-0000510C0000}"/>
    <cellStyle name="Normal 5 2 2 3 2 7 4" xfId="11070" xr:uid="{00000000-0005-0000-0000-0000BB170000}"/>
    <cellStyle name="Normal 5 2 2 3 2 8" xfId="4794" xr:uid="{00000000-0005-0000-0000-0000BD170000}"/>
    <cellStyle name="Normal 5 2 2 3 2 8 2" xfId="13223" xr:uid="{00000000-0005-0000-0000-0000BD170000}"/>
    <cellStyle name="Normal 5 2 2 3 2 9" xfId="17434" xr:uid="{00000000-0005-0000-0000-00003223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00000000-0005-0000-0000-0000C1170000}"/>
    <cellStyle name="Normal 5 2 2 3 3 2 2 3" xfId="19994" xr:uid="{00000000-0005-0000-0000-0000540C0000}"/>
    <cellStyle name="Normal 5 2 2 3 3 2 2 4" xfId="11565" xr:uid="{00000000-0005-0000-0000-0000C0170000}"/>
    <cellStyle name="Normal 5 2 2 3 3 2 3" xfId="5209" xr:uid="{00000000-0005-0000-0000-0000C2170000}"/>
    <cellStyle name="Normal 5 2 2 3 3 2 3 2" xfId="13638" xr:uid="{00000000-0005-0000-0000-0000C2170000}"/>
    <cellStyle name="Normal 5 2 2 3 3 2 4" xfId="17849" xr:uid="{00000000-0005-0000-0000-0000530C0000}"/>
    <cellStyle name="Normal 5 2 2 3 3 2 5" xfId="9420" xr:uid="{00000000-0005-0000-0000-0000BF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00000000-0005-0000-0000-0000C5170000}"/>
    <cellStyle name="Normal 5 2 2 3 3 3 2 3" xfId="20407" xr:uid="{00000000-0005-0000-0000-0000560C0000}"/>
    <cellStyle name="Normal 5 2 2 3 3 3 2 4" xfId="11978" xr:uid="{00000000-0005-0000-0000-0000C4170000}"/>
    <cellStyle name="Normal 5 2 2 3 3 3 3" xfId="5622" xr:uid="{00000000-0005-0000-0000-0000C6170000}"/>
    <cellStyle name="Normal 5 2 2 3 3 3 3 2" xfId="14051" xr:uid="{00000000-0005-0000-0000-0000C6170000}"/>
    <cellStyle name="Normal 5 2 2 3 3 3 4" xfId="18262" xr:uid="{00000000-0005-0000-0000-0000550C0000}"/>
    <cellStyle name="Normal 5 2 2 3 3 3 5" xfId="9833" xr:uid="{00000000-0005-0000-0000-0000C3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00000000-0005-0000-0000-0000C9170000}"/>
    <cellStyle name="Normal 5 2 2 3 3 4 2 3" xfId="20820" xr:uid="{00000000-0005-0000-0000-0000580C0000}"/>
    <cellStyle name="Normal 5 2 2 3 3 4 2 4" xfId="12391" xr:uid="{00000000-0005-0000-0000-0000C8170000}"/>
    <cellStyle name="Normal 5 2 2 3 3 4 3" xfId="6035" xr:uid="{00000000-0005-0000-0000-0000CA170000}"/>
    <cellStyle name="Normal 5 2 2 3 3 4 3 2" xfId="14464" xr:uid="{00000000-0005-0000-0000-0000CA170000}"/>
    <cellStyle name="Normal 5 2 2 3 3 4 4" xfId="18675" xr:uid="{00000000-0005-0000-0000-0000570C0000}"/>
    <cellStyle name="Normal 5 2 2 3 3 4 5" xfId="10246" xr:uid="{00000000-0005-0000-0000-0000C7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00000000-0005-0000-0000-0000CD170000}"/>
    <cellStyle name="Normal 5 2 2 3 3 5 2 3" xfId="21233" xr:uid="{00000000-0005-0000-0000-00005A0C0000}"/>
    <cellStyle name="Normal 5 2 2 3 3 5 2 4" xfId="12804" xr:uid="{00000000-0005-0000-0000-0000CC170000}"/>
    <cellStyle name="Normal 5 2 2 3 3 5 3" xfId="6448" xr:uid="{00000000-0005-0000-0000-0000CE170000}"/>
    <cellStyle name="Normal 5 2 2 3 3 5 3 2" xfId="14877" xr:uid="{00000000-0005-0000-0000-0000CE170000}"/>
    <cellStyle name="Normal 5 2 2 3 3 5 4" xfId="19088" xr:uid="{00000000-0005-0000-0000-0000590C0000}"/>
    <cellStyle name="Normal 5 2 2 3 3 5 5" xfId="10659" xr:uid="{00000000-0005-0000-0000-0000CB170000}"/>
    <cellStyle name="Normal 5 2 2 3 3 6" xfId="2576" xr:uid="{00000000-0005-0000-0000-0000CF170000}"/>
    <cellStyle name="Normal 5 2 2 3 3 6 2" xfId="6861" xr:uid="{00000000-0005-0000-0000-0000D0170000}"/>
    <cellStyle name="Normal 5 2 2 3 3 6 2 2" xfId="15290" xr:uid="{00000000-0005-0000-0000-0000D0170000}"/>
    <cellStyle name="Normal 5 2 2 3 3 6 3" xfId="19501" xr:uid="{00000000-0005-0000-0000-00005B0C0000}"/>
    <cellStyle name="Normal 5 2 2 3 3 6 4" xfId="11072" xr:uid="{00000000-0005-0000-0000-0000CF170000}"/>
    <cellStyle name="Normal 5 2 2 3 3 7" xfId="4796" xr:uid="{00000000-0005-0000-0000-0000D1170000}"/>
    <cellStyle name="Normal 5 2 2 3 3 7 2" xfId="13225" xr:uid="{00000000-0005-0000-0000-0000D1170000}"/>
    <cellStyle name="Normal 5 2 2 3 3 8" xfId="17436" xr:uid="{00000000-0005-0000-0000-000034230000}"/>
    <cellStyle name="Normal 5 2 2 3 3 9" xfId="9007" xr:uid="{00000000-0005-0000-0000-0000BE170000}"/>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00000000-0005-0000-0000-0000D4170000}"/>
    <cellStyle name="Normal 5 2 2 3 4 2 3" xfId="19991" xr:uid="{00000000-0005-0000-0000-00005D0C0000}"/>
    <cellStyle name="Normal 5 2 2 3 4 2 4" xfId="11562" xr:uid="{00000000-0005-0000-0000-0000D3170000}"/>
    <cellStyle name="Normal 5 2 2 3 4 3" xfId="5206" xr:uid="{00000000-0005-0000-0000-0000D5170000}"/>
    <cellStyle name="Normal 5 2 2 3 4 3 2" xfId="13635" xr:uid="{00000000-0005-0000-0000-0000D5170000}"/>
    <cellStyle name="Normal 5 2 2 3 4 4" xfId="17846" xr:uid="{00000000-0005-0000-0000-00005C0C0000}"/>
    <cellStyle name="Normal 5 2 2 3 4 5" xfId="9417" xr:uid="{00000000-0005-0000-0000-0000D2170000}"/>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00000000-0005-0000-0000-0000D8170000}"/>
    <cellStyle name="Normal 5 2 2 3 5 2 3" xfId="20404" xr:uid="{00000000-0005-0000-0000-00005F0C0000}"/>
    <cellStyle name="Normal 5 2 2 3 5 2 4" xfId="11975" xr:uid="{00000000-0005-0000-0000-0000D7170000}"/>
    <cellStyle name="Normal 5 2 2 3 5 3" xfId="5619" xr:uid="{00000000-0005-0000-0000-0000D9170000}"/>
    <cellStyle name="Normal 5 2 2 3 5 3 2" xfId="14048" xr:uid="{00000000-0005-0000-0000-0000D9170000}"/>
    <cellStyle name="Normal 5 2 2 3 5 4" xfId="18259" xr:uid="{00000000-0005-0000-0000-00005E0C0000}"/>
    <cellStyle name="Normal 5 2 2 3 5 5" xfId="9830" xr:uid="{00000000-0005-0000-0000-0000D6170000}"/>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00000000-0005-0000-0000-0000DC170000}"/>
    <cellStyle name="Normal 5 2 2 3 6 2 3" xfId="20817" xr:uid="{00000000-0005-0000-0000-0000610C0000}"/>
    <cellStyle name="Normal 5 2 2 3 6 2 4" xfId="12388" xr:uid="{00000000-0005-0000-0000-0000DB170000}"/>
    <cellStyle name="Normal 5 2 2 3 6 3" xfId="6032" xr:uid="{00000000-0005-0000-0000-0000DD170000}"/>
    <cellStyle name="Normal 5 2 2 3 6 3 2" xfId="14461" xr:uid="{00000000-0005-0000-0000-0000DD170000}"/>
    <cellStyle name="Normal 5 2 2 3 6 4" xfId="18672" xr:uid="{00000000-0005-0000-0000-0000600C0000}"/>
    <cellStyle name="Normal 5 2 2 3 6 5" xfId="10243" xr:uid="{00000000-0005-0000-0000-0000DA170000}"/>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00000000-0005-0000-0000-0000E0170000}"/>
    <cellStyle name="Normal 5 2 2 3 7 2 3" xfId="21230" xr:uid="{00000000-0005-0000-0000-0000630C0000}"/>
    <cellStyle name="Normal 5 2 2 3 7 2 4" xfId="12801" xr:uid="{00000000-0005-0000-0000-0000DF170000}"/>
    <cellStyle name="Normal 5 2 2 3 7 3" xfId="6445" xr:uid="{00000000-0005-0000-0000-0000E1170000}"/>
    <cellStyle name="Normal 5 2 2 3 7 3 2" xfId="14874" xr:uid="{00000000-0005-0000-0000-0000E1170000}"/>
    <cellStyle name="Normal 5 2 2 3 7 4" xfId="19085" xr:uid="{00000000-0005-0000-0000-0000620C0000}"/>
    <cellStyle name="Normal 5 2 2 3 7 5" xfId="10656" xr:uid="{00000000-0005-0000-0000-0000DE170000}"/>
    <cellStyle name="Normal 5 2 2 3 8" xfId="2573" xr:uid="{00000000-0005-0000-0000-0000E2170000}"/>
    <cellStyle name="Normal 5 2 2 3 8 2" xfId="6858" xr:uid="{00000000-0005-0000-0000-0000E3170000}"/>
    <cellStyle name="Normal 5 2 2 3 8 2 2" xfId="15287" xr:uid="{00000000-0005-0000-0000-0000E3170000}"/>
    <cellStyle name="Normal 5 2 2 3 8 3" xfId="19498" xr:uid="{00000000-0005-0000-0000-0000640C0000}"/>
    <cellStyle name="Normal 5 2 2 3 8 4" xfId="11069" xr:uid="{00000000-0005-0000-0000-0000E2170000}"/>
    <cellStyle name="Normal 5 2 2 3 9" xfId="4793" xr:uid="{00000000-0005-0000-0000-0000E4170000}"/>
    <cellStyle name="Normal 5 2 2 3 9 2" xfId="13222" xr:uid="{00000000-0005-0000-0000-0000E4170000}"/>
    <cellStyle name="Normal 5 2 2 4" xfId="421" xr:uid="{00000000-0005-0000-0000-0000E5170000}"/>
    <cellStyle name="Normal 5 2 2 4 10" xfId="9008"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00000000-0005-0000-0000-0000E9170000}"/>
    <cellStyle name="Normal 5 2 2 4 2 2 2 3" xfId="19996" xr:uid="{00000000-0005-0000-0000-0000680C0000}"/>
    <cellStyle name="Normal 5 2 2 4 2 2 2 4" xfId="11567" xr:uid="{00000000-0005-0000-0000-0000E8170000}"/>
    <cellStyle name="Normal 5 2 2 4 2 2 3" xfId="5211" xr:uid="{00000000-0005-0000-0000-0000EA170000}"/>
    <cellStyle name="Normal 5 2 2 4 2 2 3 2" xfId="13640" xr:uid="{00000000-0005-0000-0000-0000EA170000}"/>
    <cellStyle name="Normal 5 2 2 4 2 2 4" xfId="17851" xr:uid="{00000000-0005-0000-0000-0000670C0000}"/>
    <cellStyle name="Normal 5 2 2 4 2 2 5" xfId="9422" xr:uid="{00000000-0005-0000-0000-0000E7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00000000-0005-0000-0000-0000ED170000}"/>
    <cellStyle name="Normal 5 2 2 4 2 3 2 3" xfId="20409" xr:uid="{00000000-0005-0000-0000-00006A0C0000}"/>
    <cellStyle name="Normal 5 2 2 4 2 3 2 4" xfId="11980" xr:uid="{00000000-0005-0000-0000-0000EC170000}"/>
    <cellStyle name="Normal 5 2 2 4 2 3 3" xfId="5624" xr:uid="{00000000-0005-0000-0000-0000EE170000}"/>
    <cellStyle name="Normal 5 2 2 4 2 3 3 2" xfId="14053" xr:uid="{00000000-0005-0000-0000-0000EE170000}"/>
    <cellStyle name="Normal 5 2 2 4 2 3 4" xfId="18264" xr:uid="{00000000-0005-0000-0000-0000690C0000}"/>
    <cellStyle name="Normal 5 2 2 4 2 3 5" xfId="9835" xr:uid="{00000000-0005-0000-0000-0000EB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00000000-0005-0000-0000-0000F1170000}"/>
    <cellStyle name="Normal 5 2 2 4 2 4 2 3" xfId="20822" xr:uid="{00000000-0005-0000-0000-00006C0C0000}"/>
    <cellStyle name="Normal 5 2 2 4 2 4 2 4" xfId="12393" xr:uid="{00000000-0005-0000-0000-0000F0170000}"/>
    <cellStyle name="Normal 5 2 2 4 2 4 3" xfId="6037" xr:uid="{00000000-0005-0000-0000-0000F2170000}"/>
    <cellStyle name="Normal 5 2 2 4 2 4 3 2" xfId="14466" xr:uid="{00000000-0005-0000-0000-0000F2170000}"/>
    <cellStyle name="Normal 5 2 2 4 2 4 4" xfId="18677" xr:uid="{00000000-0005-0000-0000-00006B0C0000}"/>
    <cellStyle name="Normal 5 2 2 4 2 4 5" xfId="10248" xr:uid="{00000000-0005-0000-0000-0000EF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00000000-0005-0000-0000-0000F5170000}"/>
    <cellStyle name="Normal 5 2 2 4 2 5 2 3" xfId="21235" xr:uid="{00000000-0005-0000-0000-00006E0C0000}"/>
    <cellStyle name="Normal 5 2 2 4 2 5 2 4" xfId="12806" xr:uid="{00000000-0005-0000-0000-0000F4170000}"/>
    <cellStyle name="Normal 5 2 2 4 2 5 3" xfId="6450" xr:uid="{00000000-0005-0000-0000-0000F6170000}"/>
    <cellStyle name="Normal 5 2 2 4 2 5 3 2" xfId="14879" xr:uid="{00000000-0005-0000-0000-0000F6170000}"/>
    <cellStyle name="Normal 5 2 2 4 2 5 4" xfId="19090" xr:uid="{00000000-0005-0000-0000-00006D0C0000}"/>
    <cellStyle name="Normal 5 2 2 4 2 5 5" xfId="10661" xr:uid="{00000000-0005-0000-0000-0000F3170000}"/>
    <cellStyle name="Normal 5 2 2 4 2 6" xfId="2578" xr:uid="{00000000-0005-0000-0000-0000F7170000}"/>
    <cellStyle name="Normal 5 2 2 4 2 6 2" xfId="6863" xr:uid="{00000000-0005-0000-0000-0000F8170000}"/>
    <cellStyle name="Normal 5 2 2 4 2 6 2 2" xfId="15292" xr:uid="{00000000-0005-0000-0000-0000F8170000}"/>
    <cellStyle name="Normal 5 2 2 4 2 6 3" xfId="19503" xr:uid="{00000000-0005-0000-0000-00006F0C0000}"/>
    <cellStyle name="Normal 5 2 2 4 2 6 4" xfId="11074" xr:uid="{00000000-0005-0000-0000-0000F7170000}"/>
    <cellStyle name="Normal 5 2 2 4 2 7" xfId="4798" xr:uid="{00000000-0005-0000-0000-0000F9170000}"/>
    <cellStyle name="Normal 5 2 2 4 2 7 2" xfId="13227" xr:uid="{00000000-0005-0000-0000-0000F9170000}"/>
    <cellStyle name="Normal 5 2 2 4 2 8" xfId="17438" xr:uid="{00000000-0005-0000-0000-000036230000}"/>
    <cellStyle name="Normal 5 2 2 4 2 9" xfId="9009" xr:uid="{00000000-0005-0000-0000-0000E6170000}"/>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00000000-0005-0000-0000-0000FC170000}"/>
    <cellStyle name="Normal 5 2 2 4 3 2 3" xfId="19995" xr:uid="{00000000-0005-0000-0000-0000710C0000}"/>
    <cellStyle name="Normal 5 2 2 4 3 2 4" xfId="11566" xr:uid="{00000000-0005-0000-0000-0000FB170000}"/>
    <cellStyle name="Normal 5 2 2 4 3 3" xfId="5210" xr:uid="{00000000-0005-0000-0000-0000FD170000}"/>
    <cellStyle name="Normal 5 2 2 4 3 3 2" xfId="13639" xr:uid="{00000000-0005-0000-0000-0000FD170000}"/>
    <cellStyle name="Normal 5 2 2 4 3 4" xfId="17850" xr:uid="{00000000-0005-0000-0000-0000700C0000}"/>
    <cellStyle name="Normal 5 2 2 4 3 5" xfId="9421" xr:uid="{00000000-0005-0000-0000-0000FA170000}"/>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00000000-0005-0000-0000-000000180000}"/>
    <cellStyle name="Normal 5 2 2 4 4 2 3" xfId="20408" xr:uid="{00000000-0005-0000-0000-0000730C0000}"/>
    <cellStyle name="Normal 5 2 2 4 4 2 4" xfId="11979" xr:uid="{00000000-0005-0000-0000-0000FF170000}"/>
    <cellStyle name="Normal 5 2 2 4 4 3" xfId="5623" xr:uid="{00000000-0005-0000-0000-000001180000}"/>
    <cellStyle name="Normal 5 2 2 4 4 3 2" xfId="14052" xr:uid="{00000000-0005-0000-0000-000001180000}"/>
    <cellStyle name="Normal 5 2 2 4 4 4" xfId="18263" xr:uid="{00000000-0005-0000-0000-0000720C0000}"/>
    <cellStyle name="Normal 5 2 2 4 4 5" xfId="9834" xr:uid="{00000000-0005-0000-0000-0000FE170000}"/>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00000000-0005-0000-0000-000004180000}"/>
    <cellStyle name="Normal 5 2 2 4 5 2 3" xfId="20821" xr:uid="{00000000-0005-0000-0000-0000750C0000}"/>
    <cellStyle name="Normal 5 2 2 4 5 2 4" xfId="12392" xr:uid="{00000000-0005-0000-0000-000003180000}"/>
    <cellStyle name="Normal 5 2 2 4 5 3" xfId="6036" xr:uid="{00000000-0005-0000-0000-000005180000}"/>
    <cellStyle name="Normal 5 2 2 4 5 3 2" xfId="14465" xr:uid="{00000000-0005-0000-0000-000005180000}"/>
    <cellStyle name="Normal 5 2 2 4 5 4" xfId="18676" xr:uid="{00000000-0005-0000-0000-0000740C0000}"/>
    <cellStyle name="Normal 5 2 2 4 5 5" xfId="10247" xr:uid="{00000000-0005-0000-0000-000002180000}"/>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00000000-0005-0000-0000-000008180000}"/>
    <cellStyle name="Normal 5 2 2 4 6 2 3" xfId="21234" xr:uid="{00000000-0005-0000-0000-0000770C0000}"/>
    <cellStyle name="Normal 5 2 2 4 6 2 4" xfId="12805" xr:uid="{00000000-0005-0000-0000-000007180000}"/>
    <cellStyle name="Normal 5 2 2 4 6 3" xfId="6449" xr:uid="{00000000-0005-0000-0000-000009180000}"/>
    <cellStyle name="Normal 5 2 2 4 6 3 2" xfId="14878" xr:uid="{00000000-0005-0000-0000-000009180000}"/>
    <cellStyle name="Normal 5 2 2 4 6 4" xfId="19089" xr:uid="{00000000-0005-0000-0000-0000760C0000}"/>
    <cellStyle name="Normal 5 2 2 4 6 5" xfId="10660" xr:uid="{00000000-0005-0000-0000-000006180000}"/>
    <cellStyle name="Normal 5 2 2 4 7" xfId="2577" xr:uid="{00000000-0005-0000-0000-00000A180000}"/>
    <cellStyle name="Normal 5 2 2 4 7 2" xfId="6862" xr:uid="{00000000-0005-0000-0000-00000B180000}"/>
    <cellStyle name="Normal 5 2 2 4 7 2 2" xfId="15291" xr:uid="{00000000-0005-0000-0000-00000B180000}"/>
    <cellStyle name="Normal 5 2 2 4 7 3" xfId="19502" xr:uid="{00000000-0005-0000-0000-0000780C0000}"/>
    <cellStyle name="Normal 5 2 2 4 7 4" xfId="11073" xr:uid="{00000000-0005-0000-0000-00000A180000}"/>
    <cellStyle name="Normal 5 2 2 4 8" xfId="4797" xr:uid="{00000000-0005-0000-0000-00000C180000}"/>
    <cellStyle name="Normal 5 2 2 4 8 2" xfId="13226" xr:uid="{00000000-0005-0000-0000-00000C180000}"/>
    <cellStyle name="Normal 5 2 2 4 9" xfId="17437" xr:uid="{00000000-0005-0000-0000-00003523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00000000-0005-0000-0000-000010180000}"/>
    <cellStyle name="Normal 5 2 2 5 2 2 3" xfId="19997" xr:uid="{00000000-0005-0000-0000-00007B0C0000}"/>
    <cellStyle name="Normal 5 2 2 5 2 2 4" xfId="11568" xr:uid="{00000000-0005-0000-0000-00000F180000}"/>
    <cellStyle name="Normal 5 2 2 5 2 3" xfId="5212" xr:uid="{00000000-0005-0000-0000-000011180000}"/>
    <cellStyle name="Normal 5 2 2 5 2 3 2" xfId="13641" xr:uid="{00000000-0005-0000-0000-000011180000}"/>
    <cellStyle name="Normal 5 2 2 5 2 4" xfId="17852" xr:uid="{00000000-0005-0000-0000-00007A0C0000}"/>
    <cellStyle name="Normal 5 2 2 5 2 5" xfId="9423" xr:uid="{00000000-0005-0000-0000-00000E180000}"/>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00000000-0005-0000-0000-000014180000}"/>
    <cellStyle name="Normal 5 2 2 5 3 2 3" xfId="20410" xr:uid="{00000000-0005-0000-0000-00007D0C0000}"/>
    <cellStyle name="Normal 5 2 2 5 3 2 4" xfId="11981" xr:uid="{00000000-0005-0000-0000-000013180000}"/>
    <cellStyle name="Normal 5 2 2 5 3 3" xfId="5625" xr:uid="{00000000-0005-0000-0000-000015180000}"/>
    <cellStyle name="Normal 5 2 2 5 3 3 2" xfId="14054" xr:uid="{00000000-0005-0000-0000-000015180000}"/>
    <cellStyle name="Normal 5 2 2 5 3 4" xfId="18265" xr:uid="{00000000-0005-0000-0000-00007C0C0000}"/>
    <cellStyle name="Normal 5 2 2 5 3 5" xfId="9836" xr:uid="{00000000-0005-0000-0000-000012180000}"/>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00000000-0005-0000-0000-000018180000}"/>
    <cellStyle name="Normal 5 2 2 5 4 2 3" xfId="20823" xr:uid="{00000000-0005-0000-0000-00007F0C0000}"/>
    <cellStyle name="Normal 5 2 2 5 4 2 4" xfId="12394" xr:uid="{00000000-0005-0000-0000-000017180000}"/>
    <cellStyle name="Normal 5 2 2 5 4 3" xfId="6038" xr:uid="{00000000-0005-0000-0000-000019180000}"/>
    <cellStyle name="Normal 5 2 2 5 4 3 2" xfId="14467" xr:uid="{00000000-0005-0000-0000-000019180000}"/>
    <cellStyle name="Normal 5 2 2 5 4 4" xfId="18678" xr:uid="{00000000-0005-0000-0000-00007E0C0000}"/>
    <cellStyle name="Normal 5 2 2 5 4 5" xfId="10249" xr:uid="{00000000-0005-0000-0000-000016180000}"/>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00000000-0005-0000-0000-00001C180000}"/>
    <cellStyle name="Normal 5 2 2 5 5 2 3" xfId="21236" xr:uid="{00000000-0005-0000-0000-0000810C0000}"/>
    <cellStyle name="Normal 5 2 2 5 5 2 4" xfId="12807" xr:uid="{00000000-0005-0000-0000-00001B180000}"/>
    <cellStyle name="Normal 5 2 2 5 5 3" xfId="6451" xr:uid="{00000000-0005-0000-0000-00001D180000}"/>
    <cellStyle name="Normal 5 2 2 5 5 3 2" xfId="14880" xr:uid="{00000000-0005-0000-0000-00001D180000}"/>
    <cellStyle name="Normal 5 2 2 5 5 4" xfId="19091" xr:uid="{00000000-0005-0000-0000-0000800C0000}"/>
    <cellStyle name="Normal 5 2 2 5 5 5" xfId="10662" xr:uid="{00000000-0005-0000-0000-00001A180000}"/>
    <cellStyle name="Normal 5 2 2 5 6" xfId="2579" xr:uid="{00000000-0005-0000-0000-00001E180000}"/>
    <cellStyle name="Normal 5 2 2 5 6 2" xfId="6864" xr:uid="{00000000-0005-0000-0000-00001F180000}"/>
    <cellStyle name="Normal 5 2 2 5 6 2 2" xfId="15293" xr:uid="{00000000-0005-0000-0000-00001F180000}"/>
    <cellStyle name="Normal 5 2 2 5 6 3" xfId="19504" xr:uid="{00000000-0005-0000-0000-0000820C0000}"/>
    <cellStyle name="Normal 5 2 2 5 6 4" xfId="11075" xr:uid="{00000000-0005-0000-0000-00001E180000}"/>
    <cellStyle name="Normal 5 2 2 5 7" xfId="4799" xr:uid="{00000000-0005-0000-0000-000020180000}"/>
    <cellStyle name="Normal 5 2 2 5 7 2" xfId="13228" xr:uid="{00000000-0005-0000-0000-000020180000}"/>
    <cellStyle name="Normal 5 2 2 5 8" xfId="17439" xr:uid="{00000000-0005-0000-0000-000037230000}"/>
    <cellStyle name="Normal 5 2 2 5 9" xfId="9010" xr:uid="{00000000-0005-0000-0000-00000D180000}"/>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00000000-0005-0000-0000-000023180000}"/>
    <cellStyle name="Normal 5 2 2 6 2 3" xfId="19982" xr:uid="{00000000-0005-0000-0000-0000840C0000}"/>
    <cellStyle name="Normal 5 2 2 6 2 4" xfId="11553" xr:uid="{00000000-0005-0000-0000-000022180000}"/>
    <cellStyle name="Normal 5 2 2 6 3" xfId="5197" xr:uid="{00000000-0005-0000-0000-000024180000}"/>
    <cellStyle name="Normal 5 2 2 6 3 2" xfId="13626" xr:uid="{00000000-0005-0000-0000-000024180000}"/>
    <cellStyle name="Normal 5 2 2 6 4" xfId="17837" xr:uid="{00000000-0005-0000-0000-0000830C0000}"/>
    <cellStyle name="Normal 5 2 2 6 5" xfId="9408" xr:uid="{00000000-0005-0000-0000-000021180000}"/>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00000000-0005-0000-0000-000027180000}"/>
    <cellStyle name="Normal 5 2 2 7 2 3" xfId="20395" xr:uid="{00000000-0005-0000-0000-0000860C0000}"/>
    <cellStyle name="Normal 5 2 2 7 2 4" xfId="11966" xr:uid="{00000000-0005-0000-0000-000026180000}"/>
    <cellStyle name="Normal 5 2 2 7 3" xfId="5610" xr:uid="{00000000-0005-0000-0000-000028180000}"/>
    <cellStyle name="Normal 5 2 2 7 3 2" xfId="14039" xr:uid="{00000000-0005-0000-0000-000028180000}"/>
    <cellStyle name="Normal 5 2 2 7 4" xfId="18250" xr:uid="{00000000-0005-0000-0000-0000850C0000}"/>
    <cellStyle name="Normal 5 2 2 7 5" xfId="9821" xr:uid="{00000000-0005-0000-0000-000025180000}"/>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00000000-0005-0000-0000-00002B180000}"/>
    <cellStyle name="Normal 5 2 2 8 2 3" xfId="20808" xr:uid="{00000000-0005-0000-0000-0000880C0000}"/>
    <cellStyle name="Normal 5 2 2 8 2 4" xfId="12379" xr:uid="{00000000-0005-0000-0000-00002A180000}"/>
    <cellStyle name="Normal 5 2 2 8 3" xfId="6023" xr:uid="{00000000-0005-0000-0000-00002C180000}"/>
    <cellStyle name="Normal 5 2 2 8 3 2" xfId="14452" xr:uid="{00000000-0005-0000-0000-00002C180000}"/>
    <cellStyle name="Normal 5 2 2 8 4" xfId="18663" xr:uid="{00000000-0005-0000-0000-0000870C0000}"/>
    <cellStyle name="Normal 5 2 2 8 5" xfId="10234" xr:uid="{00000000-0005-0000-0000-000029180000}"/>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00000000-0005-0000-0000-00002F180000}"/>
    <cellStyle name="Normal 5 2 2 9 2 3" xfId="21221" xr:uid="{00000000-0005-0000-0000-00008A0C0000}"/>
    <cellStyle name="Normal 5 2 2 9 2 4" xfId="12792" xr:uid="{00000000-0005-0000-0000-00002E180000}"/>
    <cellStyle name="Normal 5 2 2 9 3" xfId="6436" xr:uid="{00000000-0005-0000-0000-000030180000}"/>
    <cellStyle name="Normal 5 2 2 9 3 2" xfId="14865" xr:uid="{00000000-0005-0000-0000-000030180000}"/>
    <cellStyle name="Normal 5 2 2 9 4" xfId="19076" xr:uid="{00000000-0005-0000-0000-0000890C0000}"/>
    <cellStyle name="Normal 5 2 2 9 5" xfId="10647" xr:uid="{00000000-0005-0000-0000-00002D180000}"/>
    <cellStyle name="Normal 5 2 3" xfId="424" xr:uid="{00000000-0005-0000-0000-000031180000}"/>
    <cellStyle name="Normal 5 2 3 10" xfId="4800" xr:uid="{00000000-0005-0000-0000-000032180000}"/>
    <cellStyle name="Normal 5 2 3 10 2" xfId="13229" xr:uid="{00000000-0005-0000-0000-000032180000}"/>
    <cellStyle name="Normal 5 2 3 11" xfId="17440" xr:uid="{00000000-0005-0000-0000-000038230000}"/>
    <cellStyle name="Normal 5 2 3 12" xfId="9011" xr:uid="{00000000-0005-0000-0000-000031180000}"/>
    <cellStyle name="Normal 5 2 3 2" xfId="425" xr:uid="{00000000-0005-0000-0000-000033180000}"/>
    <cellStyle name="Normal 5 2 3 2 10" xfId="17441" xr:uid="{00000000-0005-0000-0000-000039230000}"/>
    <cellStyle name="Normal 5 2 3 2 11" xfId="9012" xr:uid="{00000000-0005-0000-0000-000033180000}"/>
    <cellStyle name="Normal 5 2 3 2 2" xfId="426" xr:uid="{00000000-0005-0000-0000-000034180000}"/>
    <cellStyle name="Normal 5 2 3 2 2 10" xfId="9013"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00000000-0005-0000-0000-000038180000}"/>
    <cellStyle name="Normal 5 2 3 2 2 2 2 2 3" xfId="20001" xr:uid="{00000000-0005-0000-0000-0000900C0000}"/>
    <cellStyle name="Normal 5 2 3 2 2 2 2 2 4" xfId="11572" xr:uid="{00000000-0005-0000-0000-000037180000}"/>
    <cellStyle name="Normal 5 2 3 2 2 2 2 3" xfId="5216" xr:uid="{00000000-0005-0000-0000-000039180000}"/>
    <cellStyle name="Normal 5 2 3 2 2 2 2 3 2" xfId="13645" xr:uid="{00000000-0005-0000-0000-000039180000}"/>
    <cellStyle name="Normal 5 2 3 2 2 2 2 4" xfId="17856" xr:uid="{00000000-0005-0000-0000-00008F0C0000}"/>
    <cellStyle name="Normal 5 2 3 2 2 2 2 5" xfId="9427" xr:uid="{00000000-0005-0000-0000-000036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00000000-0005-0000-0000-00003C180000}"/>
    <cellStyle name="Normal 5 2 3 2 2 2 3 2 3" xfId="20414" xr:uid="{00000000-0005-0000-0000-0000920C0000}"/>
    <cellStyle name="Normal 5 2 3 2 2 2 3 2 4" xfId="11985" xr:uid="{00000000-0005-0000-0000-00003B180000}"/>
    <cellStyle name="Normal 5 2 3 2 2 2 3 3" xfId="5629" xr:uid="{00000000-0005-0000-0000-00003D180000}"/>
    <cellStyle name="Normal 5 2 3 2 2 2 3 3 2" xfId="14058" xr:uid="{00000000-0005-0000-0000-00003D180000}"/>
    <cellStyle name="Normal 5 2 3 2 2 2 3 4" xfId="18269" xr:uid="{00000000-0005-0000-0000-0000910C0000}"/>
    <cellStyle name="Normal 5 2 3 2 2 2 3 5" xfId="9840" xr:uid="{00000000-0005-0000-0000-00003A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00000000-0005-0000-0000-000040180000}"/>
    <cellStyle name="Normal 5 2 3 2 2 2 4 2 3" xfId="20827" xr:uid="{00000000-0005-0000-0000-0000940C0000}"/>
    <cellStyle name="Normal 5 2 3 2 2 2 4 2 4" xfId="12398" xr:uid="{00000000-0005-0000-0000-00003F180000}"/>
    <cellStyle name="Normal 5 2 3 2 2 2 4 3" xfId="6042" xr:uid="{00000000-0005-0000-0000-000041180000}"/>
    <cellStyle name="Normal 5 2 3 2 2 2 4 3 2" xfId="14471" xr:uid="{00000000-0005-0000-0000-000041180000}"/>
    <cellStyle name="Normal 5 2 3 2 2 2 4 4" xfId="18682" xr:uid="{00000000-0005-0000-0000-0000930C0000}"/>
    <cellStyle name="Normal 5 2 3 2 2 2 4 5" xfId="10253" xr:uid="{00000000-0005-0000-0000-00003E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00000000-0005-0000-0000-000044180000}"/>
    <cellStyle name="Normal 5 2 3 2 2 2 5 2 3" xfId="21240" xr:uid="{00000000-0005-0000-0000-0000960C0000}"/>
    <cellStyle name="Normal 5 2 3 2 2 2 5 2 4" xfId="12811" xr:uid="{00000000-0005-0000-0000-000043180000}"/>
    <cellStyle name="Normal 5 2 3 2 2 2 5 3" xfId="6455" xr:uid="{00000000-0005-0000-0000-000045180000}"/>
    <cellStyle name="Normal 5 2 3 2 2 2 5 3 2" xfId="14884" xr:uid="{00000000-0005-0000-0000-000045180000}"/>
    <cellStyle name="Normal 5 2 3 2 2 2 5 4" xfId="19095" xr:uid="{00000000-0005-0000-0000-0000950C0000}"/>
    <cellStyle name="Normal 5 2 3 2 2 2 5 5" xfId="10666" xr:uid="{00000000-0005-0000-0000-000042180000}"/>
    <cellStyle name="Normal 5 2 3 2 2 2 6" xfId="2583" xr:uid="{00000000-0005-0000-0000-000046180000}"/>
    <cellStyle name="Normal 5 2 3 2 2 2 6 2" xfId="6868" xr:uid="{00000000-0005-0000-0000-000047180000}"/>
    <cellStyle name="Normal 5 2 3 2 2 2 6 2 2" xfId="15297" xr:uid="{00000000-0005-0000-0000-000047180000}"/>
    <cellStyle name="Normal 5 2 3 2 2 2 6 3" xfId="19508" xr:uid="{00000000-0005-0000-0000-0000970C0000}"/>
    <cellStyle name="Normal 5 2 3 2 2 2 6 4" xfId="11079" xr:uid="{00000000-0005-0000-0000-000046180000}"/>
    <cellStyle name="Normal 5 2 3 2 2 2 7" xfId="4803" xr:uid="{00000000-0005-0000-0000-000048180000}"/>
    <cellStyle name="Normal 5 2 3 2 2 2 7 2" xfId="13232" xr:uid="{00000000-0005-0000-0000-000048180000}"/>
    <cellStyle name="Normal 5 2 3 2 2 2 8" xfId="17443" xr:uid="{00000000-0005-0000-0000-00003B230000}"/>
    <cellStyle name="Normal 5 2 3 2 2 2 9" xfId="9014" xr:uid="{00000000-0005-0000-0000-000035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00000000-0005-0000-0000-00004B180000}"/>
    <cellStyle name="Normal 5 2 3 2 2 3 2 3" xfId="20000" xr:uid="{00000000-0005-0000-0000-0000990C0000}"/>
    <cellStyle name="Normal 5 2 3 2 2 3 2 4" xfId="11571" xr:uid="{00000000-0005-0000-0000-00004A180000}"/>
    <cellStyle name="Normal 5 2 3 2 2 3 3" xfId="5215" xr:uid="{00000000-0005-0000-0000-00004C180000}"/>
    <cellStyle name="Normal 5 2 3 2 2 3 3 2" xfId="13644" xr:uid="{00000000-0005-0000-0000-00004C180000}"/>
    <cellStyle name="Normal 5 2 3 2 2 3 4" xfId="17855" xr:uid="{00000000-0005-0000-0000-0000980C0000}"/>
    <cellStyle name="Normal 5 2 3 2 2 3 5" xfId="9426" xr:uid="{00000000-0005-0000-0000-000049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00000000-0005-0000-0000-00004F180000}"/>
    <cellStyle name="Normal 5 2 3 2 2 4 2 3" xfId="20413" xr:uid="{00000000-0005-0000-0000-00009B0C0000}"/>
    <cellStyle name="Normal 5 2 3 2 2 4 2 4" xfId="11984" xr:uid="{00000000-0005-0000-0000-00004E180000}"/>
    <cellStyle name="Normal 5 2 3 2 2 4 3" xfId="5628" xr:uid="{00000000-0005-0000-0000-000050180000}"/>
    <cellStyle name="Normal 5 2 3 2 2 4 3 2" xfId="14057" xr:uid="{00000000-0005-0000-0000-000050180000}"/>
    <cellStyle name="Normal 5 2 3 2 2 4 4" xfId="18268" xr:uid="{00000000-0005-0000-0000-00009A0C0000}"/>
    <cellStyle name="Normal 5 2 3 2 2 4 5" xfId="9839" xr:uid="{00000000-0005-0000-0000-00004D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00000000-0005-0000-0000-000053180000}"/>
    <cellStyle name="Normal 5 2 3 2 2 5 2 3" xfId="20826" xr:uid="{00000000-0005-0000-0000-00009D0C0000}"/>
    <cellStyle name="Normal 5 2 3 2 2 5 2 4" xfId="12397" xr:uid="{00000000-0005-0000-0000-000052180000}"/>
    <cellStyle name="Normal 5 2 3 2 2 5 3" xfId="6041" xr:uid="{00000000-0005-0000-0000-000054180000}"/>
    <cellStyle name="Normal 5 2 3 2 2 5 3 2" xfId="14470" xr:uid="{00000000-0005-0000-0000-000054180000}"/>
    <cellStyle name="Normal 5 2 3 2 2 5 4" xfId="18681" xr:uid="{00000000-0005-0000-0000-00009C0C0000}"/>
    <cellStyle name="Normal 5 2 3 2 2 5 5" xfId="10252" xr:uid="{00000000-0005-0000-0000-000051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00000000-0005-0000-0000-000057180000}"/>
    <cellStyle name="Normal 5 2 3 2 2 6 2 3" xfId="21239" xr:uid="{00000000-0005-0000-0000-00009F0C0000}"/>
    <cellStyle name="Normal 5 2 3 2 2 6 2 4" xfId="12810" xr:uid="{00000000-0005-0000-0000-000056180000}"/>
    <cellStyle name="Normal 5 2 3 2 2 6 3" xfId="6454" xr:uid="{00000000-0005-0000-0000-000058180000}"/>
    <cellStyle name="Normal 5 2 3 2 2 6 3 2" xfId="14883" xr:uid="{00000000-0005-0000-0000-000058180000}"/>
    <cellStyle name="Normal 5 2 3 2 2 6 4" xfId="19094" xr:uid="{00000000-0005-0000-0000-00009E0C0000}"/>
    <cellStyle name="Normal 5 2 3 2 2 6 5" xfId="10665" xr:uid="{00000000-0005-0000-0000-000055180000}"/>
    <cellStyle name="Normal 5 2 3 2 2 7" xfId="2582" xr:uid="{00000000-0005-0000-0000-000059180000}"/>
    <cellStyle name="Normal 5 2 3 2 2 7 2" xfId="6867" xr:uid="{00000000-0005-0000-0000-00005A180000}"/>
    <cellStyle name="Normal 5 2 3 2 2 7 2 2" xfId="15296" xr:uid="{00000000-0005-0000-0000-00005A180000}"/>
    <cellStyle name="Normal 5 2 3 2 2 7 3" xfId="19507" xr:uid="{00000000-0005-0000-0000-0000A00C0000}"/>
    <cellStyle name="Normal 5 2 3 2 2 7 4" xfId="11078" xr:uid="{00000000-0005-0000-0000-000059180000}"/>
    <cellStyle name="Normal 5 2 3 2 2 8" xfId="4802" xr:uid="{00000000-0005-0000-0000-00005B180000}"/>
    <cellStyle name="Normal 5 2 3 2 2 8 2" xfId="13231" xr:uid="{00000000-0005-0000-0000-00005B180000}"/>
    <cellStyle name="Normal 5 2 3 2 2 9" xfId="17442" xr:uid="{00000000-0005-0000-0000-00003A23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00000000-0005-0000-0000-00005F180000}"/>
    <cellStyle name="Normal 5 2 3 2 3 2 2 3" xfId="20002" xr:uid="{00000000-0005-0000-0000-0000A30C0000}"/>
    <cellStyle name="Normal 5 2 3 2 3 2 2 4" xfId="11573" xr:uid="{00000000-0005-0000-0000-00005E180000}"/>
    <cellStyle name="Normal 5 2 3 2 3 2 3" xfId="5217" xr:uid="{00000000-0005-0000-0000-000060180000}"/>
    <cellStyle name="Normal 5 2 3 2 3 2 3 2" xfId="13646" xr:uid="{00000000-0005-0000-0000-000060180000}"/>
    <cellStyle name="Normal 5 2 3 2 3 2 4" xfId="17857" xr:uid="{00000000-0005-0000-0000-0000A20C0000}"/>
    <cellStyle name="Normal 5 2 3 2 3 2 5" xfId="9428" xr:uid="{00000000-0005-0000-0000-00005D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00000000-0005-0000-0000-000063180000}"/>
    <cellStyle name="Normal 5 2 3 2 3 3 2 3" xfId="20415" xr:uid="{00000000-0005-0000-0000-0000A50C0000}"/>
    <cellStyle name="Normal 5 2 3 2 3 3 2 4" xfId="11986" xr:uid="{00000000-0005-0000-0000-000062180000}"/>
    <cellStyle name="Normal 5 2 3 2 3 3 3" xfId="5630" xr:uid="{00000000-0005-0000-0000-000064180000}"/>
    <cellStyle name="Normal 5 2 3 2 3 3 3 2" xfId="14059" xr:uid="{00000000-0005-0000-0000-000064180000}"/>
    <cellStyle name="Normal 5 2 3 2 3 3 4" xfId="18270" xr:uid="{00000000-0005-0000-0000-0000A40C0000}"/>
    <cellStyle name="Normal 5 2 3 2 3 3 5" xfId="9841" xr:uid="{00000000-0005-0000-0000-000061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00000000-0005-0000-0000-000067180000}"/>
    <cellStyle name="Normal 5 2 3 2 3 4 2 3" xfId="20828" xr:uid="{00000000-0005-0000-0000-0000A70C0000}"/>
    <cellStyle name="Normal 5 2 3 2 3 4 2 4" xfId="12399" xr:uid="{00000000-0005-0000-0000-000066180000}"/>
    <cellStyle name="Normal 5 2 3 2 3 4 3" xfId="6043" xr:uid="{00000000-0005-0000-0000-000068180000}"/>
    <cellStyle name="Normal 5 2 3 2 3 4 3 2" xfId="14472" xr:uid="{00000000-0005-0000-0000-000068180000}"/>
    <cellStyle name="Normal 5 2 3 2 3 4 4" xfId="18683" xr:uid="{00000000-0005-0000-0000-0000A60C0000}"/>
    <cellStyle name="Normal 5 2 3 2 3 4 5" xfId="10254" xr:uid="{00000000-0005-0000-0000-000065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00000000-0005-0000-0000-00006B180000}"/>
    <cellStyle name="Normal 5 2 3 2 3 5 2 3" xfId="21241" xr:uid="{00000000-0005-0000-0000-0000A90C0000}"/>
    <cellStyle name="Normal 5 2 3 2 3 5 2 4" xfId="12812" xr:uid="{00000000-0005-0000-0000-00006A180000}"/>
    <cellStyle name="Normal 5 2 3 2 3 5 3" xfId="6456" xr:uid="{00000000-0005-0000-0000-00006C180000}"/>
    <cellStyle name="Normal 5 2 3 2 3 5 3 2" xfId="14885" xr:uid="{00000000-0005-0000-0000-00006C180000}"/>
    <cellStyle name="Normal 5 2 3 2 3 5 4" xfId="19096" xr:uid="{00000000-0005-0000-0000-0000A80C0000}"/>
    <cellStyle name="Normal 5 2 3 2 3 5 5" xfId="10667" xr:uid="{00000000-0005-0000-0000-000069180000}"/>
    <cellStyle name="Normal 5 2 3 2 3 6" xfId="2584" xr:uid="{00000000-0005-0000-0000-00006D180000}"/>
    <cellStyle name="Normal 5 2 3 2 3 6 2" xfId="6869" xr:uid="{00000000-0005-0000-0000-00006E180000}"/>
    <cellStyle name="Normal 5 2 3 2 3 6 2 2" xfId="15298" xr:uid="{00000000-0005-0000-0000-00006E180000}"/>
    <cellStyle name="Normal 5 2 3 2 3 6 3" xfId="19509" xr:uid="{00000000-0005-0000-0000-0000AA0C0000}"/>
    <cellStyle name="Normal 5 2 3 2 3 6 4" xfId="11080" xr:uid="{00000000-0005-0000-0000-00006D180000}"/>
    <cellStyle name="Normal 5 2 3 2 3 7" xfId="4804" xr:uid="{00000000-0005-0000-0000-00006F180000}"/>
    <cellStyle name="Normal 5 2 3 2 3 7 2" xfId="13233" xr:uid="{00000000-0005-0000-0000-00006F180000}"/>
    <cellStyle name="Normal 5 2 3 2 3 8" xfId="17444" xr:uid="{00000000-0005-0000-0000-00003C230000}"/>
    <cellStyle name="Normal 5 2 3 2 3 9" xfId="9015" xr:uid="{00000000-0005-0000-0000-00005C180000}"/>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00000000-0005-0000-0000-000072180000}"/>
    <cellStyle name="Normal 5 2 3 2 4 2 3" xfId="19999" xr:uid="{00000000-0005-0000-0000-0000AC0C0000}"/>
    <cellStyle name="Normal 5 2 3 2 4 2 4" xfId="11570" xr:uid="{00000000-0005-0000-0000-000071180000}"/>
    <cellStyle name="Normal 5 2 3 2 4 3" xfId="5214" xr:uid="{00000000-0005-0000-0000-000073180000}"/>
    <cellStyle name="Normal 5 2 3 2 4 3 2" xfId="13643" xr:uid="{00000000-0005-0000-0000-000073180000}"/>
    <cellStyle name="Normal 5 2 3 2 4 4" xfId="17854" xr:uid="{00000000-0005-0000-0000-0000AB0C0000}"/>
    <cellStyle name="Normal 5 2 3 2 4 5" xfId="9425" xr:uid="{00000000-0005-0000-0000-000070180000}"/>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00000000-0005-0000-0000-000076180000}"/>
    <cellStyle name="Normal 5 2 3 2 5 2 3" xfId="20412" xr:uid="{00000000-0005-0000-0000-0000AE0C0000}"/>
    <cellStyle name="Normal 5 2 3 2 5 2 4" xfId="11983" xr:uid="{00000000-0005-0000-0000-000075180000}"/>
    <cellStyle name="Normal 5 2 3 2 5 3" xfId="5627" xr:uid="{00000000-0005-0000-0000-000077180000}"/>
    <cellStyle name="Normal 5 2 3 2 5 3 2" xfId="14056" xr:uid="{00000000-0005-0000-0000-000077180000}"/>
    <cellStyle name="Normal 5 2 3 2 5 4" xfId="18267" xr:uid="{00000000-0005-0000-0000-0000AD0C0000}"/>
    <cellStyle name="Normal 5 2 3 2 5 5" xfId="9838" xr:uid="{00000000-0005-0000-0000-000074180000}"/>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00000000-0005-0000-0000-00007A180000}"/>
    <cellStyle name="Normal 5 2 3 2 6 2 3" xfId="20825" xr:uid="{00000000-0005-0000-0000-0000B00C0000}"/>
    <cellStyle name="Normal 5 2 3 2 6 2 4" xfId="12396" xr:uid="{00000000-0005-0000-0000-000079180000}"/>
    <cellStyle name="Normal 5 2 3 2 6 3" xfId="6040" xr:uid="{00000000-0005-0000-0000-00007B180000}"/>
    <cellStyle name="Normal 5 2 3 2 6 3 2" xfId="14469" xr:uid="{00000000-0005-0000-0000-00007B180000}"/>
    <cellStyle name="Normal 5 2 3 2 6 4" xfId="18680" xr:uid="{00000000-0005-0000-0000-0000AF0C0000}"/>
    <cellStyle name="Normal 5 2 3 2 6 5" xfId="10251" xr:uid="{00000000-0005-0000-0000-000078180000}"/>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00000000-0005-0000-0000-00007E180000}"/>
    <cellStyle name="Normal 5 2 3 2 7 2 3" xfId="21238" xr:uid="{00000000-0005-0000-0000-0000B20C0000}"/>
    <cellStyle name="Normal 5 2 3 2 7 2 4" xfId="12809" xr:uid="{00000000-0005-0000-0000-00007D180000}"/>
    <cellStyle name="Normal 5 2 3 2 7 3" xfId="6453" xr:uid="{00000000-0005-0000-0000-00007F180000}"/>
    <cellStyle name="Normal 5 2 3 2 7 3 2" xfId="14882" xr:uid="{00000000-0005-0000-0000-00007F180000}"/>
    <cellStyle name="Normal 5 2 3 2 7 4" xfId="19093" xr:uid="{00000000-0005-0000-0000-0000B10C0000}"/>
    <cellStyle name="Normal 5 2 3 2 7 5" xfId="10664" xr:uid="{00000000-0005-0000-0000-00007C180000}"/>
    <cellStyle name="Normal 5 2 3 2 8" xfId="2581" xr:uid="{00000000-0005-0000-0000-000080180000}"/>
    <cellStyle name="Normal 5 2 3 2 8 2" xfId="6866" xr:uid="{00000000-0005-0000-0000-000081180000}"/>
    <cellStyle name="Normal 5 2 3 2 8 2 2" xfId="15295" xr:uid="{00000000-0005-0000-0000-000081180000}"/>
    <cellStyle name="Normal 5 2 3 2 8 3" xfId="19506" xr:uid="{00000000-0005-0000-0000-0000B30C0000}"/>
    <cellStyle name="Normal 5 2 3 2 8 4" xfId="11077" xr:uid="{00000000-0005-0000-0000-000080180000}"/>
    <cellStyle name="Normal 5 2 3 2 9" xfId="4801" xr:uid="{00000000-0005-0000-0000-000082180000}"/>
    <cellStyle name="Normal 5 2 3 2 9 2" xfId="13230" xr:uid="{00000000-0005-0000-0000-000082180000}"/>
    <cellStyle name="Normal 5 2 3 3" xfId="429" xr:uid="{00000000-0005-0000-0000-000083180000}"/>
    <cellStyle name="Normal 5 2 3 3 10" xfId="9016"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00000000-0005-0000-0000-000087180000}"/>
    <cellStyle name="Normal 5 2 3 3 2 2 2 3" xfId="20004" xr:uid="{00000000-0005-0000-0000-0000B70C0000}"/>
    <cellStyle name="Normal 5 2 3 3 2 2 2 4" xfId="11575" xr:uid="{00000000-0005-0000-0000-000086180000}"/>
    <cellStyle name="Normal 5 2 3 3 2 2 3" xfId="5219" xr:uid="{00000000-0005-0000-0000-000088180000}"/>
    <cellStyle name="Normal 5 2 3 3 2 2 3 2" xfId="13648" xr:uid="{00000000-0005-0000-0000-000088180000}"/>
    <cellStyle name="Normal 5 2 3 3 2 2 4" xfId="17859" xr:uid="{00000000-0005-0000-0000-0000B60C0000}"/>
    <cellStyle name="Normal 5 2 3 3 2 2 5" xfId="9430" xr:uid="{00000000-0005-0000-0000-000085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00000000-0005-0000-0000-00008B180000}"/>
    <cellStyle name="Normal 5 2 3 3 2 3 2 3" xfId="20417" xr:uid="{00000000-0005-0000-0000-0000B90C0000}"/>
    <cellStyle name="Normal 5 2 3 3 2 3 2 4" xfId="11988" xr:uid="{00000000-0005-0000-0000-00008A180000}"/>
    <cellStyle name="Normal 5 2 3 3 2 3 3" xfId="5632" xr:uid="{00000000-0005-0000-0000-00008C180000}"/>
    <cellStyle name="Normal 5 2 3 3 2 3 3 2" xfId="14061" xr:uid="{00000000-0005-0000-0000-00008C180000}"/>
    <cellStyle name="Normal 5 2 3 3 2 3 4" xfId="18272" xr:uid="{00000000-0005-0000-0000-0000B80C0000}"/>
    <cellStyle name="Normal 5 2 3 3 2 3 5" xfId="9843" xr:uid="{00000000-0005-0000-0000-000089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00000000-0005-0000-0000-00008F180000}"/>
    <cellStyle name="Normal 5 2 3 3 2 4 2 3" xfId="20830" xr:uid="{00000000-0005-0000-0000-0000BB0C0000}"/>
    <cellStyle name="Normal 5 2 3 3 2 4 2 4" xfId="12401" xr:uid="{00000000-0005-0000-0000-00008E180000}"/>
    <cellStyle name="Normal 5 2 3 3 2 4 3" xfId="6045" xr:uid="{00000000-0005-0000-0000-000090180000}"/>
    <cellStyle name="Normal 5 2 3 3 2 4 3 2" xfId="14474" xr:uid="{00000000-0005-0000-0000-000090180000}"/>
    <cellStyle name="Normal 5 2 3 3 2 4 4" xfId="18685" xr:uid="{00000000-0005-0000-0000-0000BA0C0000}"/>
    <cellStyle name="Normal 5 2 3 3 2 4 5" xfId="10256" xr:uid="{00000000-0005-0000-0000-00008D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00000000-0005-0000-0000-000093180000}"/>
    <cellStyle name="Normal 5 2 3 3 2 5 2 3" xfId="21243" xr:uid="{00000000-0005-0000-0000-0000BD0C0000}"/>
    <cellStyle name="Normal 5 2 3 3 2 5 2 4" xfId="12814" xr:uid="{00000000-0005-0000-0000-000092180000}"/>
    <cellStyle name="Normal 5 2 3 3 2 5 3" xfId="6458" xr:uid="{00000000-0005-0000-0000-000094180000}"/>
    <cellStyle name="Normal 5 2 3 3 2 5 3 2" xfId="14887" xr:uid="{00000000-0005-0000-0000-000094180000}"/>
    <cellStyle name="Normal 5 2 3 3 2 5 4" xfId="19098" xr:uid="{00000000-0005-0000-0000-0000BC0C0000}"/>
    <cellStyle name="Normal 5 2 3 3 2 5 5" xfId="10669" xr:uid="{00000000-0005-0000-0000-000091180000}"/>
    <cellStyle name="Normal 5 2 3 3 2 6" xfId="2586" xr:uid="{00000000-0005-0000-0000-000095180000}"/>
    <cellStyle name="Normal 5 2 3 3 2 6 2" xfId="6871" xr:uid="{00000000-0005-0000-0000-000096180000}"/>
    <cellStyle name="Normal 5 2 3 3 2 6 2 2" xfId="15300" xr:uid="{00000000-0005-0000-0000-000096180000}"/>
    <cellStyle name="Normal 5 2 3 3 2 6 3" xfId="19511" xr:uid="{00000000-0005-0000-0000-0000BE0C0000}"/>
    <cellStyle name="Normal 5 2 3 3 2 6 4" xfId="11082" xr:uid="{00000000-0005-0000-0000-000095180000}"/>
    <cellStyle name="Normal 5 2 3 3 2 7" xfId="4806" xr:uid="{00000000-0005-0000-0000-000097180000}"/>
    <cellStyle name="Normal 5 2 3 3 2 7 2" xfId="13235" xr:uid="{00000000-0005-0000-0000-000097180000}"/>
    <cellStyle name="Normal 5 2 3 3 2 8" xfId="17446" xr:uid="{00000000-0005-0000-0000-00003E230000}"/>
    <cellStyle name="Normal 5 2 3 3 2 9" xfId="9017" xr:uid="{00000000-0005-0000-0000-000084180000}"/>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00000000-0005-0000-0000-00009A180000}"/>
    <cellStyle name="Normal 5 2 3 3 3 2 3" xfId="20003" xr:uid="{00000000-0005-0000-0000-0000C00C0000}"/>
    <cellStyle name="Normal 5 2 3 3 3 2 4" xfId="11574" xr:uid="{00000000-0005-0000-0000-000099180000}"/>
    <cellStyle name="Normal 5 2 3 3 3 3" xfId="5218" xr:uid="{00000000-0005-0000-0000-00009B180000}"/>
    <cellStyle name="Normal 5 2 3 3 3 3 2" xfId="13647" xr:uid="{00000000-0005-0000-0000-00009B180000}"/>
    <cellStyle name="Normal 5 2 3 3 3 4" xfId="17858" xr:uid="{00000000-0005-0000-0000-0000BF0C0000}"/>
    <cellStyle name="Normal 5 2 3 3 3 5" xfId="9429" xr:uid="{00000000-0005-0000-0000-000098180000}"/>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00000000-0005-0000-0000-00009E180000}"/>
    <cellStyle name="Normal 5 2 3 3 4 2 3" xfId="20416" xr:uid="{00000000-0005-0000-0000-0000C20C0000}"/>
    <cellStyle name="Normal 5 2 3 3 4 2 4" xfId="11987" xr:uid="{00000000-0005-0000-0000-00009D180000}"/>
    <cellStyle name="Normal 5 2 3 3 4 3" xfId="5631" xr:uid="{00000000-0005-0000-0000-00009F180000}"/>
    <cellStyle name="Normal 5 2 3 3 4 3 2" xfId="14060" xr:uid="{00000000-0005-0000-0000-00009F180000}"/>
    <cellStyle name="Normal 5 2 3 3 4 4" xfId="18271" xr:uid="{00000000-0005-0000-0000-0000C10C0000}"/>
    <cellStyle name="Normal 5 2 3 3 4 5" xfId="9842" xr:uid="{00000000-0005-0000-0000-00009C180000}"/>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00000000-0005-0000-0000-0000A2180000}"/>
    <cellStyle name="Normal 5 2 3 3 5 2 3" xfId="20829" xr:uid="{00000000-0005-0000-0000-0000C40C0000}"/>
    <cellStyle name="Normal 5 2 3 3 5 2 4" xfId="12400" xr:uid="{00000000-0005-0000-0000-0000A1180000}"/>
    <cellStyle name="Normal 5 2 3 3 5 3" xfId="6044" xr:uid="{00000000-0005-0000-0000-0000A3180000}"/>
    <cellStyle name="Normal 5 2 3 3 5 3 2" xfId="14473" xr:uid="{00000000-0005-0000-0000-0000A3180000}"/>
    <cellStyle name="Normal 5 2 3 3 5 4" xfId="18684" xr:uid="{00000000-0005-0000-0000-0000C30C0000}"/>
    <cellStyle name="Normal 5 2 3 3 5 5" xfId="10255" xr:uid="{00000000-0005-0000-0000-0000A0180000}"/>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00000000-0005-0000-0000-0000A6180000}"/>
    <cellStyle name="Normal 5 2 3 3 6 2 3" xfId="21242" xr:uid="{00000000-0005-0000-0000-0000C60C0000}"/>
    <cellStyle name="Normal 5 2 3 3 6 2 4" xfId="12813" xr:uid="{00000000-0005-0000-0000-0000A5180000}"/>
    <cellStyle name="Normal 5 2 3 3 6 3" xfId="6457" xr:uid="{00000000-0005-0000-0000-0000A7180000}"/>
    <cellStyle name="Normal 5 2 3 3 6 3 2" xfId="14886" xr:uid="{00000000-0005-0000-0000-0000A7180000}"/>
    <cellStyle name="Normal 5 2 3 3 6 4" xfId="19097" xr:uid="{00000000-0005-0000-0000-0000C50C0000}"/>
    <cellStyle name="Normal 5 2 3 3 6 5" xfId="10668" xr:uid="{00000000-0005-0000-0000-0000A4180000}"/>
    <cellStyle name="Normal 5 2 3 3 7" xfId="2585" xr:uid="{00000000-0005-0000-0000-0000A8180000}"/>
    <cellStyle name="Normal 5 2 3 3 7 2" xfId="6870" xr:uid="{00000000-0005-0000-0000-0000A9180000}"/>
    <cellStyle name="Normal 5 2 3 3 7 2 2" xfId="15299" xr:uid="{00000000-0005-0000-0000-0000A9180000}"/>
    <cellStyle name="Normal 5 2 3 3 7 3" xfId="19510" xr:uid="{00000000-0005-0000-0000-0000C70C0000}"/>
    <cellStyle name="Normal 5 2 3 3 7 4" xfId="11081" xr:uid="{00000000-0005-0000-0000-0000A8180000}"/>
    <cellStyle name="Normal 5 2 3 3 8" xfId="4805" xr:uid="{00000000-0005-0000-0000-0000AA180000}"/>
    <cellStyle name="Normal 5 2 3 3 8 2" xfId="13234" xr:uid="{00000000-0005-0000-0000-0000AA180000}"/>
    <cellStyle name="Normal 5 2 3 3 9" xfId="17445" xr:uid="{00000000-0005-0000-0000-00003D23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00000000-0005-0000-0000-0000AE180000}"/>
    <cellStyle name="Normal 5 2 3 4 2 2 3" xfId="20005" xr:uid="{00000000-0005-0000-0000-0000CA0C0000}"/>
    <cellStyle name="Normal 5 2 3 4 2 2 4" xfId="11576" xr:uid="{00000000-0005-0000-0000-0000AD180000}"/>
    <cellStyle name="Normal 5 2 3 4 2 3" xfId="5220" xr:uid="{00000000-0005-0000-0000-0000AF180000}"/>
    <cellStyle name="Normal 5 2 3 4 2 3 2" xfId="13649" xr:uid="{00000000-0005-0000-0000-0000AF180000}"/>
    <cellStyle name="Normal 5 2 3 4 2 4" xfId="17860" xr:uid="{00000000-0005-0000-0000-0000C90C0000}"/>
    <cellStyle name="Normal 5 2 3 4 2 5" xfId="9431" xr:uid="{00000000-0005-0000-0000-0000AC180000}"/>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00000000-0005-0000-0000-0000B2180000}"/>
    <cellStyle name="Normal 5 2 3 4 3 2 3" xfId="20418" xr:uid="{00000000-0005-0000-0000-0000CC0C0000}"/>
    <cellStyle name="Normal 5 2 3 4 3 2 4" xfId="11989" xr:uid="{00000000-0005-0000-0000-0000B1180000}"/>
    <cellStyle name="Normal 5 2 3 4 3 3" xfId="5633" xr:uid="{00000000-0005-0000-0000-0000B3180000}"/>
    <cellStyle name="Normal 5 2 3 4 3 3 2" xfId="14062" xr:uid="{00000000-0005-0000-0000-0000B3180000}"/>
    <cellStyle name="Normal 5 2 3 4 3 4" xfId="18273" xr:uid="{00000000-0005-0000-0000-0000CB0C0000}"/>
    <cellStyle name="Normal 5 2 3 4 3 5" xfId="9844" xr:uid="{00000000-0005-0000-0000-0000B0180000}"/>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00000000-0005-0000-0000-0000B6180000}"/>
    <cellStyle name="Normal 5 2 3 4 4 2 3" xfId="20831" xr:uid="{00000000-0005-0000-0000-0000CE0C0000}"/>
    <cellStyle name="Normal 5 2 3 4 4 2 4" xfId="12402" xr:uid="{00000000-0005-0000-0000-0000B5180000}"/>
    <cellStyle name="Normal 5 2 3 4 4 3" xfId="6046" xr:uid="{00000000-0005-0000-0000-0000B7180000}"/>
    <cellStyle name="Normal 5 2 3 4 4 3 2" xfId="14475" xr:uid="{00000000-0005-0000-0000-0000B7180000}"/>
    <cellStyle name="Normal 5 2 3 4 4 4" xfId="18686" xr:uid="{00000000-0005-0000-0000-0000CD0C0000}"/>
    <cellStyle name="Normal 5 2 3 4 4 5" xfId="10257" xr:uid="{00000000-0005-0000-0000-0000B4180000}"/>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00000000-0005-0000-0000-0000BA180000}"/>
    <cellStyle name="Normal 5 2 3 4 5 2 3" xfId="21244" xr:uid="{00000000-0005-0000-0000-0000D00C0000}"/>
    <cellStyle name="Normal 5 2 3 4 5 2 4" xfId="12815" xr:uid="{00000000-0005-0000-0000-0000B9180000}"/>
    <cellStyle name="Normal 5 2 3 4 5 3" xfId="6459" xr:uid="{00000000-0005-0000-0000-0000BB180000}"/>
    <cellStyle name="Normal 5 2 3 4 5 3 2" xfId="14888" xr:uid="{00000000-0005-0000-0000-0000BB180000}"/>
    <cellStyle name="Normal 5 2 3 4 5 4" xfId="19099" xr:uid="{00000000-0005-0000-0000-0000CF0C0000}"/>
    <cellStyle name="Normal 5 2 3 4 5 5" xfId="10670" xr:uid="{00000000-0005-0000-0000-0000B8180000}"/>
    <cellStyle name="Normal 5 2 3 4 6" xfId="2587" xr:uid="{00000000-0005-0000-0000-0000BC180000}"/>
    <cellStyle name="Normal 5 2 3 4 6 2" xfId="6872" xr:uid="{00000000-0005-0000-0000-0000BD180000}"/>
    <cellStyle name="Normal 5 2 3 4 6 2 2" xfId="15301" xr:uid="{00000000-0005-0000-0000-0000BD180000}"/>
    <cellStyle name="Normal 5 2 3 4 6 3" xfId="19512" xr:uid="{00000000-0005-0000-0000-0000D10C0000}"/>
    <cellStyle name="Normal 5 2 3 4 6 4" xfId="11083" xr:uid="{00000000-0005-0000-0000-0000BC180000}"/>
    <cellStyle name="Normal 5 2 3 4 7" xfId="4807" xr:uid="{00000000-0005-0000-0000-0000BE180000}"/>
    <cellStyle name="Normal 5 2 3 4 7 2" xfId="13236" xr:uid="{00000000-0005-0000-0000-0000BE180000}"/>
    <cellStyle name="Normal 5 2 3 4 8" xfId="17447" xr:uid="{00000000-0005-0000-0000-00003F230000}"/>
    <cellStyle name="Normal 5 2 3 4 9" xfId="9018" xr:uid="{00000000-0005-0000-0000-0000AB180000}"/>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00000000-0005-0000-0000-0000C1180000}"/>
    <cellStyle name="Normal 5 2 3 5 2 3" xfId="19998" xr:uid="{00000000-0005-0000-0000-0000D30C0000}"/>
    <cellStyle name="Normal 5 2 3 5 2 4" xfId="11569" xr:uid="{00000000-0005-0000-0000-0000C0180000}"/>
    <cellStyle name="Normal 5 2 3 5 3" xfId="5213" xr:uid="{00000000-0005-0000-0000-0000C2180000}"/>
    <cellStyle name="Normal 5 2 3 5 3 2" xfId="13642" xr:uid="{00000000-0005-0000-0000-0000C2180000}"/>
    <cellStyle name="Normal 5 2 3 5 4" xfId="17853" xr:uid="{00000000-0005-0000-0000-0000D20C0000}"/>
    <cellStyle name="Normal 5 2 3 5 5" xfId="9424" xr:uid="{00000000-0005-0000-0000-0000BF180000}"/>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00000000-0005-0000-0000-0000C5180000}"/>
    <cellStyle name="Normal 5 2 3 6 2 3" xfId="20411" xr:uid="{00000000-0005-0000-0000-0000D50C0000}"/>
    <cellStyle name="Normal 5 2 3 6 2 4" xfId="11982" xr:uid="{00000000-0005-0000-0000-0000C4180000}"/>
    <cellStyle name="Normal 5 2 3 6 3" xfId="5626" xr:uid="{00000000-0005-0000-0000-0000C6180000}"/>
    <cellStyle name="Normal 5 2 3 6 3 2" xfId="14055" xr:uid="{00000000-0005-0000-0000-0000C6180000}"/>
    <cellStyle name="Normal 5 2 3 6 4" xfId="18266" xr:uid="{00000000-0005-0000-0000-0000D40C0000}"/>
    <cellStyle name="Normal 5 2 3 6 5" xfId="9837" xr:uid="{00000000-0005-0000-0000-0000C3180000}"/>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00000000-0005-0000-0000-0000C9180000}"/>
    <cellStyle name="Normal 5 2 3 7 2 3" xfId="20824" xr:uid="{00000000-0005-0000-0000-0000D70C0000}"/>
    <cellStyle name="Normal 5 2 3 7 2 4" xfId="12395" xr:uid="{00000000-0005-0000-0000-0000C8180000}"/>
    <cellStyle name="Normal 5 2 3 7 3" xfId="6039" xr:uid="{00000000-0005-0000-0000-0000CA180000}"/>
    <cellStyle name="Normal 5 2 3 7 3 2" xfId="14468" xr:uid="{00000000-0005-0000-0000-0000CA180000}"/>
    <cellStyle name="Normal 5 2 3 7 4" xfId="18679" xr:uid="{00000000-0005-0000-0000-0000D60C0000}"/>
    <cellStyle name="Normal 5 2 3 7 5" xfId="10250" xr:uid="{00000000-0005-0000-0000-0000C7180000}"/>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00000000-0005-0000-0000-0000CD180000}"/>
    <cellStyle name="Normal 5 2 3 8 2 3" xfId="21237" xr:uid="{00000000-0005-0000-0000-0000D90C0000}"/>
    <cellStyle name="Normal 5 2 3 8 2 4" xfId="12808" xr:uid="{00000000-0005-0000-0000-0000CC180000}"/>
    <cellStyle name="Normal 5 2 3 8 3" xfId="6452" xr:uid="{00000000-0005-0000-0000-0000CE180000}"/>
    <cellStyle name="Normal 5 2 3 8 3 2" xfId="14881" xr:uid="{00000000-0005-0000-0000-0000CE180000}"/>
    <cellStyle name="Normal 5 2 3 8 4" xfId="19092" xr:uid="{00000000-0005-0000-0000-0000D80C0000}"/>
    <cellStyle name="Normal 5 2 3 8 5" xfId="10663" xr:uid="{00000000-0005-0000-0000-0000CB180000}"/>
    <cellStyle name="Normal 5 2 3 9" xfId="2580" xr:uid="{00000000-0005-0000-0000-0000CF180000}"/>
    <cellStyle name="Normal 5 2 3 9 2" xfId="6865" xr:uid="{00000000-0005-0000-0000-0000D0180000}"/>
    <cellStyle name="Normal 5 2 3 9 2 2" xfId="15294" xr:uid="{00000000-0005-0000-0000-0000D0180000}"/>
    <cellStyle name="Normal 5 2 3 9 3" xfId="19505" xr:uid="{00000000-0005-0000-0000-0000DA0C0000}"/>
    <cellStyle name="Normal 5 2 3 9 4" xfId="11076" xr:uid="{00000000-0005-0000-0000-0000CF180000}"/>
    <cellStyle name="Normal 5 2 4" xfId="432" xr:uid="{00000000-0005-0000-0000-0000D1180000}"/>
    <cellStyle name="Normal 5 2 4 10" xfId="17448" xr:uid="{00000000-0005-0000-0000-000040230000}"/>
    <cellStyle name="Normal 5 2 4 11" xfId="9019" xr:uid="{00000000-0005-0000-0000-0000D1180000}"/>
    <cellStyle name="Normal 5 2 4 2" xfId="433" xr:uid="{00000000-0005-0000-0000-0000D2180000}"/>
    <cellStyle name="Normal 5 2 4 2 10" xfId="9020"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00000000-0005-0000-0000-0000D6180000}"/>
    <cellStyle name="Normal 5 2 4 2 2 2 2 3" xfId="20008" xr:uid="{00000000-0005-0000-0000-0000DF0C0000}"/>
    <cellStyle name="Normal 5 2 4 2 2 2 2 4" xfId="11579" xr:uid="{00000000-0005-0000-0000-0000D5180000}"/>
    <cellStyle name="Normal 5 2 4 2 2 2 3" xfId="5223" xr:uid="{00000000-0005-0000-0000-0000D7180000}"/>
    <cellStyle name="Normal 5 2 4 2 2 2 3 2" xfId="13652" xr:uid="{00000000-0005-0000-0000-0000D7180000}"/>
    <cellStyle name="Normal 5 2 4 2 2 2 4" xfId="17863" xr:uid="{00000000-0005-0000-0000-0000DE0C0000}"/>
    <cellStyle name="Normal 5 2 4 2 2 2 5" xfId="9434" xr:uid="{00000000-0005-0000-0000-0000D4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00000000-0005-0000-0000-0000DA180000}"/>
    <cellStyle name="Normal 5 2 4 2 2 3 2 3" xfId="20421" xr:uid="{00000000-0005-0000-0000-0000E10C0000}"/>
    <cellStyle name="Normal 5 2 4 2 2 3 2 4" xfId="11992" xr:uid="{00000000-0005-0000-0000-0000D9180000}"/>
    <cellStyle name="Normal 5 2 4 2 2 3 3" xfId="5636" xr:uid="{00000000-0005-0000-0000-0000DB180000}"/>
    <cellStyle name="Normal 5 2 4 2 2 3 3 2" xfId="14065" xr:uid="{00000000-0005-0000-0000-0000DB180000}"/>
    <cellStyle name="Normal 5 2 4 2 2 3 4" xfId="18276" xr:uid="{00000000-0005-0000-0000-0000E00C0000}"/>
    <cellStyle name="Normal 5 2 4 2 2 3 5" xfId="9847" xr:uid="{00000000-0005-0000-0000-0000D8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00000000-0005-0000-0000-0000DE180000}"/>
    <cellStyle name="Normal 5 2 4 2 2 4 2 3" xfId="20834" xr:uid="{00000000-0005-0000-0000-0000E30C0000}"/>
    <cellStyle name="Normal 5 2 4 2 2 4 2 4" xfId="12405" xr:uid="{00000000-0005-0000-0000-0000DD180000}"/>
    <cellStyle name="Normal 5 2 4 2 2 4 3" xfId="6049" xr:uid="{00000000-0005-0000-0000-0000DF180000}"/>
    <cellStyle name="Normal 5 2 4 2 2 4 3 2" xfId="14478" xr:uid="{00000000-0005-0000-0000-0000DF180000}"/>
    <cellStyle name="Normal 5 2 4 2 2 4 4" xfId="18689" xr:uid="{00000000-0005-0000-0000-0000E20C0000}"/>
    <cellStyle name="Normal 5 2 4 2 2 4 5" xfId="10260" xr:uid="{00000000-0005-0000-0000-0000DC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00000000-0005-0000-0000-0000E2180000}"/>
    <cellStyle name="Normal 5 2 4 2 2 5 2 3" xfId="21247" xr:uid="{00000000-0005-0000-0000-0000E50C0000}"/>
    <cellStyle name="Normal 5 2 4 2 2 5 2 4" xfId="12818" xr:uid="{00000000-0005-0000-0000-0000E1180000}"/>
    <cellStyle name="Normal 5 2 4 2 2 5 3" xfId="6462" xr:uid="{00000000-0005-0000-0000-0000E3180000}"/>
    <cellStyle name="Normal 5 2 4 2 2 5 3 2" xfId="14891" xr:uid="{00000000-0005-0000-0000-0000E3180000}"/>
    <cellStyle name="Normal 5 2 4 2 2 5 4" xfId="19102" xr:uid="{00000000-0005-0000-0000-0000E40C0000}"/>
    <cellStyle name="Normal 5 2 4 2 2 5 5" xfId="10673" xr:uid="{00000000-0005-0000-0000-0000E0180000}"/>
    <cellStyle name="Normal 5 2 4 2 2 6" xfId="2590" xr:uid="{00000000-0005-0000-0000-0000E4180000}"/>
    <cellStyle name="Normal 5 2 4 2 2 6 2" xfId="6875" xr:uid="{00000000-0005-0000-0000-0000E5180000}"/>
    <cellStyle name="Normal 5 2 4 2 2 6 2 2" xfId="15304" xr:uid="{00000000-0005-0000-0000-0000E5180000}"/>
    <cellStyle name="Normal 5 2 4 2 2 6 3" xfId="19515" xr:uid="{00000000-0005-0000-0000-0000E60C0000}"/>
    <cellStyle name="Normal 5 2 4 2 2 6 4" xfId="11086" xr:uid="{00000000-0005-0000-0000-0000E4180000}"/>
    <cellStyle name="Normal 5 2 4 2 2 7" xfId="4810" xr:uid="{00000000-0005-0000-0000-0000E6180000}"/>
    <cellStyle name="Normal 5 2 4 2 2 7 2" xfId="13239" xr:uid="{00000000-0005-0000-0000-0000E6180000}"/>
    <cellStyle name="Normal 5 2 4 2 2 8" xfId="17450" xr:uid="{00000000-0005-0000-0000-000042230000}"/>
    <cellStyle name="Normal 5 2 4 2 2 9" xfId="9021" xr:uid="{00000000-0005-0000-0000-0000D3180000}"/>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00000000-0005-0000-0000-0000E9180000}"/>
    <cellStyle name="Normal 5 2 4 2 3 2 3" xfId="20007" xr:uid="{00000000-0005-0000-0000-0000E80C0000}"/>
    <cellStyle name="Normal 5 2 4 2 3 2 4" xfId="11578" xr:uid="{00000000-0005-0000-0000-0000E8180000}"/>
    <cellStyle name="Normal 5 2 4 2 3 3" xfId="5222" xr:uid="{00000000-0005-0000-0000-0000EA180000}"/>
    <cellStyle name="Normal 5 2 4 2 3 3 2" xfId="13651" xr:uid="{00000000-0005-0000-0000-0000EA180000}"/>
    <cellStyle name="Normal 5 2 4 2 3 4" xfId="17862" xr:uid="{00000000-0005-0000-0000-0000E70C0000}"/>
    <cellStyle name="Normal 5 2 4 2 3 5" xfId="9433" xr:uid="{00000000-0005-0000-0000-0000E7180000}"/>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00000000-0005-0000-0000-0000ED180000}"/>
    <cellStyle name="Normal 5 2 4 2 4 2 3" xfId="20420" xr:uid="{00000000-0005-0000-0000-0000EA0C0000}"/>
    <cellStyle name="Normal 5 2 4 2 4 2 4" xfId="11991" xr:uid="{00000000-0005-0000-0000-0000EC180000}"/>
    <cellStyle name="Normal 5 2 4 2 4 3" xfId="5635" xr:uid="{00000000-0005-0000-0000-0000EE180000}"/>
    <cellStyle name="Normal 5 2 4 2 4 3 2" xfId="14064" xr:uid="{00000000-0005-0000-0000-0000EE180000}"/>
    <cellStyle name="Normal 5 2 4 2 4 4" xfId="18275" xr:uid="{00000000-0005-0000-0000-0000E90C0000}"/>
    <cellStyle name="Normal 5 2 4 2 4 5" xfId="9846" xr:uid="{00000000-0005-0000-0000-0000EB180000}"/>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00000000-0005-0000-0000-0000F1180000}"/>
    <cellStyle name="Normal 5 2 4 2 5 2 3" xfId="20833" xr:uid="{00000000-0005-0000-0000-0000EC0C0000}"/>
    <cellStyle name="Normal 5 2 4 2 5 2 4" xfId="12404" xr:uid="{00000000-0005-0000-0000-0000F0180000}"/>
    <cellStyle name="Normal 5 2 4 2 5 3" xfId="6048" xr:uid="{00000000-0005-0000-0000-0000F2180000}"/>
    <cellStyle name="Normal 5 2 4 2 5 3 2" xfId="14477" xr:uid="{00000000-0005-0000-0000-0000F2180000}"/>
    <cellStyle name="Normal 5 2 4 2 5 4" xfId="18688" xr:uid="{00000000-0005-0000-0000-0000EB0C0000}"/>
    <cellStyle name="Normal 5 2 4 2 5 5" xfId="10259" xr:uid="{00000000-0005-0000-0000-0000EF180000}"/>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00000000-0005-0000-0000-0000F5180000}"/>
    <cellStyle name="Normal 5 2 4 2 6 2 3" xfId="21246" xr:uid="{00000000-0005-0000-0000-0000EE0C0000}"/>
    <cellStyle name="Normal 5 2 4 2 6 2 4" xfId="12817" xr:uid="{00000000-0005-0000-0000-0000F4180000}"/>
    <cellStyle name="Normal 5 2 4 2 6 3" xfId="6461" xr:uid="{00000000-0005-0000-0000-0000F6180000}"/>
    <cellStyle name="Normal 5 2 4 2 6 3 2" xfId="14890" xr:uid="{00000000-0005-0000-0000-0000F6180000}"/>
    <cellStyle name="Normal 5 2 4 2 6 4" xfId="19101" xr:uid="{00000000-0005-0000-0000-0000ED0C0000}"/>
    <cellStyle name="Normal 5 2 4 2 6 5" xfId="10672" xr:uid="{00000000-0005-0000-0000-0000F3180000}"/>
    <cellStyle name="Normal 5 2 4 2 7" xfId="2589" xr:uid="{00000000-0005-0000-0000-0000F7180000}"/>
    <cellStyle name="Normal 5 2 4 2 7 2" xfId="6874" xr:uid="{00000000-0005-0000-0000-0000F8180000}"/>
    <cellStyle name="Normal 5 2 4 2 7 2 2" xfId="15303" xr:uid="{00000000-0005-0000-0000-0000F8180000}"/>
    <cellStyle name="Normal 5 2 4 2 7 3" xfId="19514" xr:uid="{00000000-0005-0000-0000-0000EF0C0000}"/>
    <cellStyle name="Normal 5 2 4 2 7 4" xfId="11085" xr:uid="{00000000-0005-0000-0000-0000F7180000}"/>
    <cellStyle name="Normal 5 2 4 2 8" xfId="4809" xr:uid="{00000000-0005-0000-0000-0000F9180000}"/>
    <cellStyle name="Normal 5 2 4 2 8 2" xfId="13238" xr:uid="{00000000-0005-0000-0000-0000F9180000}"/>
    <cellStyle name="Normal 5 2 4 2 9" xfId="17449" xr:uid="{00000000-0005-0000-0000-00004123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00000000-0005-0000-0000-0000FD180000}"/>
    <cellStyle name="Normal 5 2 4 3 2 2 3" xfId="20009" xr:uid="{00000000-0005-0000-0000-0000F20C0000}"/>
    <cellStyle name="Normal 5 2 4 3 2 2 4" xfId="11580" xr:uid="{00000000-0005-0000-0000-0000FC180000}"/>
    <cellStyle name="Normal 5 2 4 3 2 3" xfId="5224" xr:uid="{00000000-0005-0000-0000-0000FE180000}"/>
    <cellStyle name="Normal 5 2 4 3 2 3 2" xfId="13653" xr:uid="{00000000-0005-0000-0000-0000FE180000}"/>
    <cellStyle name="Normal 5 2 4 3 2 4" xfId="17864" xr:uid="{00000000-0005-0000-0000-0000F10C0000}"/>
    <cellStyle name="Normal 5 2 4 3 2 5" xfId="9435" xr:uid="{00000000-0005-0000-0000-0000FB180000}"/>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00000000-0005-0000-0000-000001190000}"/>
    <cellStyle name="Normal 5 2 4 3 3 2 3" xfId="20422" xr:uid="{00000000-0005-0000-0000-0000F40C0000}"/>
    <cellStyle name="Normal 5 2 4 3 3 2 4" xfId="11993" xr:uid="{00000000-0005-0000-0000-000000190000}"/>
    <cellStyle name="Normal 5 2 4 3 3 3" xfId="5637" xr:uid="{00000000-0005-0000-0000-000002190000}"/>
    <cellStyle name="Normal 5 2 4 3 3 3 2" xfId="14066" xr:uid="{00000000-0005-0000-0000-000002190000}"/>
    <cellStyle name="Normal 5 2 4 3 3 4" xfId="18277" xr:uid="{00000000-0005-0000-0000-0000F30C0000}"/>
    <cellStyle name="Normal 5 2 4 3 3 5" xfId="9848" xr:uid="{00000000-0005-0000-0000-0000FF180000}"/>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00000000-0005-0000-0000-000005190000}"/>
    <cellStyle name="Normal 5 2 4 3 4 2 3" xfId="20835" xr:uid="{00000000-0005-0000-0000-0000F60C0000}"/>
    <cellStyle name="Normal 5 2 4 3 4 2 4" xfId="12406" xr:uid="{00000000-0005-0000-0000-000004190000}"/>
    <cellStyle name="Normal 5 2 4 3 4 3" xfId="6050" xr:uid="{00000000-0005-0000-0000-000006190000}"/>
    <cellStyle name="Normal 5 2 4 3 4 3 2" xfId="14479" xr:uid="{00000000-0005-0000-0000-000006190000}"/>
    <cellStyle name="Normal 5 2 4 3 4 4" xfId="18690" xr:uid="{00000000-0005-0000-0000-0000F50C0000}"/>
    <cellStyle name="Normal 5 2 4 3 4 5" xfId="10261" xr:uid="{00000000-0005-0000-0000-000003190000}"/>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00000000-0005-0000-0000-000009190000}"/>
    <cellStyle name="Normal 5 2 4 3 5 2 3" xfId="21248" xr:uid="{00000000-0005-0000-0000-0000F80C0000}"/>
    <cellStyle name="Normal 5 2 4 3 5 2 4" xfId="12819" xr:uid="{00000000-0005-0000-0000-000008190000}"/>
    <cellStyle name="Normal 5 2 4 3 5 3" xfId="6463" xr:uid="{00000000-0005-0000-0000-00000A190000}"/>
    <cellStyle name="Normal 5 2 4 3 5 3 2" xfId="14892" xr:uid="{00000000-0005-0000-0000-00000A190000}"/>
    <cellStyle name="Normal 5 2 4 3 5 4" xfId="19103" xr:uid="{00000000-0005-0000-0000-0000F70C0000}"/>
    <cellStyle name="Normal 5 2 4 3 5 5" xfId="10674" xr:uid="{00000000-0005-0000-0000-000007190000}"/>
    <cellStyle name="Normal 5 2 4 3 6" xfId="2591" xr:uid="{00000000-0005-0000-0000-00000B190000}"/>
    <cellStyle name="Normal 5 2 4 3 6 2" xfId="6876" xr:uid="{00000000-0005-0000-0000-00000C190000}"/>
    <cellStyle name="Normal 5 2 4 3 6 2 2" xfId="15305" xr:uid="{00000000-0005-0000-0000-00000C190000}"/>
    <cellStyle name="Normal 5 2 4 3 6 3" xfId="19516" xr:uid="{00000000-0005-0000-0000-0000F90C0000}"/>
    <cellStyle name="Normal 5 2 4 3 6 4" xfId="11087" xr:uid="{00000000-0005-0000-0000-00000B190000}"/>
    <cellStyle name="Normal 5 2 4 3 7" xfId="4811" xr:uid="{00000000-0005-0000-0000-00000D190000}"/>
    <cellStyle name="Normal 5 2 4 3 7 2" xfId="13240" xr:uid="{00000000-0005-0000-0000-00000D190000}"/>
    <cellStyle name="Normal 5 2 4 3 8" xfId="17451" xr:uid="{00000000-0005-0000-0000-000043230000}"/>
    <cellStyle name="Normal 5 2 4 3 9" xfId="9022" xr:uid="{00000000-0005-0000-0000-0000FA180000}"/>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00000000-0005-0000-0000-000010190000}"/>
    <cellStyle name="Normal 5 2 4 4 2 3" xfId="20006" xr:uid="{00000000-0005-0000-0000-0000FB0C0000}"/>
    <cellStyle name="Normal 5 2 4 4 2 4" xfId="11577" xr:uid="{00000000-0005-0000-0000-00000F190000}"/>
    <cellStyle name="Normal 5 2 4 4 3" xfId="5221" xr:uid="{00000000-0005-0000-0000-000011190000}"/>
    <cellStyle name="Normal 5 2 4 4 3 2" xfId="13650" xr:uid="{00000000-0005-0000-0000-000011190000}"/>
    <cellStyle name="Normal 5 2 4 4 4" xfId="17861" xr:uid="{00000000-0005-0000-0000-0000FA0C0000}"/>
    <cellStyle name="Normal 5 2 4 4 5" xfId="9432" xr:uid="{00000000-0005-0000-0000-00000E190000}"/>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00000000-0005-0000-0000-000014190000}"/>
    <cellStyle name="Normal 5 2 4 5 2 3" xfId="20419" xr:uid="{00000000-0005-0000-0000-0000FD0C0000}"/>
    <cellStyle name="Normal 5 2 4 5 2 4" xfId="11990" xr:uid="{00000000-0005-0000-0000-000013190000}"/>
    <cellStyle name="Normal 5 2 4 5 3" xfId="5634" xr:uid="{00000000-0005-0000-0000-000015190000}"/>
    <cellStyle name="Normal 5 2 4 5 3 2" xfId="14063" xr:uid="{00000000-0005-0000-0000-000015190000}"/>
    <cellStyle name="Normal 5 2 4 5 4" xfId="18274" xr:uid="{00000000-0005-0000-0000-0000FC0C0000}"/>
    <cellStyle name="Normal 5 2 4 5 5" xfId="9845" xr:uid="{00000000-0005-0000-0000-000012190000}"/>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00000000-0005-0000-0000-000018190000}"/>
    <cellStyle name="Normal 5 2 4 6 2 3" xfId="20832" xr:uid="{00000000-0005-0000-0000-0000FF0C0000}"/>
    <cellStyle name="Normal 5 2 4 6 2 4" xfId="12403" xr:uid="{00000000-0005-0000-0000-000017190000}"/>
    <cellStyle name="Normal 5 2 4 6 3" xfId="6047" xr:uid="{00000000-0005-0000-0000-000019190000}"/>
    <cellStyle name="Normal 5 2 4 6 3 2" xfId="14476" xr:uid="{00000000-0005-0000-0000-000019190000}"/>
    <cellStyle name="Normal 5 2 4 6 4" xfId="18687" xr:uid="{00000000-0005-0000-0000-0000FE0C0000}"/>
    <cellStyle name="Normal 5 2 4 6 5" xfId="10258" xr:uid="{00000000-0005-0000-0000-000016190000}"/>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00000000-0005-0000-0000-00001C190000}"/>
    <cellStyle name="Normal 5 2 4 7 2 3" xfId="21245" xr:uid="{00000000-0005-0000-0000-0000010D0000}"/>
    <cellStyle name="Normal 5 2 4 7 2 4" xfId="12816" xr:uid="{00000000-0005-0000-0000-00001B190000}"/>
    <cellStyle name="Normal 5 2 4 7 3" xfId="6460" xr:uid="{00000000-0005-0000-0000-00001D190000}"/>
    <cellStyle name="Normal 5 2 4 7 3 2" xfId="14889" xr:uid="{00000000-0005-0000-0000-00001D190000}"/>
    <cellStyle name="Normal 5 2 4 7 4" xfId="19100" xr:uid="{00000000-0005-0000-0000-0000000D0000}"/>
    <cellStyle name="Normal 5 2 4 7 5" xfId="10671" xr:uid="{00000000-0005-0000-0000-00001A190000}"/>
    <cellStyle name="Normal 5 2 4 8" xfId="2588" xr:uid="{00000000-0005-0000-0000-00001E190000}"/>
    <cellStyle name="Normal 5 2 4 8 2" xfId="6873" xr:uid="{00000000-0005-0000-0000-00001F190000}"/>
    <cellStyle name="Normal 5 2 4 8 2 2" xfId="15302" xr:uid="{00000000-0005-0000-0000-00001F190000}"/>
    <cellStyle name="Normal 5 2 4 8 3" xfId="19513" xr:uid="{00000000-0005-0000-0000-0000020D0000}"/>
    <cellStyle name="Normal 5 2 4 8 4" xfId="11084" xr:uid="{00000000-0005-0000-0000-00001E190000}"/>
    <cellStyle name="Normal 5 2 4 9" xfId="4808" xr:uid="{00000000-0005-0000-0000-000020190000}"/>
    <cellStyle name="Normal 5 2 4 9 2" xfId="13237" xr:uid="{00000000-0005-0000-0000-000020190000}"/>
    <cellStyle name="Normal 5 2 5" xfId="436" xr:uid="{00000000-0005-0000-0000-000021190000}"/>
    <cellStyle name="Normal 5 2 5 10" xfId="9023"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00000000-0005-0000-0000-000025190000}"/>
    <cellStyle name="Normal 5 2 5 2 2 2 3" xfId="20011" xr:uid="{00000000-0005-0000-0000-0000060D0000}"/>
    <cellStyle name="Normal 5 2 5 2 2 2 4" xfId="11582" xr:uid="{00000000-0005-0000-0000-000024190000}"/>
    <cellStyle name="Normal 5 2 5 2 2 3" xfId="5226" xr:uid="{00000000-0005-0000-0000-000026190000}"/>
    <cellStyle name="Normal 5 2 5 2 2 3 2" xfId="13655" xr:uid="{00000000-0005-0000-0000-000026190000}"/>
    <cellStyle name="Normal 5 2 5 2 2 4" xfId="17866" xr:uid="{00000000-0005-0000-0000-0000050D0000}"/>
    <cellStyle name="Normal 5 2 5 2 2 5" xfId="9437" xr:uid="{00000000-0005-0000-0000-000023190000}"/>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00000000-0005-0000-0000-000029190000}"/>
    <cellStyle name="Normal 5 2 5 2 3 2 3" xfId="20424" xr:uid="{00000000-0005-0000-0000-0000080D0000}"/>
    <cellStyle name="Normal 5 2 5 2 3 2 4" xfId="11995" xr:uid="{00000000-0005-0000-0000-000028190000}"/>
    <cellStyle name="Normal 5 2 5 2 3 3" xfId="5639" xr:uid="{00000000-0005-0000-0000-00002A190000}"/>
    <cellStyle name="Normal 5 2 5 2 3 3 2" xfId="14068" xr:uid="{00000000-0005-0000-0000-00002A190000}"/>
    <cellStyle name="Normal 5 2 5 2 3 4" xfId="18279" xr:uid="{00000000-0005-0000-0000-0000070D0000}"/>
    <cellStyle name="Normal 5 2 5 2 3 5" xfId="9850" xr:uid="{00000000-0005-0000-0000-000027190000}"/>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00000000-0005-0000-0000-00002D190000}"/>
    <cellStyle name="Normal 5 2 5 2 4 2 3" xfId="20837" xr:uid="{00000000-0005-0000-0000-00000A0D0000}"/>
    <cellStyle name="Normal 5 2 5 2 4 2 4" xfId="12408" xr:uid="{00000000-0005-0000-0000-00002C190000}"/>
    <cellStyle name="Normal 5 2 5 2 4 3" xfId="6052" xr:uid="{00000000-0005-0000-0000-00002E190000}"/>
    <cellStyle name="Normal 5 2 5 2 4 3 2" xfId="14481" xr:uid="{00000000-0005-0000-0000-00002E190000}"/>
    <cellStyle name="Normal 5 2 5 2 4 4" xfId="18692" xr:uid="{00000000-0005-0000-0000-0000090D0000}"/>
    <cellStyle name="Normal 5 2 5 2 4 5" xfId="10263" xr:uid="{00000000-0005-0000-0000-00002B190000}"/>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00000000-0005-0000-0000-000031190000}"/>
    <cellStyle name="Normal 5 2 5 2 5 2 3" xfId="21250" xr:uid="{00000000-0005-0000-0000-00000C0D0000}"/>
    <cellStyle name="Normal 5 2 5 2 5 2 4" xfId="12821" xr:uid="{00000000-0005-0000-0000-000030190000}"/>
    <cellStyle name="Normal 5 2 5 2 5 3" xfId="6465" xr:uid="{00000000-0005-0000-0000-000032190000}"/>
    <cellStyle name="Normal 5 2 5 2 5 3 2" xfId="14894" xr:uid="{00000000-0005-0000-0000-000032190000}"/>
    <cellStyle name="Normal 5 2 5 2 5 4" xfId="19105" xr:uid="{00000000-0005-0000-0000-00000B0D0000}"/>
    <cellStyle name="Normal 5 2 5 2 5 5" xfId="10676" xr:uid="{00000000-0005-0000-0000-00002F190000}"/>
    <cellStyle name="Normal 5 2 5 2 6" xfId="2593" xr:uid="{00000000-0005-0000-0000-000033190000}"/>
    <cellStyle name="Normal 5 2 5 2 6 2" xfId="6878" xr:uid="{00000000-0005-0000-0000-000034190000}"/>
    <cellStyle name="Normal 5 2 5 2 6 2 2" xfId="15307" xr:uid="{00000000-0005-0000-0000-000034190000}"/>
    <cellStyle name="Normal 5 2 5 2 6 3" xfId="19518" xr:uid="{00000000-0005-0000-0000-00000D0D0000}"/>
    <cellStyle name="Normal 5 2 5 2 6 4" xfId="11089" xr:uid="{00000000-0005-0000-0000-000033190000}"/>
    <cellStyle name="Normal 5 2 5 2 7" xfId="4813" xr:uid="{00000000-0005-0000-0000-000035190000}"/>
    <cellStyle name="Normal 5 2 5 2 7 2" xfId="13242" xr:uid="{00000000-0005-0000-0000-000035190000}"/>
    <cellStyle name="Normal 5 2 5 2 8" xfId="17453" xr:uid="{00000000-0005-0000-0000-000045230000}"/>
    <cellStyle name="Normal 5 2 5 2 9" xfId="9024" xr:uid="{00000000-0005-0000-0000-000022190000}"/>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00000000-0005-0000-0000-000038190000}"/>
    <cellStyle name="Normal 5 2 5 3 2 3" xfId="20010" xr:uid="{00000000-0005-0000-0000-00000F0D0000}"/>
    <cellStyle name="Normal 5 2 5 3 2 4" xfId="11581" xr:uid="{00000000-0005-0000-0000-000037190000}"/>
    <cellStyle name="Normal 5 2 5 3 3" xfId="5225" xr:uid="{00000000-0005-0000-0000-000039190000}"/>
    <cellStyle name="Normal 5 2 5 3 3 2" xfId="13654" xr:uid="{00000000-0005-0000-0000-000039190000}"/>
    <cellStyle name="Normal 5 2 5 3 4" xfId="17865" xr:uid="{00000000-0005-0000-0000-00000E0D0000}"/>
    <cellStyle name="Normal 5 2 5 3 5" xfId="9436" xr:uid="{00000000-0005-0000-0000-000036190000}"/>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00000000-0005-0000-0000-00003C190000}"/>
    <cellStyle name="Normal 5 2 5 4 2 3" xfId="20423" xr:uid="{00000000-0005-0000-0000-0000110D0000}"/>
    <cellStyle name="Normal 5 2 5 4 2 4" xfId="11994" xr:uid="{00000000-0005-0000-0000-00003B190000}"/>
    <cellStyle name="Normal 5 2 5 4 3" xfId="5638" xr:uid="{00000000-0005-0000-0000-00003D190000}"/>
    <cellStyle name="Normal 5 2 5 4 3 2" xfId="14067" xr:uid="{00000000-0005-0000-0000-00003D190000}"/>
    <cellStyle name="Normal 5 2 5 4 4" xfId="18278" xr:uid="{00000000-0005-0000-0000-0000100D0000}"/>
    <cellStyle name="Normal 5 2 5 4 5" xfId="9849" xr:uid="{00000000-0005-0000-0000-00003A190000}"/>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00000000-0005-0000-0000-000040190000}"/>
    <cellStyle name="Normal 5 2 5 5 2 3" xfId="20836" xr:uid="{00000000-0005-0000-0000-0000130D0000}"/>
    <cellStyle name="Normal 5 2 5 5 2 4" xfId="12407" xr:uid="{00000000-0005-0000-0000-00003F190000}"/>
    <cellStyle name="Normal 5 2 5 5 3" xfId="6051" xr:uid="{00000000-0005-0000-0000-000041190000}"/>
    <cellStyle name="Normal 5 2 5 5 3 2" xfId="14480" xr:uid="{00000000-0005-0000-0000-000041190000}"/>
    <cellStyle name="Normal 5 2 5 5 4" xfId="18691" xr:uid="{00000000-0005-0000-0000-0000120D0000}"/>
    <cellStyle name="Normal 5 2 5 5 5" xfId="10262" xr:uid="{00000000-0005-0000-0000-00003E190000}"/>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00000000-0005-0000-0000-000044190000}"/>
    <cellStyle name="Normal 5 2 5 6 2 3" xfId="21249" xr:uid="{00000000-0005-0000-0000-0000150D0000}"/>
    <cellStyle name="Normal 5 2 5 6 2 4" xfId="12820" xr:uid="{00000000-0005-0000-0000-000043190000}"/>
    <cellStyle name="Normal 5 2 5 6 3" xfId="6464" xr:uid="{00000000-0005-0000-0000-000045190000}"/>
    <cellStyle name="Normal 5 2 5 6 3 2" xfId="14893" xr:uid="{00000000-0005-0000-0000-000045190000}"/>
    <cellStyle name="Normal 5 2 5 6 4" xfId="19104" xr:uid="{00000000-0005-0000-0000-0000140D0000}"/>
    <cellStyle name="Normal 5 2 5 6 5" xfId="10675" xr:uid="{00000000-0005-0000-0000-000042190000}"/>
    <cellStyle name="Normal 5 2 5 7" xfId="2592" xr:uid="{00000000-0005-0000-0000-000046190000}"/>
    <cellStyle name="Normal 5 2 5 7 2" xfId="6877" xr:uid="{00000000-0005-0000-0000-000047190000}"/>
    <cellStyle name="Normal 5 2 5 7 2 2" xfId="15306" xr:uid="{00000000-0005-0000-0000-000047190000}"/>
    <cellStyle name="Normal 5 2 5 7 3" xfId="19517" xr:uid="{00000000-0005-0000-0000-0000160D0000}"/>
    <cellStyle name="Normal 5 2 5 7 4" xfId="11088" xr:uid="{00000000-0005-0000-0000-000046190000}"/>
    <cellStyle name="Normal 5 2 5 8" xfId="4812" xr:uid="{00000000-0005-0000-0000-000048190000}"/>
    <cellStyle name="Normal 5 2 5 8 2" xfId="13241" xr:uid="{00000000-0005-0000-0000-000048190000}"/>
    <cellStyle name="Normal 5 2 5 9" xfId="17452" xr:uid="{00000000-0005-0000-0000-00004423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00000000-0005-0000-0000-00004C190000}"/>
    <cellStyle name="Normal 5 2 6 2 2 3" xfId="20012" xr:uid="{00000000-0005-0000-0000-0000190D0000}"/>
    <cellStyle name="Normal 5 2 6 2 2 4" xfId="11583" xr:uid="{00000000-0005-0000-0000-00004B190000}"/>
    <cellStyle name="Normal 5 2 6 2 3" xfId="5227" xr:uid="{00000000-0005-0000-0000-00004D190000}"/>
    <cellStyle name="Normal 5 2 6 2 3 2" xfId="13656" xr:uid="{00000000-0005-0000-0000-00004D190000}"/>
    <cellStyle name="Normal 5 2 6 2 4" xfId="17867" xr:uid="{00000000-0005-0000-0000-0000180D0000}"/>
    <cellStyle name="Normal 5 2 6 2 5" xfId="9438" xr:uid="{00000000-0005-0000-0000-00004A190000}"/>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00000000-0005-0000-0000-000050190000}"/>
    <cellStyle name="Normal 5 2 6 3 2 3" xfId="20425" xr:uid="{00000000-0005-0000-0000-00001B0D0000}"/>
    <cellStyle name="Normal 5 2 6 3 2 4" xfId="11996" xr:uid="{00000000-0005-0000-0000-00004F190000}"/>
    <cellStyle name="Normal 5 2 6 3 3" xfId="5640" xr:uid="{00000000-0005-0000-0000-000051190000}"/>
    <cellStyle name="Normal 5 2 6 3 3 2" xfId="14069" xr:uid="{00000000-0005-0000-0000-000051190000}"/>
    <cellStyle name="Normal 5 2 6 3 4" xfId="18280" xr:uid="{00000000-0005-0000-0000-00001A0D0000}"/>
    <cellStyle name="Normal 5 2 6 3 5" xfId="9851" xr:uid="{00000000-0005-0000-0000-00004E190000}"/>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00000000-0005-0000-0000-000054190000}"/>
    <cellStyle name="Normal 5 2 6 4 2 3" xfId="20838" xr:uid="{00000000-0005-0000-0000-00001D0D0000}"/>
    <cellStyle name="Normal 5 2 6 4 2 4" xfId="12409" xr:uid="{00000000-0005-0000-0000-000053190000}"/>
    <cellStyle name="Normal 5 2 6 4 3" xfId="6053" xr:uid="{00000000-0005-0000-0000-000055190000}"/>
    <cellStyle name="Normal 5 2 6 4 3 2" xfId="14482" xr:uid="{00000000-0005-0000-0000-000055190000}"/>
    <cellStyle name="Normal 5 2 6 4 4" xfId="18693" xr:uid="{00000000-0005-0000-0000-00001C0D0000}"/>
    <cellStyle name="Normal 5 2 6 4 5" xfId="10264" xr:uid="{00000000-0005-0000-0000-000052190000}"/>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00000000-0005-0000-0000-000058190000}"/>
    <cellStyle name="Normal 5 2 6 5 2 3" xfId="21251" xr:uid="{00000000-0005-0000-0000-00001F0D0000}"/>
    <cellStyle name="Normal 5 2 6 5 2 4" xfId="12822" xr:uid="{00000000-0005-0000-0000-000057190000}"/>
    <cellStyle name="Normal 5 2 6 5 3" xfId="6466" xr:uid="{00000000-0005-0000-0000-000059190000}"/>
    <cellStyle name="Normal 5 2 6 5 3 2" xfId="14895" xr:uid="{00000000-0005-0000-0000-000059190000}"/>
    <cellStyle name="Normal 5 2 6 5 4" xfId="19106" xr:uid="{00000000-0005-0000-0000-00001E0D0000}"/>
    <cellStyle name="Normal 5 2 6 5 5" xfId="10677" xr:uid="{00000000-0005-0000-0000-000056190000}"/>
    <cellStyle name="Normal 5 2 6 6" xfId="2594" xr:uid="{00000000-0005-0000-0000-00005A190000}"/>
    <cellStyle name="Normal 5 2 6 6 2" xfId="6879" xr:uid="{00000000-0005-0000-0000-00005B190000}"/>
    <cellStyle name="Normal 5 2 6 6 2 2" xfId="15308" xr:uid="{00000000-0005-0000-0000-00005B190000}"/>
    <cellStyle name="Normal 5 2 6 6 3" xfId="19519" xr:uid="{00000000-0005-0000-0000-0000200D0000}"/>
    <cellStyle name="Normal 5 2 6 6 4" xfId="11090" xr:uid="{00000000-0005-0000-0000-00005A190000}"/>
    <cellStyle name="Normal 5 2 6 7" xfId="4814" xr:uid="{00000000-0005-0000-0000-00005C190000}"/>
    <cellStyle name="Normal 5 2 6 7 2" xfId="13243" xr:uid="{00000000-0005-0000-0000-00005C190000}"/>
    <cellStyle name="Normal 5 2 6 8" xfId="17454" xr:uid="{00000000-0005-0000-0000-000046230000}"/>
    <cellStyle name="Normal 5 2 6 9" xfId="9025" xr:uid="{00000000-0005-0000-0000-000049190000}"/>
    <cellStyle name="Normal 5 2 7" xfId="882" xr:uid="{00000000-0005-0000-0000-00005D190000}"/>
    <cellStyle name="Normal 5 2 7 2" xfId="3117" xr:uid="{00000000-0005-0000-0000-00005E190000}"/>
    <cellStyle name="Normal 5 2 7 2 2" xfId="7341" xr:uid="{00000000-0005-0000-0000-00005F190000}"/>
    <cellStyle name="Normal 5 2 7 2 2 2" xfId="15770" xr:uid="{00000000-0005-0000-0000-00005F190000}"/>
    <cellStyle name="Normal 5 2 7 2 3" xfId="19981" xr:uid="{00000000-0005-0000-0000-0000220D0000}"/>
    <cellStyle name="Normal 5 2 7 2 4" xfId="11552" xr:uid="{00000000-0005-0000-0000-00005E190000}"/>
    <cellStyle name="Normal 5 2 7 3" xfId="5196" xr:uid="{00000000-0005-0000-0000-000060190000}"/>
    <cellStyle name="Normal 5 2 7 3 2" xfId="13625" xr:uid="{00000000-0005-0000-0000-000060190000}"/>
    <cellStyle name="Normal 5 2 7 4" xfId="17836" xr:uid="{00000000-0005-0000-0000-0000210D0000}"/>
    <cellStyle name="Normal 5 2 7 5" xfId="9407" xr:uid="{00000000-0005-0000-0000-00005D190000}"/>
    <cellStyle name="Normal 5 2 8" xfId="1300" xr:uid="{00000000-0005-0000-0000-000061190000}"/>
    <cellStyle name="Normal 5 2 8 2" xfId="3530" xr:uid="{00000000-0005-0000-0000-000062190000}"/>
    <cellStyle name="Normal 5 2 8 2 2" xfId="7754" xr:uid="{00000000-0005-0000-0000-000063190000}"/>
    <cellStyle name="Normal 5 2 8 2 2 2" xfId="16183" xr:uid="{00000000-0005-0000-0000-000063190000}"/>
    <cellStyle name="Normal 5 2 8 2 3" xfId="20394" xr:uid="{00000000-0005-0000-0000-0000240D0000}"/>
    <cellStyle name="Normal 5 2 8 2 4" xfId="11965" xr:uid="{00000000-0005-0000-0000-000062190000}"/>
    <cellStyle name="Normal 5 2 8 3" xfId="5609" xr:uid="{00000000-0005-0000-0000-000064190000}"/>
    <cellStyle name="Normal 5 2 8 3 2" xfId="14038" xr:uid="{00000000-0005-0000-0000-000064190000}"/>
    <cellStyle name="Normal 5 2 8 4" xfId="18249" xr:uid="{00000000-0005-0000-0000-0000230D0000}"/>
    <cellStyle name="Normal 5 2 8 5" xfId="9820" xr:uid="{00000000-0005-0000-0000-000061190000}"/>
    <cellStyle name="Normal 5 2 9" xfId="1713" xr:uid="{00000000-0005-0000-0000-000065190000}"/>
    <cellStyle name="Normal 5 2 9 2" xfId="3943" xr:uid="{00000000-0005-0000-0000-000066190000}"/>
    <cellStyle name="Normal 5 2 9 2 2" xfId="8167" xr:uid="{00000000-0005-0000-0000-000067190000}"/>
    <cellStyle name="Normal 5 2 9 2 2 2" xfId="16596" xr:uid="{00000000-0005-0000-0000-000067190000}"/>
    <cellStyle name="Normal 5 2 9 2 3" xfId="20807" xr:uid="{00000000-0005-0000-0000-0000260D0000}"/>
    <cellStyle name="Normal 5 2 9 2 4" xfId="12378" xr:uid="{00000000-0005-0000-0000-000066190000}"/>
    <cellStyle name="Normal 5 2 9 3" xfId="6022" xr:uid="{00000000-0005-0000-0000-000068190000}"/>
    <cellStyle name="Normal 5 2 9 3 2" xfId="14451" xr:uid="{00000000-0005-0000-0000-000068190000}"/>
    <cellStyle name="Normal 5 2 9 4" xfId="18662" xr:uid="{00000000-0005-0000-0000-0000250D0000}"/>
    <cellStyle name="Normal 5 2 9 5" xfId="10233" xr:uid="{00000000-0005-0000-0000-000065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00000000-0005-0000-0000-00006C190000}"/>
    <cellStyle name="Normal 5 3 10 2 3" xfId="21252" xr:uid="{00000000-0005-0000-0000-0000290D0000}"/>
    <cellStyle name="Normal 5 3 10 2 4" xfId="12823" xr:uid="{00000000-0005-0000-0000-00006B190000}"/>
    <cellStyle name="Normal 5 3 10 3" xfId="6467" xr:uid="{00000000-0005-0000-0000-00006D190000}"/>
    <cellStyle name="Normal 5 3 10 3 2" xfId="14896" xr:uid="{00000000-0005-0000-0000-00006D190000}"/>
    <cellStyle name="Normal 5 3 10 4" xfId="19107" xr:uid="{00000000-0005-0000-0000-0000280D0000}"/>
    <cellStyle name="Normal 5 3 10 5" xfId="10678" xr:uid="{00000000-0005-0000-0000-00006A190000}"/>
    <cellStyle name="Normal 5 3 11" xfId="2595" xr:uid="{00000000-0005-0000-0000-00006E190000}"/>
    <cellStyle name="Normal 5 3 11 2" xfId="6880" xr:uid="{00000000-0005-0000-0000-00006F190000}"/>
    <cellStyle name="Normal 5 3 11 2 2" xfId="15309" xr:uid="{00000000-0005-0000-0000-00006F190000}"/>
    <cellStyle name="Normal 5 3 11 3" xfId="19520" xr:uid="{00000000-0005-0000-0000-00002A0D0000}"/>
    <cellStyle name="Normal 5 3 11 4" xfId="11091" xr:uid="{00000000-0005-0000-0000-00006E190000}"/>
    <cellStyle name="Normal 5 3 12" xfId="4815" xr:uid="{00000000-0005-0000-0000-000070190000}"/>
    <cellStyle name="Normal 5 3 12 2" xfId="13244" xr:uid="{00000000-0005-0000-0000-000070190000}"/>
    <cellStyle name="Normal 5 3 13" xfId="17455" xr:uid="{00000000-0005-0000-0000-000047230000}"/>
    <cellStyle name="Normal 5 3 14" xfId="9026" xr:uid="{00000000-0005-0000-0000-000069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00000000-0005-0000-0000-000074190000}"/>
    <cellStyle name="Normal 5 3 3 11" xfId="17456" xr:uid="{00000000-0005-0000-0000-000048230000}"/>
    <cellStyle name="Normal 5 3 3 12" xfId="9027" xr:uid="{00000000-0005-0000-0000-000073190000}"/>
    <cellStyle name="Normal 5 3 3 2" xfId="442" xr:uid="{00000000-0005-0000-0000-000075190000}"/>
    <cellStyle name="Normal 5 3 3 2 10" xfId="17457" xr:uid="{00000000-0005-0000-0000-000049230000}"/>
    <cellStyle name="Normal 5 3 3 2 11" xfId="9028" xr:uid="{00000000-0005-0000-0000-000075190000}"/>
    <cellStyle name="Normal 5 3 3 2 2" xfId="443" xr:uid="{00000000-0005-0000-0000-000076190000}"/>
    <cellStyle name="Normal 5 3 3 2 2 10" xfId="9029"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00000000-0005-0000-0000-00007A190000}"/>
    <cellStyle name="Normal 5 3 3 2 2 2 2 2 3" xfId="20017" xr:uid="{00000000-0005-0000-0000-0000320D0000}"/>
    <cellStyle name="Normal 5 3 3 2 2 2 2 2 4" xfId="11588" xr:uid="{00000000-0005-0000-0000-000079190000}"/>
    <cellStyle name="Normal 5 3 3 2 2 2 2 3" xfId="5232" xr:uid="{00000000-0005-0000-0000-00007B190000}"/>
    <cellStyle name="Normal 5 3 3 2 2 2 2 3 2" xfId="13661" xr:uid="{00000000-0005-0000-0000-00007B190000}"/>
    <cellStyle name="Normal 5 3 3 2 2 2 2 4" xfId="17872" xr:uid="{00000000-0005-0000-0000-0000310D0000}"/>
    <cellStyle name="Normal 5 3 3 2 2 2 2 5" xfId="9443" xr:uid="{00000000-0005-0000-0000-000078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00000000-0005-0000-0000-00007E190000}"/>
    <cellStyle name="Normal 5 3 3 2 2 2 3 2 3" xfId="20430" xr:uid="{00000000-0005-0000-0000-0000340D0000}"/>
    <cellStyle name="Normal 5 3 3 2 2 2 3 2 4" xfId="12001" xr:uid="{00000000-0005-0000-0000-00007D190000}"/>
    <cellStyle name="Normal 5 3 3 2 2 2 3 3" xfId="5645" xr:uid="{00000000-0005-0000-0000-00007F190000}"/>
    <cellStyle name="Normal 5 3 3 2 2 2 3 3 2" xfId="14074" xr:uid="{00000000-0005-0000-0000-00007F190000}"/>
    <cellStyle name="Normal 5 3 3 2 2 2 3 4" xfId="18285" xr:uid="{00000000-0005-0000-0000-0000330D0000}"/>
    <cellStyle name="Normal 5 3 3 2 2 2 3 5" xfId="9856" xr:uid="{00000000-0005-0000-0000-00007C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00000000-0005-0000-0000-000082190000}"/>
    <cellStyle name="Normal 5 3 3 2 2 2 4 2 3" xfId="20843" xr:uid="{00000000-0005-0000-0000-0000360D0000}"/>
    <cellStyle name="Normal 5 3 3 2 2 2 4 2 4" xfId="12414" xr:uid="{00000000-0005-0000-0000-000081190000}"/>
    <cellStyle name="Normal 5 3 3 2 2 2 4 3" xfId="6058" xr:uid="{00000000-0005-0000-0000-000083190000}"/>
    <cellStyle name="Normal 5 3 3 2 2 2 4 3 2" xfId="14487" xr:uid="{00000000-0005-0000-0000-000083190000}"/>
    <cellStyle name="Normal 5 3 3 2 2 2 4 4" xfId="18698" xr:uid="{00000000-0005-0000-0000-0000350D0000}"/>
    <cellStyle name="Normal 5 3 3 2 2 2 4 5" xfId="10269" xr:uid="{00000000-0005-0000-0000-000080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00000000-0005-0000-0000-000086190000}"/>
    <cellStyle name="Normal 5 3 3 2 2 2 5 2 3" xfId="21256" xr:uid="{00000000-0005-0000-0000-0000380D0000}"/>
    <cellStyle name="Normal 5 3 3 2 2 2 5 2 4" xfId="12827" xr:uid="{00000000-0005-0000-0000-000085190000}"/>
    <cellStyle name="Normal 5 3 3 2 2 2 5 3" xfId="6471" xr:uid="{00000000-0005-0000-0000-000087190000}"/>
    <cellStyle name="Normal 5 3 3 2 2 2 5 3 2" xfId="14900" xr:uid="{00000000-0005-0000-0000-000087190000}"/>
    <cellStyle name="Normal 5 3 3 2 2 2 5 4" xfId="19111" xr:uid="{00000000-0005-0000-0000-0000370D0000}"/>
    <cellStyle name="Normal 5 3 3 2 2 2 5 5" xfId="10682" xr:uid="{00000000-0005-0000-0000-000084190000}"/>
    <cellStyle name="Normal 5 3 3 2 2 2 6" xfId="2599" xr:uid="{00000000-0005-0000-0000-000088190000}"/>
    <cellStyle name="Normal 5 3 3 2 2 2 6 2" xfId="6884" xr:uid="{00000000-0005-0000-0000-000089190000}"/>
    <cellStyle name="Normal 5 3 3 2 2 2 6 2 2" xfId="15313" xr:uid="{00000000-0005-0000-0000-000089190000}"/>
    <cellStyle name="Normal 5 3 3 2 2 2 6 3" xfId="19524" xr:uid="{00000000-0005-0000-0000-0000390D0000}"/>
    <cellStyle name="Normal 5 3 3 2 2 2 6 4" xfId="11095" xr:uid="{00000000-0005-0000-0000-000088190000}"/>
    <cellStyle name="Normal 5 3 3 2 2 2 7" xfId="4819" xr:uid="{00000000-0005-0000-0000-00008A190000}"/>
    <cellStyle name="Normal 5 3 3 2 2 2 7 2" xfId="13248" xr:uid="{00000000-0005-0000-0000-00008A190000}"/>
    <cellStyle name="Normal 5 3 3 2 2 2 8" xfId="17459" xr:uid="{00000000-0005-0000-0000-00004B230000}"/>
    <cellStyle name="Normal 5 3 3 2 2 2 9" xfId="9030" xr:uid="{00000000-0005-0000-0000-000077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00000000-0005-0000-0000-00008D190000}"/>
    <cellStyle name="Normal 5 3 3 2 2 3 2 3" xfId="20016" xr:uid="{00000000-0005-0000-0000-00003B0D0000}"/>
    <cellStyle name="Normal 5 3 3 2 2 3 2 4" xfId="11587" xr:uid="{00000000-0005-0000-0000-00008C190000}"/>
    <cellStyle name="Normal 5 3 3 2 2 3 3" xfId="5231" xr:uid="{00000000-0005-0000-0000-00008E190000}"/>
    <cellStyle name="Normal 5 3 3 2 2 3 3 2" xfId="13660" xr:uid="{00000000-0005-0000-0000-00008E190000}"/>
    <cellStyle name="Normal 5 3 3 2 2 3 4" xfId="17871" xr:uid="{00000000-0005-0000-0000-00003A0D0000}"/>
    <cellStyle name="Normal 5 3 3 2 2 3 5" xfId="9442" xr:uid="{00000000-0005-0000-0000-00008B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00000000-0005-0000-0000-000091190000}"/>
    <cellStyle name="Normal 5 3 3 2 2 4 2 3" xfId="20429" xr:uid="{00000000-0005-0000-0000-00003D0D0000}"/>
    <cellStyle name="Normal 5 3 3 2 2 4 2 4" xfId="12000" xr:uid="{00000000-0005-0000-0000-000090190000}"/>
    <cellStyle name="Normal 5 3 3 2 2 4 3" xfId="5644" xr:uid="{00000000-0005-0000-0000-000092190000}"/>
    <cellStyle name="Normal 5 3 3 2 2 4 3 2" xfId="14073" xr:uid="{00000000-0005-0000-0000-000092190000}"/>
    <cellStyle name="Normal 5 3 3 2 2 4 4" xfId="18284" xr:uid="{00000000-0005-0000-0000-00003C0D0000}"/>
    <cellStyle name="Normal 5 3 3 2 2 4 5" xfId="9855" xr:uid="{00000000-0005-0000-0000-00008F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00000000-0005-0000-0000-000095190000}"/>
    <cellStyle name="Normal 5 3 3 2 2 5 2 3" xfId="20842" xr:uid="{00000000-0005-0000-0000-00003F0D0000}"/>
    <cellStyle name="Normal 5 3 3 2 2 5 2 4" xfId="12413" xr:uid="{00000000-0005-0000-0000-000094190000}"/>
    <cellStyle name="Normal 5 3 3 2 2 5 3" xfId="6057" xr:uid="{00000000-0005-0000-0000-000096190000}"/>
    <cellStyle name="Normal 5 3 3 2 2 5 3 2" xfId="14486" xr:uid="{00000000-0005-0000-0000-000096190000}"/>
    <cellStyle name="Normal 5 3 3 2 2 5 4" xfId="18697" xr:uid="{00000000-0005-0000-0000-00003E0D0000}"/>
    <cellStyle name="Normal 5 3 3 2 2 5 5" xfId="10268" xr:uid="{00000000-0005-0000-0000-000093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00000000-0005-0000-0000-000099190000}"/>
    <cellStyle name="Normal 5 3 3 2 2 6 2 3" xfId="21255" xr:uid="{00000000-0005-0000-0000-0000410D0000}"/>
    <cellStyle name="Normal 5 3 3 2 2 6 2 4" xfId="12826" xr:uid="{00000000-0005-0000-0000-000098190000}"/>
    <cellStyle name="Normal 5 3 3 2 2 6 3" xfId="6470" xr:uid="{00000000-0005-0000-0000-00009A190000}"/>
    <cellStyle name="Normal 5 3 3 2 2 6 3 2" xfId="14899" xr:uid="{00000000-0005-0000-0000-00009A190000}"/>
    <cellStyle name="Normal 5 3 3 2 2 6 4" xfId="19110" xr:uid="{00000000-0005-0000-0000-0000400D0000}"/>
    <cellStyle name="Normal 5 3 3 2 2 6 5" xfId="10681" xr:uid="{00000000-0005-0000-0000-000097190000}"/>
    <cellStyle name="Normal 5 3 3 2 2 7" xfId="2598" xr:uid="{00000000-0005-0000-0000-00009B190000}"/>
    <cellStyle name="Normal 5 3 3 2 2 7 2" xfId="6883" xr:uid="{00000000-0005-0000-0000-00009C190000}"/>
    <cellStyle name="Normal 5 3 3 2 2 7 2 2" xfId="15312" xr:uid="{00000000-0005-0000-0000-00009C190000}"/>
    <cellStyle name="Normal 5 3 3 2 2 7 3" xfId="19523" xr:uid="{00000000-0005-0000-0000-0000420D0000}"/>
    <cellStyle name="Normal 5 3 3 2 2 7 4" xfId="11094" xr:uid="{00000000-0005-0000-0000-00009B190000}"/>
    <cellStyle name="Normal 5 3 3 2 2 8" xfId="4818" xr:uid="{00000000-0005-0000-0000-00009D190000}"/>
    <cellStyle name="Normal 5 3 3 2 2 8 2" xfId="13247" xr:uid="{00000000-0005-0000-0000-00009D190000}"/>
    <cellStyle name="Normal 5 3 3 2 2 9" xfId="17458" xr:uid="{00000000-0005-0000-0000-00004A23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00000000-0005-0000-0000-0000A1190000}"/>
    <cellStyle name="Normal 5 3 3 2 3 2 2 3" xfId="20018" xr:uid="{00000000-0005-0000-0000-0000450D0000}"/>
    <cellStyle name="Normal 5 3 3 2 3 2 2 4" xfId="11589" xr:uid="{00000000-0005-0000-0000-0000A0190000}"/>
    <cellStyle name="Normal 5 3 3 2 3 2 3" xfId="5233" xr:uid="{00000000-0005-0000-0000-0000A2190000}"/>
    <cellStyle name="Normal 5 3 3 2 3 2 3 2" xfId="13662" xr:uid="{00000000-0005-0000-0000-0000A2190000}"/>
    <cellStyle name="Normal 5 3 3 2 3 2 4" xfId="17873" xr:uid="{00000000-0005-0000-0000-0000440D0000}"/>
    <cellStyle name="Normal 5 3 3 2 3 2 5" xfId="9444" xr:uid="{00000000-0005-0000-0000-00009F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00000000-0005-0000-0000-0000A5190000}"/>
    <cellStyle name="Normal 5 3 3 2 3 3 2 3" xfId="20431" xr:uid="{00000000-0005-0000-0000-0000470D0000}"/>
    <cellStyle name="Normal 5 3 3 2 3 3 2 4" xfId="12002" xr:uid="{00000000-0005-0000-0000-0000A4190000}"/>
    <cellStyle name="Normal 5 3 3 2 3 3 3" xfId="5646" xr:uid="{00000000-0005-0000-0000-0000A6190000}"/>
    <cellStyle name="Normal 5 3 3 2 3 3 3 2" xfId="14075" xr:uid="{00000000-0005-0000-0000-0000A6190000}"/>
    <cellStyle name="Normal 5 3 3 2 3 3 4" xfId="18286" xr:uid="{00000000-0005-0000-0000-0000460D0000}"/>
    <cellStyle name="Normal 5 3 3 2 3 3 5" xfId="9857" xr:uid="{00000000-0005-0000-0000-0000A3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00000000-0005-0000-0000-0000A9190000}"/>
    <cellStyle name="Normal 5 3 3 2 3 4 2 3" xfId="20844" xr:uid="{00000000-0005-0000-0000-0000490D0000}"/>
    <cellStyle name="Normal 5 3 3 2 3 4 2 4" xfId="12415" xr:uid="{00000000-0005-0000-0000-0000A8190000}"/>
    <cellStyle name="Normal 5 3 3 2 3 4 3" xfId="6059" xr:uid="{00000000-0005-0000-0000-0000AA190000}"/>
    <cellStyle name="Normal 5 3 3 2 3 4 3 2" xfId="14488" xr:uid="{00000000-0005-0000-0000-0000AA190000}"/>
    <cellStyle name="Normal 5 3 3 2 3 4 4" xfId="18699" xr:uid="{00000000-0005-0000-0000-0000480D0000}"/>
    <cellStyle name="Normal 5 3 3 2 3 4 5" xfId="10270" xr:uid="{00000000-0005-0000-0000-0000A7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00000000-0005-0000-0000-0000AD190000}"/>
    <cellStyle name="Normal 5 3 3 2 3 5 2 3" xfId="21257" xr:uid="{00000000-0005-0000-0000-00004B0D0000}"/>
    <cellStyle name="Normal 5 3 3 2 3 5 2 4" xfId="12828" xr:uid="{00000000-0005-0000-0000-0000AC190000}"/>
    <cellStyle name="Normal 5 3 3 2 3 5 3" xfId="6472" xr:uid="{00000000-0005-0000-0000-0000AE190000}"/>
    <cellStyle name="Normal 5 3 3 2 3 5 3 2" xfId="14901" xr:uid="{00000000-0005-0000-0000-0000AE190000}"/>
    <cellStyle name="Normal 5 3 3 2 3 5 4" xfId="19112" xr:uid="{00000000-0005-0000-0000-00004A0D0000}"/>
    <cellStyle name="Normal 5 3 3 2 3 5 5" xfId="10683" xr:uid="{00000000-0005-0000-0000-0000AB190000}"/>
    <cellStyle name="Normal 5 3 3 2 3 6" xfId="2600" xr:uid="{00000000-0005-0000-0000-0000AF190000}"/>
    <cellStyle name="Normal 5 3 3 2 3 6 2" xfId="6885" xr:uid="{00000000-0005-0000-0000-0000B0190000}"/>
    <cellStyle name="Normal 5 3 3 2 3 6 2 2" xfId="15314" xr:uid="{00000000-0005-0000-0000-0000B0190000}"/>
    <cellStyle name="Normal 5 3 3 2 3 6 3" xfId="19525" xr:uid="{00000000-0005-0000-0000-00004C0D0000}"/>
    <cellStyle name="Normal 5 3 3 2 3 6 4" xfId="11096" xr:uid="{00000000-0005-0000-0000-0000AF190000}"/>
    <cellStyle name="Normal 5 3 3 2 3 7" xfId="4820" xr:uid="{00000000-0005-0000-0000-0000B1190000}"/>
    <cellStyle name="Normal 5 3 3 2 3 7 2" xfId="13249" xr:uid="{00000000-0005-0000-0000-0000B1190000}"/>
    <cellStyle name="Normal 5 3 3 2 3 8" xfId="17460" xr:uid="{00000000-0005-0000-0000-00004C230000}"/>
    <cellStyle name="Normal 5 3 3 2 3 9" xfId="9031" xr:uid="{00000000-0005-0000-0000-00009E190000}"/>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00000000-0005-0000-0000-0000B4190000}"/>
    <cellStyle name="Normal 5 3 3 2 4 2 3" xfId="20015" xr:uid="{00000000-0005-0000-0000-00004E0D0000}"/>
    <cellStyle name="Normal 5 3 3 2 4 2 4" xfId="11586" xr:uid="{00000000-0005-0000-0000-0000B3190000}"/>
    <cellStyle name="Normal 5 3 3 2 4 3" xfId="5230" xr:uid="{00000000-0005-0000-0000-0000B5190000}"/>
    <cellStyle name="Normal 5 3 3 2 4 3 2" xfId="13659" xr:uid="{00000000-0005-0000-0000-0000B5190000}"/>
    <cellStyle name="Normal 5 3 3 2 4 4" xfId="17870" xr:uid="{00000000-0005-0000-0000-00004D0D0000}"/>
    <cellStyle name="Normal 5 3 3 2 4 5" xfId="9441" xr:uid="{00000000-0005-0000-0000-0000B2190000}"/>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00000000-0005-0000-0000-0000B8190000}"/>
    <cellStyle name="Normal 5 3 3 2 5 2 3" xfId="20428" xr:uid="{00000000-0005-0000-0000-0000500D0000}"/>
    <cellStyle name="Normal 5 3 3 2 5 2 4" xfId="11999" xr:uid="{00000000-0005-0000-0000-0000B7190000}"/>
    <cellStyle name="Normal 5 3 3 2 5 3" xfId="5643" xr:uid="{00000000-0005-0000-0000-0000B9190000}"/>
    <cellStyle name="Normal 5 3 3 2 5 3 2" xfId="14072" xr:uid="{00000000-0005-0000-0000-0000B9190000}"/>
    <cellStyle name="Normal 5 3 3 2 5 4" xfId="18283" xr:uid="{00000000-0005-0000-0000-00004F0D0000}"/>
    <cellStyle name="Normal 5 3 3 2 5 5" xfId="9854" xr:uid="{00000000-0005-0000-0000-0000B6190000}"/>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00000000-0005-0000-0000-0000BC190000}"/>
    <cellStyle name="Normal 5 3 3 2 6 2 3" xfId="20841" xr:uid="{00000000-0005-0000-0000-0000520D0000}"/>
    <cellStyle name="Normal 5 3 3 2 6 2 4" xfId="12412" xr:uid="{00000000-0005-0000-0000-0000BB190000}"/>
    <cellStyle name="Normal 5 3 3 2 6 3" xfId="6056" xr:uid="{00000000-0005-0000-0000-0000BD190000}"/>
    <cellStyle name="Normal 5 3 3 2 6 3 2" xfId="14485" xr:uid="{00000000-0005-0000-0000-0000BD190000}"/>
    <cellStyle name="Normal 5 3 3 2 6 4" xfId="18696" xr:uid="{00000000-0005-0000-0000-0000510D0000}"/>
    <cellStyle name="Normal 5 3 3 2 6 5" xfId="10267" xr:uid="{00000000-0005-0000-0000-0000BA190000}"/>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00000000-0005-0000-0000-0000C0190000}"/>
    <cellStyle name="Normal 5 3 3 2 7 2 3" xfId="21254" xr:uid="{00000000-0005-0000-0000-0000540D0000}"/>
    <cellStyle name="Normal 5 3 3 2 7 2 4" xfId="12825" xr:uid="{00000000-0005-0000-0000-0000BF190000}"/>
    <cellStyle name="Normal 5 3 3 2 7 3" xfId="6469" xr:uid="{00000000-0005-0000-0000-0000C1190000}"/>
    <cellStyle name="Normal 5 3 3 2 7 3 2" xfId="14898" xr:uid="{00000000-0005-0000-0000-0000C1190000}"/>
    <cellStyle name="Normal 5 3 3 2 7 4" xfId="19109" xr:uid="{00000000-0005-0000-0000-0000530D0000}"/>
    <cellStyle name="Normal 5 3 3 2 7 5" xfId="10680" xr:uid="{00000000-0005-0000-0000-0000BE190000}"/>
    <cellStyle name="Normal 5 3 3 2 8" xfId="2597" xr:uid="{00000000-0005-0000-0000-0000C2190000}"/>
    <cellStyle name="Normal 5 3 3 2 8 2" xfId="6882" xr:uid="{00000000-0005-0000-0000-0000C3190000}"/>
    <cellStyle name="Normal 5 3 3 2 8 2 2" xfId="15311" xr:uid="{00000000-0005-0000-0000-0000C3190000}"/>
    <cellStyle name="Normal 5 3 3 2 8 3" xfId="19522" xr:uid="{00000000-0005-0000-0000-0000550D0000}"/>
    <cellStyle name="Normal 5 3 3 2 8 4" xfId="11093" xr:uid="{00000000-0005-0000-0000-0000C2190000}"/>
    <cellStyle name="Normal 5 3 3 2 9" xfId="4817" xr:uid="{00000000-0005-0000-0000-0000C4190000}"/>
    <cellStyle name="Normal 5 3 3 2 9 2" xfId="13246" xr:uid="{00000000-0005-0000-0000-0000C4190000}"/>
    <cellStyle name="Normal 5 3 3 3" xfId="446" xr:uid="{00000000-0005-0000-0000-0000C5190000}"/>
    <cellStyle name="Normal 5 3 3 3 10" xfId="9032"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00000000-0005-0000-0000-0000C9190000}"/>
    <cellStyle name="Normal 5 3 3 3 2 2 2 3" xfId="20020" xr:uid="{00000000-0005-0000-0000-0000590D0000}"/>
    <cellStyle name="Normal 5 3 3 3 2 2 2 4" xfId="11591" xr:uid="{00000000-0005-0000-0000-0000C8190000}"/>
    <cellStyle name="Normal 5 3 3 3 2 2 3" xfId="5235" xr:uid="{00000000-0005-0000-0000-0000CA190000}"/>
    <cellStyle name="Normal 5 3 3 3 2 2 3 2" xfId="13664" xr:uid="{00000000-0005-0000-0000-0000CA190000}"/>
    <cellStyle name="Normal 5 3 3 3 2 2 4" xfId="17875" xr:uid="{00000000-0005-0000-0000-0000580D0000}"/>
    <cellStyle name="Normal 5 3 3 3 2 2 5" xfId="9446" xr:uid="{00000000-0005-0000-0000-0000C7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00000000-0005-0000-0000-0000CD190000}"/>
    <cellStyle name="Normal 5 3 3 3 2 3 2 3" xfId="20433" xr:uid="{00000000-0005-0000-0000-00005B0D0000}"/>
    <cellStyle name="Normal 5 3 3 3 2 3 2 4" xfId="12004" xr:uid="{00000000-0005-0000-0000-0000CC190000}"/>
    <cellStyle name="Normal 5 3 3 3 2 3 3" xfId="5648" xr:uid="{00000000-0005-0000-0000-0000CE190000}"/>
    <cellStyle name="Normal 5 3 3 3 2 3 3 2" xfId="14077" xr:uid="{00000000-0005-0000-0000-0000CE190000}"/>
    <cellStyle name="Normal 5 3 3 3 2 3 4" xfId="18288" xr:uid="{00000000-0005-0000-0000-00005A0D0000}"/>
    <cellStyle name="Normal 5 3 3 3 2 3 5" xfId="9859" xr:uid="{00000000-0005-0000-0000-0000CB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00000000-0005-0000-0000-0000D1190000}"/>
    <cellStyle name="Normal 5 3 3 3 2 4 2 3" xfId="20846" xr:uid="{00000000-0005-0000-0000-00005D0D0000}"/>
    <cellStyle name="Normal 5 3 3 3 2 4 2 4" xfId="12417" xr:uid="{00000000-0005-0000-0000-0000D0190000}"/>
    <cellStyle name="Normal 5 3 3 3 2 4 3" xfId="6061" xr:uid="{00000000-0005-0000-0000-0000D2190000}"/>
    <cellStyle name="Normal 5 3 3 3 2 4 3 2" xfId="14490" xr:uid="{00000000-0005-0000-0000-0000D2190000}"/>
    <cellStyle name="Normal 5 3 3 3 2 4 4" xfId="18701" xr:uid="{00000000-0005-0000-0000-00005C0D0000}"/>
    <cellStyle name="Normal 5 3 3 3 2 4 5" xfId="10272" xr:uid="{00000000-0005-0000-0000-0000CF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00000000-0005-0000-0000-0000D5190000}"/>
    <cellStyle name="Normal 5 3 3 3 2 5 2 3" xfId="21259" xr:uid="{00000000-0005-0000-0000-00005F0D0000}"/>
    <cellStyle name="Normal 5 3 3 3 2 5 2 4" xfId="12830" xr:uid="{00000000-0005-0000-0000-0000D4190000}"/>
    <cellStyle name="Normal 5 3 3 3 2 5 3" xfId="6474" xr:uid="{00000000-0005-0000-0000-0000D6190000}"/>
    <cellStyle name="Normal 5 3 3 3 2 5 3 2" xfId="14903" xr:uid="{00000000-0005-0000-0000-0000D6190000}"/>
    <cellStyle name="Normal 5 3 3 3 2 5 4" xfId="19114" xr:uid="{00000000-0005-0000-0000-00005E0D0000}"/>
    <cellStyle name="Normal 5 3 3 3 2 5 5" xfId="10685" xr:uid="{00000000-0005-0000-0000-0000D3190000}"/>
    <cellStyle name="Normal 5 3 3 3 2 6" xfId="2602" xr:uid="{00000000-0005-0000-0000-0000D7190000}"/>
    <cellStyle name="Normal 5 3 3 3 2 6 2" xfId="6887" xr:uid="{00000000-0005-0000-0000-0000D8190000}"/>
    <cellStyle name="Normal 5 3 3 3 2 6 2 2" xfId="15316" xr:uid="{00000000-0005-0000-0000-0000D8190000}"/>
    <cellStyle name="Normal 5 3 3 3 2 6 3" xfId="19527" xr:uid="{00000000-0005-0000-0000-0000600D0000}"/>
    <cellStyle name="Normal 5 3 3 3 2 6 4" xfId="11098" xr:uid="{00000000-0005-0000-0000-0000D7190000}"/>
    <cellStyle name="Normal 5 3 3 3 2 7" xfId="4822" xr:uid="{00000000-0005-0000-0000-0000D9190000}"/>
    <cellStyle name="Normal 5 3 3 3 2 7 2" xfId="13251" xr:uid="{00000000-0005-0000-0000-0000D9190000}"/>
    <cellStyle name="Normal 5 3 3 3 2 8" xfId="17462" xr:uid="{00000000-0005-0000-0000-00004E230000}"/>
    <cellStyle name="Normal 5 3 3 3 2 9" xfId="9033" xr:uid="{00000000-0005-0000-0000-0000C6190000}"/>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00000000-0005-0000-0000-0000DC190000}"/>
    <cellStyle name="Normal 5 3 3 3 3 2 3" xfId="20019" xr:uid="{00000000-0005-0000-0000-0000620D0000}"/>
    <cellStyle name="Normal 5 3 3 3 3 2 4" xfId="11590" xr:uid="{00000000-0005-0000-0000-0000DB190000}"/>
    <cellStyle name="Normal 5 3 3 3 3 3" xfId="5234" xr:uid="{00000000-0005-0000-0000-0000DD190000}"/>
    <cellStyle name="Normal 5 3 3 3 3 3 2" xfId="13663" xr:uid="{00000000-0005-0000-0000-0000DD190000}"/>
    <cellStyle name="Normal 5 3 3 3 3 4" xfId="17874" xr:uid="{00000000-0005-0000-0000-0000610D0000}"/>
    <cellStyle name="Normal 5 3 3 3 3 5" xfId="9445" xr:uid="{00000000-0005-0000-0000-0000DA190000}"/>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00000000-0005-0000-0000-0000E0190000}"/>
    <cellStyle name="Normal 5 3 3 3 4 2 3" xfId="20432" xr:uid="{00000000-0005-0000-0000-0000640D0000}"/>
    <cellStyle name="Normal 5 3 3 3 4 2 4" xfId="12003" xr:uid="{00000000-0005-0000-0000-0000DF190000}"/>
    <cellStyle name="Normal 5 3 3 3 4 3" xfId="5647" xr:uid="{00000000-0005-0000-0000-0000E1190000}"/>
    <cellStyle name="Normal 5 3 3 3 4 3 2" xfId="14076" xr:uid="{00000000-0005-0000-0000-0000E1190000}"/>
    <cellStyle name="Normal 5 3 3 3 4 4" xfId="18287" xr:uid="{00000000-0005-0000-0000-0000630D0000}"/>
    <cellStyle name="Normal 5 3 3 3 4 5" xfId="9858" xr:uid="{00000000-0005-0000-0000-0000DE190000}"/>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00000000-0005-0000-0000-0000E4190000}"/>
    <cellStyle name="Normal 5 3 3 3 5 2 3" xfId="20845" xr:uid="{00000000-0005-0000-0000-0000660D0000}"/>
    <cellStyle name="Normal 5 3 3 3 5 2 4" xfId="12416" xr:uid="{00000000-0005-0000-0000-0000E3190000}"/>
    <cellStyle name="Normal 5 3 3 3 5 3" xfId="6060" xr:uid="{00000000-0005-0000-0000-0000E5190000}"/>
    <cellStyle name="Normal 5 3 3 3 5 3 2" xfId="14489" xr:uid="{00000000-0005-0000-0000-0000E5190000}"/>
    <cellStyle name="Normal 5 3 3 3 5 4" xfId="18700" xr:uid="{00000000-0005-0000-0000-0000650D0000}"/>
    <cellStyle name="Normal 5 3 3 3 5 5" xfId="10271" xr:uid="{00000000-0005-0000-0000-0000E2190000}"/>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00000000-0005-0000-0000-0000E8190000}"/>
    <cellStyle name="Normal 5 3 3 3 6 2 3" xfId="21258" xr:uid="{00000000-0005-0000-0000-0000680D0000}"/>
    <cellStyle name="Normal 5 3 3 3 6 2 4" xfId="12829" xr:uid="{00000000-0005-0000-0000-0000E7190000}"/>
    <cellStyle name="Normal 5 3 3 3 6 3" xfId="6473" xr:uid="{00000000-0005-0000-0000-0000E9190000}"/>
    <cellStyle name="Normal 5 3 3 3 6 3 2" xfId="14902" xr:uid="{00000000-0005-0000-0000-0000E9190000}"/>
    <cellStyle name="Normal 5 3 3 3 6 4" xfId="19113" xr:uid="{00000000-0005-0000-0000-0000670D0000}"/>
    <cellStyle name="Normal 5 3 3 3 6 5" xfId="10684" xr:uid="{00000000-0005-0000-0000-0000E6190000}"/>
    <cellStyle name="Normal 5 3 3 3 7" xfId="2601" xr:uid="{00000000-0005-0000-0000-0000EA190000}"/>
    <cellStyle name="Normal 5 3 3 3 7 2" xfId="6886" xr:uid="{00000000-0005-0000-0000-0000EB190000}"/>
    <cellStyle name="Normal 5 3 3 3 7 2 2" xfId="15315" xr:uid="{00000000-0005-0000-0000-0000EB190000}"/>
    <cellStyle name="Normal 5 3 3 3 7 3" xfId="19526" xr:uid="{00000000-0005-0000-0000-0000690D0000}"/>
    <cellStyle name="Normal 5 3 3 3 7 4" xfId="11097" xr:uid="{00000000-0005-0000-0000-0000EA190000}"/>
    <cellStyle name="Normal 5 3 3 3 8" xfId="4821" xr:uid="{00000000-0005-0000-0000-0000EC190000}"/>
    <cellStyle name="Normal 5 3 3 3 8 2" xfId="13250" xr:uid="{00000000-0005-0000-0000-0000EC190000}"/>
    <cellStyle name="Normal 5 3 3 3 9" xfId="17461" xr:uid="{00000000-0005-0000-0000-00004D23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00000000-0005-0000-0000-0000F0190000}"/>
    <cellStyle name="Normal 5 3 3 4 2 2 3" xfId="20021" xr:uid="{00000000-0005-0000-0000-00006C0D0000}"/>
    <cellStyle name="Normal 5 3 3 4 2 2 4" xfId="11592" xr:uid="{00000000-0005-0000-0000-0000EF190000}"/>
    <cellStyle name="Normal 5 3 3 4 2 3" xfId="5236" xr:uid="{00000000-0005-0000-0000-0000F1190000}"/>
    <cellStyle name="Normal 5 3 3 4 2 3 2" xfId="13665" xr:uid="{00000000-0005-0000-0000-0000F1190000}"/>
    <cellStyle name="Normal 5 3 3 4 2 4" xfId="17876" xr:uid="{00000000-0005-0000-0000-00006B0D0000}"/>
    <cellStyle name="Normal 5 3 3 4 2 5" xfId="9447" xr:uid="{00000000-0005-0000-0000-0000EE190000}"/>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00000000-0005-0000-0000-0000F4190000}"/>
    <cellStyle name="Normal 5 3 3 4 3 2 3" xfId="20434" xr:uid="{00000000-0005-0000-0000-00006E0D0000}"/>
    <cellStyle name="Normal 5 3 3 4 3 2 4" xfId="12005" xr:uid="{00000000-0005-0000-0000-0000F3190000}"/>
    <cellStyle name="Normal 5 3 3 4 3 3" xfId="5649" xr:uid="{00000000-0005-0000-0000-0000F5190000}"/>
    <cellStyle name="Normal 5 3 3 4 3 3 2" xfId="14078" xr:uid="{00000000-0005-0000-0000-0000F5190000}"/>
    <cellStyle name="Normal 5 3 3 4 3 4" xfId="18289" xr:uid="{00000000-0005-0000-0000-00006D0D0000}"/>
    <cellStyle name="Normal 5 3 3 4 3 5" xfId="9860" xr:uid="{00000000-0005-0000-0000-0000F2190000}"/>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00000000-0005-0000-0000-0000F8190000}"/>
    <cellStyle name="Normal 5 3 3 4 4 2 3" xfId="20847" xr:uid="{00000000-0005-0000-0000-0000700D0000}"/>
    <cellStyle name="Normal 5 3 3 4 4 2 4" xfId="12418" xr:uid="{00000000-0005-0000-0000-0000F7190000}"/>
    <cellStyle name="Normal 5 3 3 4 4 3" xfId="6062" xr:uid="{00000000-0005-0000-0000-0000F9190000}"/>
    <cellStyle name="Normal 5 3 3 4 4 3 2" xfId="14491" xr:uid="{00000000-0005-0000-0000-0000F9190000}"/>
    <cellStyle name="Normal 5 3 3 4 4 4" xfId="18702" xr:uid="{00000000-0005-0000-0000-00006F0D0000}"/>
    <cellStyle name="Normal 5 3 3 4 4 5" xfId="10273" xr:uid="{00000000-0005-0000-0000-0000F6190000}"/>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00000000-0005-0000-0000-0000FC190000}"/>
    <cellStyle name="Normal 5 3 3 4 5 2 3" xfId="21260" xr:uid="{00000000-0005-0000-0000-0000720D0000}"/>
    <cellStyle name="Normal 5 3 3 4 5 2 4" xfId="12831" xr:uid="{00000000-0005-0000-0000-0000FB190000}"/>
    <cellStyle name="Normal 5 3 3 4 5 3" xfId="6475" xr:uid="{00000000-0005-0000-0000-0000FD190000}"/>
    <cellStyle name="Normal 5 3 3 4 5 3 2" xfId="14904" xr:uid="{00000000-0005-0000-0000-0000FD190000}"/>
    <cellStyle name="Normal 5 3 3 4 5 4" xfId="19115" xr:uid="{00000000-0005-0000-0000-0000710D0000}"/>
    <cellStyle name="Normal 5 3 3 4 5 5" xfId="10686" xr:uid="{00000000-0005-0000-0000-0000FA190000}"/>
    <cellStyle name="Normal 5 3 3 4 6" xfId="2603" xr:uid="{00000000-0005-0000-0000-0000FE190000}"/>
    <cellStyle name="Normal 5 3 3 4 6 2" xfId="6888" xr:uid="{00000000-0005-0000-0000-0000FF190000}"/>
    <cellStyle name="Normal 5 3 3 4 6 2 2" xfId="15317" xr:uid="{00000000-0005-0000-0000-0000FF190000}"/>
    <cellStyle name="Normal 5 3 3 4 6 3" xfId="19528" xr:uid="{00000000-0005-0000-0000-0000730D0000}"/>
    <cellStyle name="Normal 5 3 3 4 6 4" xfId="11099" xr:uid="{00000000-0005-0000-0000-0000FE190000}"/>
    <cellStyle name="Normal 5 3 3 4 7" xfId="4823" xr:uid="{00000000-0005-0000-0000-0000001A0000}"/>
    <cellStyle name="Normal 5 3 3 4 7 2" xfId="13252" xr:uid="{00000000-0005-0000-0000-0000001A0000}"/>
    <cellStyle name="Normal 5 3 3 4 8" xfId="17463" xr:uid="{00000000-0005-0000-0000-00004F230000}"/>
    <cellStyle name="Normal 5 3 3 4 9" xfId="9034" xr:uid="{00000000-0005-0000-0000-0000ED190000}"/>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00000000-0005-0000-0000-0000031A0000}"/>
    <cellStyle name="Normal 5 3 3 5 2 3" xfId="20014" xr:uid="{00000000-0005-0000-0000-0000750D0000}"/>
    <cellStyle name="Normal 5 3 3 5 2 4" xfId="11585" xr:uid="{00000000-0005-0000-0000-0000021A0000}"/>
    <cellStyle name="Normal 5 3 3 5 3" xfId="5229" xr:uid="{00000000-0005-0000-0000-0000041A0000}"/>
    <cellStyle name="Normal 5 3 3 5 3 2" xfId="13658" xr:uid="{00000000-0005-0000-0000-0000041A0000}"/>
    <cellStyle name="Normal 5 3 3 5 4" xfId="17869" xr:uid="{00000000-0005-0000-0000-0000740D0000}"/>
    <cellStyle name="Normal 5 3 3 5 5" xfId="9440" xr:uid="{00000000-0005-0000-0000-0000011A0000}"/>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00000000-0005-0000-0000-0000071A0000}"/>
    <cellStyle name="Normal 5 3 3 6 2 3" xfId="20427" xr:uid="{00000000-0005-0000-0000-0000770D0000}"/>
    <cellStyle name="Normal 5 3 3 6 2 4" xfId="11998" xr:uid="{00000000-0005-0000-0000-0000061A0000}"/>
    <cellStyle name="Normal 5 3 3 6 3" xfId="5642" xr:uid="{00000000-0005-0000-0000-0000081A0000}"/>
    <cellStyle name="Normal 5 3 3 6 3 2" xfId="14071" xr:uid="{00000000-0005-0000-0000-0000081A0000}"/>
    <cellStyle name="Normal 5 3 3 6 4" xfId="18282" xr:uid="{00000000-0005-0000-0000-0000760D0000}"/>
    <cellStyle name="Normal 5 3 3 6 5" xfId="9853" xr:uid="{00000000-0005-0000-0000-0000051A0000}"/>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00000000-0005-0000-0000-00000B1A0000}"/>
    <cellStyle name="Normal 5 3 3 7 2 3" xfId="20840" xr:uid="{00000000-0005-0000-0000-0000790D0000}"/>
    <cellStyle name="Normal 5 3 3 7 2 4" xfId="12411" xr:uid="{00000000-0005-0000-0000-00000A1A0000}"/>
    <cellStyle name="Normal 5 3 3 7 3" xfId="6055" xr:uid="{00000000-0005-0000-0000-00000C1A0000}"/>
    <cellStyle name="Normal 5 3 3 7 3 2" xfId="14484" xr:uid="{00000000-0005-0000-0000-00000C1A0000}"/>
    <cellStyle name="Normal 5 3 3 7 4" xfId="18695" xr:uid="{00000000-0005-0000-0000-0000780D0000}"/>
    <cellStyle name="Normal 5 3 3 7 5" xfId="10266" xr:uid="{00000000-0005-0000-0000-0000091A0000}"/>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00000000-0005-0000-0000-00000F1A0000}"/>
    <cellStyle name="Normal 5 3 3 8 2 3" xfId="21253" xr:uid="{00000000-0005-0000-0000-00007B0D0000}"/>
    <cellStyle name="Normal 5 3 3 8 2 4" xfId="12824" xr:uid="{00000000-0005-0000-0000-00000E1A0000}"/>
    <cellStyle name="Normal 5 3 3 8 3" xfId="6468" xr:uid="{00000000-0005-0000-0000-0000101A0000}"/>
    <cellStyle name="Normal 5 3 3 8 3 2" xfId="14897" xr:uid="{00000000-0005-0000-0000-0000101A0000}"/>
    <cellStyle name="Normal 5 3 3 8 4" xfId="19108" xr:uid="{00000000-0005-0000-0000-00007A0D0000}"/>
    <cellStyle name="Normal 5 3 3 8 5" xfId="10679" xr:uid="{00000000-0005-0000-0000-00000D1A0000}"/>
    <cellStyle name="Normal 5 3 3 9" xfId="2596" xr:uid="{00000000-0005-0000-0000-0000111A0000}"/>
    <cellStyle name="Normal 5 3 3 9 2" xfId="6881" xr:uid="{00000000-0005-0000-0000-0000121A0000}"/>
    <cellStyle name="Normal 5 3 3 9 2 2" xfId="15310" xr:uid="{00000000-0005-0000-0000-0000121A0000}"/>
    <cellStyle name="Normal 5 3 3 9 3" xfId="19521" xr:uid="{00000000-0005-0000-0000-00007C0D0000}"/>
    <cellStyle name="Normal 5 3 3 9 4" xfId="11092" xr:uid="{00000000-0005-0000-0000-0000111A0000}"/>
    <cellStyle name="Normal 5 3 4" xfId="449" xr:uid="{00000000-0005-0000-0000-0000131A0000}"/>
    <cellStyle name="Normal 5 3 4 10" xfId="17464" xr:uid="{00000000-0005-0000-0000-000050230000}"/>
    <cellStyle name="Normal 5 3 4 11" xfId="9035" xr:uid="{00000000-0005-0000-0000-0000131A0000}"/>
    <cellStyle name="Normal 5 3 4 2" xfId="450" xr:uid="{00000000-0005-0000-0000-0000141A0000}"/>
    <cellStyle name="Normal 5 3 4 2 10" xfId="9036"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00000000-0005-0000-0000-0000181A0000}"/>
    <cellStyle name="Normal 5 3 4 2 2 2 2 3" xfId="20024" xr:uid="{00000000-0005-0000-0000-0000810D0000}"/>
    <cellStyle name="Normal 5 3 4 2 2 2 2 4" xfId="11595" xr:uid="{00000000-0005-0000-0000-0000171A0000}"/>
    <cellStyle name="Normal 5 3 4 2 2 2 3" xfId="5239" xr:uid="{00000000-0005-0000-0000-0000191A0000}"/>
    <cellStyle name="Normal 5 3 4 2 2 2 3 2" xfId="13668" xr:uid="{00000000-0005-0000-0000-0000191A0000}"/>
    <cellStyle name="Normal 5 3 4 2 2 2 4" xfId="17879" xr:uid="{00000000-0005-0000-0000-0000800D0000}"/>
    <cellStyle name="Normal 5 3 4 2 2 2 5" xfId="9450" xr:uid="{00000000-0005-0000-0000-000016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00000000-0005-0000-0000-00001C1A0000}"/>
    <cellStyle name="Normal 5 3 4 2 2 3 2 3" xfId="20437" xr:uid="{00000000-0005-0000-0000-0000830D0000}"/>
    <cellStyle name="Normal 5 3 4 2 2 3 2 4" xfId="12008" xr:uid="{00000000-0005-0000-0000-00001B1A0000}"/>
    <cellStyle name="Normal 5 3 4 2 2 3 3" xfId="5652" xr:uid="{00000000-0005-0000-0000-00001D1A0000}"/>
    <cellStyle name="Normal 5 3 4 2 2 3 3 2" xfId="14081" xr:uid="{00000000-0005-0000-0000-00001D1A0000}"/>
    <cellStyle name="Normal 5 3 4 2 2 3 4" xfId="18292" xr:uid="{00000000-0005-0000-0000-0000820D0000}"/>
    <cellStyle name="Normal 5 3 4 2 2 3 5" xfId="9863" xr:uid="{00000000-0005-0000-0000-00001A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00000000-0005-0000-0000-0000201A0000}"/>
    <cellStyle name="Normal 5 3 4 2 2 4 2 3" xfId="20850" xr:uid="{00000000-0005-0000-0000-0000850D0000}"/>
    <cellStyle name="Normal 5 3 4 2 2 4 2 4" xfId="12421" xr:uid="{00000000-0005-0000-0000-00001F1A0000}"/>
    <cellStyle name="Normal 5 3 4 2 2 4 3" xfId="6065" xr:uid="{00000000-0005-0000-0000-0000211A0000}"/>
    <cellStyle name="Normal 5 3 4 2 2 4 3 2" xfId="14494" xr:uid="{00000000-0005-0000-0000-0000211A0000}"/>
    <cellStyle name="Normal 5 3 4 2 2 4 4" xfId="18705" xr:uid="{00000000-0005-0000-0000-0000840D0000}"/>
    <cellStyle name="Normal 5 3 4 2 2 4 5" xfId="10276" xr:uid="{00000000-0005-0000-0000-00001E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00000000-0005-0000-0000-0000241A0000}"/>
    <cellStyle name="Normal 5 3 4 2 2 5 2 3" xfId="21263" xr:uid="{00000000-0005-0000-0000-0000870D0000}"/>
    <cellStyle name="Normal 5 3 4 2 2 5 2 4" xfId="12834" xr:uid="{00000000-0005-0000-0000-0000231A0000}"/>
    <cellStyle name="Normal 5 3 4 2 2 5 3" xfId="6478" xr:uid="{00000000-0005-0000-0000-0000251A0000}"/>
    <cellStyle name="Normal 5 3 4 2 2 5 3 2" xfId="14907" xr:uid="{00000000-0005-0000-0000-0000251A0000}"/>
    <cellStyle name="Normal 5 3 4 2 2 5 4" xfId="19118" xr:uid="{00000000-0005-0000-0000-0000860D0000}"/>
    <cellStyle name="Normal 5 3 4 2 2 5 5" xfId="10689" xr:uid="{00000000-0005-0000-0000-0000221A0000}"/>
    <cellStyle name="Normal 5 3 4 2 2 6" xfId="2606" xr:uid="{00000000-0005-0000-0000-0000261A0000}"/>
    <cellStyle name="Normal 5 3 4 2 2 6 2" xfId="6891" xr:uid="{00000000-0005-0000-0000-0000271A0000}"/>
    <cellStyle name="Normal 5 3 4 2 2 6 2 2" xfId="15320" xr:uid="{00000000-0005-0000-0000-0000271A0000}"/>
    <cellStyle name="Normal 5 3 4 2 2 6 3" xfId="19531" xr:uid="{00000000-0005-0000-0000-0000880D0000}"/>
    <cellStyle name="Normal 5 3 4 2 2 6 4" xfId="11102" xr:uid="{00000000-0005-0000-0000-0000261A0000}"/>
    <cellStyle name="Normal 5 3 4 2 2 7" xfId="4826" xr:uid="{00000000-0005-0000-0000-0000281A0000}"/>
    <cellStyle name="Normal 5 3 4 2 2 7 2" xfId="13255" xr:uid="{00000000-0005-0000-0000-0000281A0000}"/>
    <cellStyle name="Normal 5 3 4 2 2 8" xfId="17466" xr:uid="{00000000-0005-0000-0000-000052230000}"/>
    <cellStyle name="Normal 5 3 4 2 2 9" xfId="9037" xr:uid="{00000000-0005-0000-0000-0000151A0000}"/>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00000000-0005-0000-0000-00002B1A0000}"/>
    <cellStyle name="Normal 5 3 4 2 3 2 3" xfId="20023" xr:uid="{00000000-0005-0000-0000-00008A0D0000}"/>
    <cellStyle name="Normal 5 3 4 2 3 2 4" xfId="11594" xr:uid="{00000000-0005-0000-0000-00002A1A0000}"/>
    <cellStyle name="Normal 5 3 4 2 3 3" xfId="5238" xr:uid="{00000000-0005-0000-0000-00002C1A0000}"/>
    <cellStyle name="Normal 5 3 4 2 3 3 2" xfId="13667" xr:uid="{00000000-0005-0000-0000-00002C1A0000}"/>
    <cellStyle name="Normal 5 3 4 2 3 4" xfId="17878" xr:uid="{00000000-0005-0000-0000-0000890D0000}"/>
    <cellStyle name="Normal 5 3 4 2 3 5" xfId="9449" xr:uid="{00000000-0005-0000-0000-0000291A0000}"/>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00000000-0005-0000-0000-00002F1A0000}"/>
    <cellStyle name="Normal 5 3 4 2 4 2 3" xfId="20436" xr:uid="{00000000-0005-0000-0000-00008C0D0000}"/>
    <cellStyle name="Normal 5 3 4 2 4 2 4" xfId="12007" xr:uid="{00000000-0005-0000-0000-00002E1A0000}"/>
    <cellStyle name="Normal 5 3 4 2 4 3" xfId="5651" xr:uid="{00000000-0005-0000-0000-0000301A0000}"/>
    <cellStyle name="Normal 5 3 4 2 4 3 2" xfId="14080" xr:uid="{00000000-0005-0000-0000-0000301A0000}"/>
    <cellStyle name="Normal 5 3 4 2 4 4" xfId="18291" xr:uid="{00000000-0005-0000-0000-00008B0D0000}"/>
    <cellStyle name="Normal 5 3 4 2 4 5" xfId="9862" xr:uid="{00000000-0005-0000-0000-00002D1A0000}"/>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00000000-0005-0000-0000-0000331A0000}"/>
    <cellStyle name="Normal 5 3 4 2 5 2 3" xfId="20849" xr:uid="{00000000-0005-0000-0000-00008E0D0000}"/>
    <cellStyle name="Normal 5 3 4 2 5 2 4" xfId="12420" xr:uid="{00000000-0005-0000-0000-0000321A0000}"/>
    <cellStyle name="Normal 5 3 4 2 5 3" xfId="6064" xr:uid="{00000000-0005-0000-0000-0000341A0000}"/>
    <cellStyle name="Normal 5 3 4 2 5 3 2" xfId="14493" xr:uid="{00000000-0005-0000-0000-0000341A0000}"/>
    <cellStyle name="Normal 5 3 4 2 5 4" xfId="18704" xr:uid="{00000000-0005-0000-0000-00008D0D0000}"/>
    <cellStyle name="Normal 5 3 4 2 5 5" xfId="10275" xr:uid="{00000000-0005-0000-0000-0000311A0000}"/>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00000000-0005-0000-0000-0000371A0000}"/>
    <cellStyle name="Normal 5 3 4 2 6 2 3" xfId="21262" xr:uid="{00000000-0005-0000-0000-0000900D0000}"/>
    <cellStyle name="Normal 5 3 4 2 6 2 4" xfId="12833" xr:uid="{00000000-0005-0000-0000-0000361A0000}"/>
    <cellStyle name="Normal 5 3 4 2 6 3" xfId="6477" xr:uid="{00000000-0005-0000-0000-0000381A0000}"/>
    <cellStyle name="Normal 5 3 4 2 6 3 2" xfId="14906" xr:uid="{00000000-0005-0000-0000-0000381A0000}"/>
    <cellStyle name="Normal 5 3 4 2 6 4" xfId="19117" xr:uid="{00000000-0005-0000-0000-00008F0D0000}"/>
    <cellStyle name="Normal 5 3 4 2 6 5" xfId="10688" xr:uid="{00000000-0005-0000-0000-0000351A0000}"/>
    <cellStyle name="Normal 5 3 4 2 7" xfId="2605" xr:uid="{00000000-0005-0000-0000-0000391A0000}"/>
    <cellStyle name="Normal 5 3 4 2 7 2" xfId="6890" xr:uid="{00000000-0005-0000-0000-00003A1A0000}"/>
    <cellStyle name="Normal 5 3 4 2 7 2 2" xfId="15319" xr:uid="{00000000-0005-0000-0000-00003A1A0000}"/>
    <cellStyle name="Normal 5 3 4 2 7 3" xfId="19530" xr:uid="{00000000-0005-0000-0000-0000910D0000}"/>
    <cellStyle name="Normal 5 3 4 2 7 4" xfId="11101" xr:uid="{00000000-0005-0000-0000-0000391A0000}"/>
    <cellStyle name="Normal 5 3 4 2 8" xfId="4825" xr:uid="{00000000-0005-0000-0000-00003B1A0000}"/>
    <cellStyle name="Normal 5 3 4 2 8 2" xfId="13254" xr:uid="{00000000-0005-0000-0000-00003B1A0000}"/>
    <cellStyle name="Normal 5 3 4 2 9" xfId="17465" xr:uid="{00000000-0005-0000-0000-00005123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00000000-0005-0000-0000-00003F1A0000}"/>
    <cellStyle name="Normal 5 3 4 3 2 2 3" xfId="20025" xr:uid="{00000000-0005-0000-0000-0000940D0000}"/>
    <cellStyle name="Normal 5 3 4 3 2 2 4" xfId="11596" xr:uid="{00000000-0005-0000-0000-00003E1A0000}"/>
    <cellStyle name="Normal 5 3 4 3 2 3" xfId="5240" xr:uid="{00000000-0005-0000-0000-0000401A0000}"/>
    <cellStyle name="Normal 5 3 4 3 2 3 2" xfId="13669" xr:uid="{00000000-0005-0000-0000-0000401A0000}"/>
    <cellStyle name="Normal 5 3 4 3 2 4" xfId="17880" xr:uid="{00000000-0005-0000-0000-0000930D0000}"/>
    <cellStyle name="Normal 5 3 4 3 2 5" xfId="9451" xr:uid="{00000000-0005-0000-0000-00003D1A0000}"/>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00000000-0005-0000-0000-0000431A0000}"/>
    <cellStyle name="Normal 5 3 4 3 3 2 3" xfId="20438" xr:uid="{00000000-0005-0000-0000-0000960D0000}"/>
    <cellStyle name="Normal 5 3 4 3 3 2 4" xfId="12009" xr:uid="{00000000-0005-0000-0000-0000421A0000}"/>
    <cellStyle name="Normal 5 3 4 3 3 3" xfId="5653" xr:uid="{00000000-0005-0000-0000-0000441A0000}"/>
    <cellStyle name="Normal 5 3 4 3 3 3 2" xfId="14082" xr:uid="{00000000-0005-0000-0000-0000441A0000}"/>
    <cellStyle name="Normal 5 3 4 3 3 4" xfId="18293" xr:uid="{00000000-0005-0000-0000-0000950D0000}"/>
    <cellStyle name="Normal 5 3 4 3 3 5" xfId="9864" xr:uid="{00000000-0005-0000-0000-0000411A0000}"/>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00000000-0005-0000-0000-0000471A0000}"/>
    <cellStyle name="Normal 5 3 4 3 4 2 3" xfId="20851" xr:uid="{00000000-0005-0000-0000-0000980D0000}"/>
    <cellStyle name="Normal 5 3 4 3 4 2 4" xfId="12422" xr:uid="{00000000-0005-0000-0000-0000461A0000}"/>
    <cellStyle name="Normal 5 3 4 3 4 3" xfId="6066" xr:uid="{00000000-0005-0000-0000-0000481A0000}"/>
    <cellStyle name="Normal 5 3 4 3 4 3 2" xfId="14495" xr:uid="{00000000-0005-0000-0000-0000481A0000}"/>
    <cellStyle name="Normal 5 3 4 3 4 4" xfId="18706" xr:uid="{00000000-0005-0000-0000-0000970D0000}"/>
    <cellStyle name="Normal 5 3 4 3 4 5" xfId="10277" xr:uid="{00000000-0005-0000-0000-0000451A0000}"/>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00000000-0005-0000-0000-00004B1A0000}"/>
    <cellStyle name="Normal 5 3 4 3 5 2 3" xfId="21264" xr:uid="{00000000-0005-0000-0000-00009A0D0000}"/>
    <cellStyle name="Normal 5 3 4 3 5 2 4" xfId="12835" xr:uid="{00000000-0005-0000-0000-00004A1A0000}"/>
    <cellStyle name="Normal 5 3 4 3 5 3" xfId="6479" xr:uid="{00000000-0005-0000-0000-00004C1A0000}"/>
    <cellStyle name="Normal 5 3 4 3 5 3 2" xfId="14908" xr:uid="{00000000-0005-0000-0000-00004C1A0000}"/>
    <cellStyle name="Normal 5 3 4 3 5 4" xfId="19119" xr:uid="{00000000-0005-0000-0000-0000990D0000}"/>
    <cellStyle name="Normal 5 3 4 3 5 5" xfId="10690" xr:uid="{00000000-0005-0000-0000-0000491A0000}"/>
    <cellStyle name="Normal 5 3 4 3 6" xfId="2607" xr:uid="{00000000-0005-0000-0000-00004D1A0000}"/>
    <cellStyle name="Normal 5 3 4 3 6 2" xfId="6892" xr:uid="{00000000-0005-0000-0000-00004E1A0000}"/>
    <cellStyle name="Normal 5 3 4 3 6 2 2" xfId="15321" xr:uid="{00000000-0005-0000-0000-00004E1A0000}"/>
    <cellStyle name="Normal 5 3 4 3 6 3" xfId="19532" xr:uid="{00000000-0005-0000-0000-00009B0D0000}"/>
    <cellStyle name="Normal 5 3 4 3 6 4" xfId="11103" xr:uid="{00000000-0005-0000-0000-00004D1A0000}"/>
    <cellStyle name="Normal 5 3 4 3 7" xfId="4827" xr:uid="{00000000-0005-0000-0000-00004F1A0000}"/>
    <cellStyle name="Normal 5 3 4 3 7 2" xfId="13256" xr:uid="{00000000-0005-0000-0000-00004F1A0000}"/>
    <cellStyle name="Normal 5 3 4 3 8" xfId="17467" xr:uid="{00000000-0005-0000-0000-000053230000}"/>
    <cellStyle name="Normal 5 3 4 3 9" xfId="9038" xr:uid="{00000000-0005-0000-0000-00003C1A0000}"/>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00000000-0005-0000-0000-0000521A0000}"/>
    <cellStyle name="Normal 5 3 4 4 2 3" xfId="20022" xr:uid="{00000000-0005-0000-0000-00009D0D0000}"/>
    <cellStyle name="Normal 5 3 4 4 2 4" xfId="11593" xr:uid="{00000000-0005-0000-0000-0000511A0000}"/>
    <cellStyle name="Normal 5 3 4 4 3" xfId="5237" xr:uid="{00000000-0005-0000-0000-0000531A0000}"/>
    <cellStyle name="Normal 5 3 4 4 3 2" xfId="13666" xr:uid="{00000000-0005-0000-0000-0000531A0000}"/>
    <cellStyle name="Normal 5 3 4 4 4" xfId="17877" xr:uid="{00000000-0005-0000-0000-00009C0D0000}"/>
    <cellStyle name="Normal 5 3 4 4 5" xfId="9448" xr:uid="{00000000-0005-0000-0000-0000501A0000}"/>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00000000-0005-0000-0000-0000561A0000}"/>
    <cellStyle name="Normal 5 3 4 5 2 3" xfId="20435" xr:uid="{00000000-0005-0000-0000-00009F0D0000}"/>
    <cellStyle name="Normal 5 3 4 5 2 4" xfId="12006" xr:uid="{00000000-0005-0000-0000-0000551A0000}"/>
    <cellStyle name="Normal 5 3 4 5 3" xfId="5650" xr:uid="{00000000-0005-0000-0000-0000571A0000}"/>
    <cellStyle name="Normal 5 3 4 5 3 2" xfId="14079" xr:uid="{00000000-0005-0000-0000-0000571A0000}"/>
    <cellStyle name="Normal 5 3 4 5 4" xfId="18290" xr:uid="{00000000-0005-0000-0000-00009E0D0000}"/>
    <cellStyle name="Normal 5 3 4 5 5" xfId="9861" xr:uid="{00000000-0005-0000-0000-0000541A0000}"/>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00000000-0005-0000-0000-00005A1A0000}"/>
    <cellStyle name="Normal 5 3 4 6 2 3" xfId="20848" xr:uid="{00000000-0005-0000-0000-0000A10D0000}"/>
    <cellStyle name="Normal 5 3 4 6 2 4" xfId="12419" xr:uid="{00000000-0005-0000-0000-0000591A0000}"/>
    <cellStyle name="Normal 5 3 4 6 3" xfId="6063" xr:uid="{00000000-0005-0000-0000-00005B1A0000}"/>
    <cellStyle name="Normal 5 3 4 6 3 2" xfId="14492" xr:uid="{00000000-0005-0000-0000-00005B1A0000}"/>
    <cellStyle name="Normal 5 3 4 6 4" xfId="18703" xr:uid="{00000000-0005-0000-0000-0000A00D0000}"/>
    <cellStyle name="Normal 5 3 4 6 5" xfId="10274" xr:uid="{00000000-0005-0000-0000-0000581A0000}"/>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00000000-0005-0000-0000-00005E1A0000}"/>
    <cellStyle name="Normal 5 3 4 7 2 3" xfId="21261" xr:uid="{00000000-0005-0000-0000-0000A30D0000}"/>
    <cellStyle name="Normal 5 3 4 7 2 4" xfId="12832" xr:uid="{00000000-0005-0000-0000-00005D1A0000}"/>
    <cellStyle name="Normal 5 3 4 7 3" xfId="6476" xr:uid="{00000000-0005-0000-0000-00005F1A0000}"/>
    <cellStyle name="Normal 5 3 4 7 3 2" xfId="14905" xr:uid="{00000000-0005-0000-0000-00005F1A0000}"/>
    <cellStyle name="Normal 5 3 4 7 4" xfId="19116" xr:uid="{00000000-0005-0000-0000-0000A20D0000}"/>
    <cellStyle name="Normal 5 3 4 7 5" xfId="10687" xr:uid="{00000000-0005-0000-0000-00005C1A0000}"/>
    <cellStyle name="Normal 5 3 4 8" xfId="2604" xr:uid="{00000000-0005-0000-0000-0000601A0000}"/>
    <cellStyle name="Normal 5 3 4 8 2" xfId="6889" xr:uid="{00000000-0005-0000-0000-0000611A0000}"/>
    <cellStyle name="Normal 5 3 4 8 2 2" xfId="15318" xr:uid="{00000000-0005-0000-0000-0000611A0000}"/>
    <cellStyle name="Normal 5 3 4 8 3" xfId="19529" xr:uid="{00000000-0005-0000-0000-0000A40D0000}"/>
    <cellStyle name="Normal 5 3 4 8 4" xfId="11100" xr:uid="{00000000-0005-0000-0000-0000601A0000}"/>
    <cellStyle name="Normal 5 3 4 9" xfId="4824" xr:uid="{00000000-0005-0000-0000-0000621A0000}"/>
    <cellStyle name="Normal 5 3 4 9 2" xfId="13253" xr:uid="{00000000-0005-0000-0000-0000621A0000}"/>
    <cellStyle name="Normal 5 3 5" xfId="453" xr:uid="{00000000-0005-0000-0000-0000631A0000}"/>
    <cellStyle name="Normal 5 3 5 10" xfId="9039"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00000000-0005-0000-0000-0000671A0000}"/>
    <cellStyle name="Normal 5 3 5 2 2 2 3" xfId="20027" xr:uid="{00000000-0005-0000-0000-0000A80D0000}"/>
    <cellStyle name="Normal 5 3 5 2 2 2 4" xfId="11598" xr:uid="{00000000-0005-0000-0000-0000661A0000}"/>
    <cellStyle name="Normal 5 3 5 2 2 3" xfId="5242" xr:uid="{00000000-0005-0000-0000-0000681A0000}"/>
    <cellStyle name="Normal 5 3 5 2 2 3 2" xfId="13671" xr:uid="{00000000-0005-0000-0000-0000681A0000}"/>
    <cellStyle name="Normal 5 3 5 2 2 4" xfId="17882" xr:uid="{00000000-0005-0000-0000-0000A70D0000}"/>
    <cellStyle name="Normal 5 3 5 2 2 5" xfId="9453" xr:uid="{00000000-0005-0000-0000-0000651A0000}"/>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00000000-0005-0000-0000-00006B1A0000}"/>
    <cellStyle name="Normal 5 3 5 2 3 2 3" xfId="20440" xr:uid="{00000000-0005-0000-0000-0000AA0D0000}"/>
    <cellStyle name="Normal 5 3 5 2 3 2 4" xfId="12011" xr:uid="{00000000-0005-0000-0000-00006A1A0000}"/>
    <cellStyle name="Normal 5 3 5 2 3 3" xfId="5655" xr:uid="{00000000-0005-0000-0000-00006C1A0000}"/>
    <cellStyle name="Normal 5 3 5 2 3 3 2" xfId="14084" xr:uid="{00000000-0005-0000-0000-00006C1A0000}"/>
    <cellStyle name="Normal 5 3 5 2 3 4" xfId="18295" xr:uid="{00000000-0005-0000-0000-0000A90D0000}"/>
    <cellStyle name="Normal 5 3 5 2 3 5" xfId="9866" xr:uid="{00000000-0005-0000-0000-0000691A0000}"/>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00000000-0005-0000-0000-00006F1A0000}"/>
    <cellStyle name="Normal 5 3 5 2 4 2 3" xfId="20853" xr:uid="{00000000-0005-0000-0000-0000AC0D0000}"/>
    <cellStyle name="Normal 5 3 5 2 4 2 4" xfId="12424" xr:uid="{00000000-0005-0000-0000-00006E1A0000}"/>
    <cellStyle name="Normal 5 3 5 2 4 3" xfId="6068" xr:uid="{00000000-0005-0000-0000-0000701A0000}"/>
    <cellStyle name="Normal 5 3 5 2 4 3 2" xfId="14497" xr:uid="{00000000-0005-0000-0000-0000701A0000}"/>
    <cellStyle name="Normal 5 3 5 2 4 4" xfId="18708" xr:uid="{00000000-0005-0000-0000-0000AB0D0000}"/>
    <cellStyle name="Normal 5 3 5 2 4 5" xfId="10279" xr:uid="{00000000-0005-0000-0000-00006D1A0000}"/>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00000000-0005-0000-0000-0000731A0000}"/>
    <cellStyle name="Normal 5 3 5 2 5 2 3" xfId="21266" xr:uid="{00000000-0005-0000-0000-0000AE0D0000}"/>
    <cellStyle name="Normal 5 3 5 2 5 2 4" xfId="12837" xr:uid="{00000000-0005-0000-0000-0000721A0000}"/>
    <cellStyle name="Normal 5 3 5 2 5 3" xfId="6481" xr:uid="{00000000-0005-0000-0000-0000741A0000}"/>
    <cellStyle name="Normal 5 3 5 2 5 3 2" xfId="14910" xr:uid="{00000000-0005-0000-0000-0000741A0000}"/>
    <cellStyle name="Normal 5 3 5 2 5 4" xfId="19121" xr:uid="{00000000-0005-0000-0000-0000AD0D0000}"/>
    <cellStyle name="Normal 5 3 5 2 5 5" xfId="10692" xr:uid="{00000000-0005-0000-0000-0000711A0000}"/>
    <cellStyle name="Normal 5 3 5 2 6" xfId="2609" xr:uid="{00000000-0005-0000-0000-0000751A0000}"/>
    <cellStyle name="Normal 5 3 5 2 6 2" xfId="6894" xr:uid="{00000000-0005-0000-0000-0000761A0000}"/>
    <cellStyle name="Normal 5 3 5 2 6 2 2" xfId="15323" xr:uid="{00000000-0005-0000-0000-0000761A0000}"/>
    <cellStyle name="Normal 5 3 5 2 6 3" xfId="19534" xr:uid="{00000000-0005-0000-0000-0000AF0D0000}"/>
    <cellStyle name="Normal 5 3 5 2 6 4" xfId="11105" xr:uid="{00000000-0005-0000-0000-0000751A0000}"/>
    <cellStyle name="Normal 5 3 5 2 7" xfId="4829" xr:uid="{00000000-0005-0000-0000-0000771A0000}"/>
    <cellStyle name="Normal 5 3 5 2 7 2" xfId="13258" xr:uid="{00000000-0005-0000-0000-0000771A0000}"/>
    <cellStyle name="Normal 5 3 5 2 8" xfId="17469" xr:uid="{00000000-0005-0000-0000-000055230000}"/>
    <cellStyle name="Normal 5 3 5 2 9" xfId="9040" xr:uid="{00000000-0005-0000-0000-0000641A0000}"/>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00000000-0005-0000-0000-00007A1A0000}"/>
    <cellStyle name="Normal 5 3 5 3 2 3" xfId="20026" xr:uid="{00000000-0005-0000-0000-0000B10D0000}"/>
    <cellStyle name="Normal 5 3 5 3 2 4" xfId="11597" xr:uid="{00000000-0005-0000-0000-0000791A0000}"/>
    <cellStyle name="Normal 5 3 5 3 3" xfId="5241" xr:uid="{00000000-0005-0000-0000-00007B1A0000}"/>
    <cellStyle name="Normal 5 3 5 3 3 2" xfId="13670" xr:uid="{00000000-0005-0000-0000-00007B1A0000}"/>
    <cellStyle name="Normal 5 3 5 3 4" xfId="17881" xr:uid="{00000000-0005-0000-0000-0000B00D0000}"/>
    <cellStyle name="Normal 5 3 5 3 5" xfId="9452" xr:uid="{00000000-0005-0000-0000-0000781A0000}"/>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00000000-0005-0000-0000-00007E1A0000}"/>
    <cellStyle name="Normal 5 3 5 4 2 3" xfId="20439" xr:uid="{00000000-0005-0000-0000-0000B30D0000}"/>
    <cellStyle name="Normal 5 3 5 4 2 4" xfId="12010" xr:uid="{00000000-0005-0000-0000-00007D1A0000}"/>
    <cellStyle name="Normal 5 3 5 4 3" xfId="5654" xr:uid="{00000000-0005-0000-0000-00007F1A0000}"/>
    <cellStyle name="Normal 5 3 5 4 3 2" xfId="14083" xr:uid="{00000000-0005-0000-0000-00007F1A0000}"/>
    <cellStyle name="Normal 5 3 5 4 4" xfId="18294" xr:uid="{00000000-0005-0000-0000-0000B20D0000}"/>
    <cellStyle name="Normal 5 3 5 4 5" xfId="9865" xr:uid="{00000000-0005-0000-0000-00007C1A0000}"/>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00000000-0005-0000-0000-0000821A0000}"/>
    <cellStyle name="Normal 5 3 5 5 2 3" xfId="20852" xr:uid="{00000000-0005-0000-0000-0000B50D0000}"/>
    <cellStyle name="Normal 5 3 5 5 2 4" xfId="12423" xr:uid="{00000000-0005-0000-0000-0000811A0000}"/>
    <cellStyle name="Normal 5 3 5 5 3" xfId="6067" xr:uid="{00000000-0005-0000-0000-0000831A0000}"/>
    <cellStyle name="Normal 5 3 5 5 3 2" xfId="14496" xr:uid="{00000000-0005-0000-0000-0000831A0000}"/>
    <cellStyle name="Normal 5 3 5 5 4" xfId="18707" xr:uid="{00000000-0005-0000-0000-0000B40D0000}"/>
    <cellStyle name="Normal 5 3 5 5 5" xfId="10278" xr:uid="{00000000-0005-0000-0000-0000801A0000}"/>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00000000-0005-0000-0000-0000861A0000}"/>
    <cellStyle name="Normal 5 3 5 6 2 3" xfId="21265" xr:uid="{00000000-0005-0000-0000-0000B70D0000}"/>
    <cellStyle name="Normal 5 3 5 6 2 4" xfId="12836" xr:uid="{00000000-0005-0000-0000-0000851A0000}"/>
    <cellStyle name="Normal 5 3 5 6 3" xfId="6480" xr:uid="{00000000-0005-0000-0000-0000871A0000}"/>
    <cellStyle name="Normal 5 3 5 6 3 2" xfId="14909" xr:uid="{00000000-0005-0000-0000-0000871A0000}"/>
    <cellStyle name="Normal 5 3 5 6 4" xfId="19120" xr:uid="{00000000-0005-0000-0000-0000B60D0000}"/>
    <cellStyle name="Normal 5 3 5 6 5" xfId="10691" xr:uid="{00000000-0005-0000-0000-0000841A0000}"/>
    <cellStyle name="Normal 5 3 5 7" xfId="2608" xr:uid="{00000000-0005-0000-0000-0000881A0000}"/>
    <cellStyle name="Normal 5 3 5 7 2" xfId="6893" xr:uid="{00000000-0005-0000-0000-0000891A0000}"/>
    <cellStyle name="Normal 5 3 5 7 2 2" xfId="15322" xr:uid="{00000000-0005-0000-0000-0000891A0000}"/>
    <cellStyle name="Normal 5 3 5 7 3" xfId="19533" xr:uid="{00000000-0005-0000-0000-0000B80D0000}"/>
    <cellStyle name="Normal 5 3 5 7 4" xfId="11104" xr:uid="{00000000-0005-0000-0000-0000881A0000}"/>
    <cellStyle name="Normal 5 3 5 8" xfId="4828" xr:uid="{00000000-0005-0000-0000-00008A1A0000}"/>
    <cellStyle name="Normal 5 3 5 8 2" xfId="13257" xr:uid="{00000000-0005-0000-0000-00008A1A0000}"/>
    <cellStyle name="Normal 5 3 5 9" xfId="17468" xr:uid="{00000000-0005-0000-0000-00005423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00000000-0005-0000-0000-00008E1A0000}"/>
    <cellStyle name="Normal 5 3 6 2 2 3" xfId="20028" xr:uid="{00000000-0005-0000-0000-0000BB0D0000}"/>
    <cellStyle name="Normal 5 3 6 2 2 4" xfId="11599" xr:uid="{00000000-0005-0000-0000-00008D1A0000}"/>
    <cellStyle name="Normal 5 3 6 2 3" xfId="5243" xr:uid="{00000000-0005-0000-0000-00008F1A0000}"/>
    <cellStyle name="Normal 5 3 6 2 3 2" xfId="13672" xr:uid="{00000000-0005-0000-0000-00008F1A0000}"/>
    <cellStyle name="Normal 5 3 6 2 4" xfId="17883" xr:uid="{00000000-0005-0000-0000-0000BA0D0000}"/>
    <cellStyle name="Normal 5 3 6 2 5" xfId="9454" xr:uid="{00000000-0005-0000-0000-00008C1A0000}"/>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00000000-0005-0000-0000-0000921A0000}"/>
    <cellStyle name="Normal 5 3 6 3 2 3" xfId="20441" xr:uid="{00000000-0005-0000-0000-0000BD0D0000}"/>
    <cellStyle name="Normal 5 3 6 3 2 4" xfId="12012" xr:uid="{00000000-0005-0000-0000-0000911A0000}"/>
    <cellStyle name="Normal 5 3 6 3 3" xfId="5656" xr:uid="{00000000-0005-0000-0000-0000931A0000}"/>
    <cellStyle name="Normal 5 3 6 3 3 2" xfId="14085" xr:uid="{00000000-0005-0000-0000-0000931A0000}"/>
    <cellStyle name="Normal 5 3 6 3 4" xfId="18296" xr:uid="{00000000-0005-0000-0000-0000BC0D0000}"/>
    <cellStyle name="Normal 5 3 6 3 5" xfId="9867" xr:uid="{00000000-0005-0000-0000-0000901A0000}"/>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00000000-0005-0000-0000-0000961A0000}"/>
    <cellStyle name="Normal 5 3 6 4 2 3" xfId="20854" xr:uid="{00000000-0005-0000-0000-0000BF0D0000}"/>
    <cellStyle name="Normal 5 3 6 4 2 4" xfId="12425" xr:uid="{00000000-0005-0000-0000-0000951A0000}"/>
    <cellStyle name="Normal 5 3 6 4 3" xfId="6069" xr:uid="{00000000-0005-0000-0000-0000971A0000}"/>
    <cellStyle name="Normal 5 3 6 4 3 2" xfId="14498" xr:uid="{00000000-0005-0000-0000-0000971A0000}"/>
    <cellStyle name="Normal 5 3 6 4 4" xfId="18709" xr:uid="{00000000-0005-0000-0000-0000BE0D0000}"/>
    <cellStyle name="Normal 5 3 6 4 5" xfId="10280" xr:uid="{00000000-0005-0000-0000-0000941A0000}"/>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00000000-0005-0000-0000-00009A1A0000}"/>
    <cellStyle name="Normal 5 3 6 5 2 3" xfId="21267" xr:uid="{00000000-0005-0000-0000-0000C10D0000}"/>
    <cellStyle name="Normal 5 3 6 5 2 4" xfId="12838" xr:uid="{00000000-0005-0000-0000-0000991A0000}"/>
    <cellStyle name="Normal 5 3 6 5 3" xfId="6482" xr:uid="{00000000-0005-0000-0000-00009B1A0000}"/>
    <cellStyle name="Normal 5 3 6 5 3 2" xfId="14911" xr:uid="{00000000-0005-0000-0000-00009B1A0000}"/>
    <cellStyle name="Normal 5 3 6 5 4" xfId="19122" xr:uid="{00000000-0005-0000-0000-0000C00D0000}"/>
    <cellStyle name="Normal 5 3 6 5 5" xfId="10693" xr:uid="{00000000-0005-0000-0000-0000981A0000}"/>
    <cellStyle name="Normal 5 3 6 6" xfId="2610" xr:uid="{00000000-0005-0000-0000-00009C1A0000}"/>
    <cellStyle name="Normal 5 3 6 6 2" xfId="6895" xr:uid="{00000000-0005-0000-0000-00009D1A0000}"/>
    <cellStyle name="Normal 5 3 6 6 2 2" xfId="15324" xr:uid="{00000000-0005-0000-0000-00009D1A0000}"/>
    <cellStyle name="Normal 5 3 6 6 3" xfId="19535" xr:uid="{00000000-0005-0000-0000-0000C20D0000}"/>
    <cellStyle name="Normal 5 3 6 6 4" xfId="11106" xr:uid="{00000000-0005-0000-0000-00009C1A0000}"/>
    <cellStyle name="Normal 5 3 6 7" xfId="4830" xr:uid="{00000000-0005-0000-0000-00009E1A0000}"/>
    <cellStyle name="Normal 5 3 6 7 2" xfId="13259" xr:uid="{00000000-0005-0000-0000-00009E1A0000}"/>
    <cellStyle name="Normal 5 3 6 8" xfId="17470" xr:uid="{00000000-0005-0000-0000-000056230000}"/>
    <cellStyle name="Normal 5 3 6 9" xfId="9041" xr:uid="{00000000-0005-0000-0000-00008B1A0000}"/>
    <cellStyle name="Normal 5 3 7" xfId="914" xr:uid="{00000000-0005-0000-0000-00009F1A0000}"/>
    <cellStyle name="Normal 5 3 7 2" xfId="3149" xr:uid="{00000000-0005-0000-0000-0000A01A0000}"/>
    <cellStyle name="Normal 5 3 7 2 2" xfId="7373" xr:uid="{00000000-0005-0000-0000-0000A11A0000}"/>
    <cellStyle name="Normal 5 3 7 2 2 2" xfId="15802" xr:uid="{00000000-0005-0000-0000-0000A11A0000}"/>
    <cellStyle name="Normal 5 3 7 2 3" xfId="20013" xr:uid="{00000000-0005-0000-0000-0000C40D0000}"/>
    <cellStyle name="Normal 5 3 7 2 4" xfId="11584" xr:uid="{00000000-0005-0000-0000-0000A01A0000}"/>
    <cellStyle name="Normal 5 3 7 3" xfId="5228" xr:uid="{00000000-0005-0000-0000-0000A21A0000}"/>
    <cellStyle name="Normal 5 3 7 3 2" xfId="13657" xr:uid="{00000000-0005-0000-0000-0000A21A0000}"/>
    <cellStyle name="Normal 5 3 7 4" xfId="17868" xr:uid="{00000000-0005-0000-0000-0000C30D0000}"/>
    <cellStyle name="Normal 5 3 7 5" xfId="9439" xr:uid="{00000000-0005-0000-0000-00009F1A0000}"/>
    <cellStyle name="Normal 5 3 8" xfId="1332" xr:uid="{00000000-0005-0000-0000-0000A31A0000}"/>
    <cellStyle name="Normal 5 3 8 2" xfId="3562" xr:uid="{00000000-0005-0000-0000-0000A41A0000}"/>
    <cellStyle name="Normal 5 3 8 2 2" xfId="7786" xr:uid="{00000000-0005-0000-0000-0000A51A0000}"/>
    <cellStyle name="Normal 5 3 8 2 2 2" xfId="16215" xr:uid="{00000000-0005-0000-0000-0000A51A0000}"/>
    <cellStyle name="Normal 5 3 8 2 3" xfId="20426" xr:uid="{00000000-0005-0000-0000-0000C60D0000}"/>
    <cellStyle name="Normal 5 3 8 2 4" xfId="11997" xr:uid="{00000000-0005-0000-0000-0000A41A0000}"/>
    <cellStyle name="Normal 5 3 8 3" xfId="5641" xr:uid="{00000000-0005-0000-0000-0000A61A0000}"/>
    <cellStyle name="Normal 5 3 8 3 2" xfId="14070" xr:uid="{00000000-0005-0000-0000-0000A61A0000}"/>
    <cellStyle name="Normal 5 3 8 4" xfId="18281" xr:uid="{00000000-0005-0000-0000-0000C50D0000}"/>
    <cellStyle name="Normal 5 3 8 5" xfId="9852" xr:uid="{00000000-0005-0000-0000-0000A31A0000}"/>
    <cellStyle name="Normal 5 3 9" xfId="1745" xr:uid="{00000000-0005-0000-0000-0000A71A0000}"/>
    <cellStyle name="Normal 5 3 9 2" xfId="3975" xr:uid="{00000000-0005-0000-0000-0000A81A0000}"/>
    <cellStyle name="Normal 5 3 9 2 2" xfId="8199" xr:uid="{00000000-0005-0000-0000-0000A91A0000}"/>
    <cellStyle name="Normal 5 3 9 2 2 2" xfId="16628" xr:uid="{00000000-0005-0000-0000-0000A91A0000}"/>
    <cellStyle name="Normal 5 3 9 2 3" xfId="20839" xr:uid="{00000000-0005-0000-0000-0000C80D0000}"/>
    <cellStyle name="Normal 5 3 9 2 4" xfId="12410" xr:uid="{00000000-0005-0000-0000-0000A81A0000}"/>
    <cellStyle name="Normal 5 3 9 3" xfId="6054" xr:uid="{00000000-0005-0000-0000-0000AA1A0000}"/>
    <cellStyle name="Normal 5 3 9 3 2" xfId="14483" xr:uid="{00000000-0005-0000-0000-0000AA1A0000}"/>
    <cellStyle name="Normal 5 3 9 4" xfId="18694" xr:uid="{00000000-0005-0000-0000-0000C70D0000}"/>
    <cellStyle name="Normal 5 3 9 5" xfId="10265" xr:uid="{00000000-0005-0000-0000-0000A71A0000}"/>
    <cellStyle name="Normal 5 4" xfId="456" xr:uid="{00000000-0005-0000-0000-0000AB1A0000}"/>
    <cellStyle name="Normal 5 4 10" xfId="4831" xr:uid="{00000000-0005-0000-0000-0000AC1A0000}"/>
    <cellStyle name="Normal 5 4 10 2" xfId="13260" xr:uid="{00000000-0005-0000-0000-0000AC1A0000}"/>
    <cellStyle name="Normal 5 4 11" xfId="17471" xr:uid="{00000000-0005-0000-0000-000057230000}"/>
    <cellStyle name="Normal 5 4 12" xfId="9042" xr:uid="{00000000-0005-0000-0000-0000AB1A0000}"/>
    <cellStyle name="Normal 5 4 2" xfId="457" xr:uid="{00000000-0005-0000-0000-0000AD1A0000}"/>
    <cellStyle name="Normal 5 4 2 10" xfId="17472" xr:uid="{00000000-0005-0000-0000-000058230000}"/>
    <cellStyle name="Normal 5 4 2 11" xfId="9043" xr:uid="{00000000-0005-0000-0000-0000AD1A0000}"/>
    <cellStyle name="Normal 5 4 2 2" xfId="458" xr:uid="{00000000-0005-0000-0000-0000AE1A0000}"/>
    <cellStyle name="Normal 5 4 2 2 10" xfId="9044"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00000000-0005-0000-0000-0000B21A0000}"/>
    <cellStyle name="Normal 5 4 2 2 2 2 2 3" xfId="20032" xr:uid="{00000000-0005-0000-0000-0000CE0D0000}"/>
    <cellStyle name="Normal 5 4 2 2 2 2 2 4" xfId="11603" xr:uid="{00000000-0005-0000-0000-0000B11A0000}"/>
    <cellStyle name="Normal 5 4 2 2 2 2 3" xfId="5247" xr:uid="{00000000-0005-0000-0000-0000B31A0000}"/>
    <cellStyle name="Normal 5 4 2 2 2 2 3 2" xfId="13676" xr:uid="{00000000-0005-0000-0000-0000B31A0000}"/>
    <cellStyle name="Normal 5 4 2 2 2 2 4" xfId="17887" xr:uid="{00000000-0005-0000-0000-0000CD0D0000}"/>
    <cellStyle name="Normal 5 4 2 2 2 2 5" xfId="9458" xr:uid="{00000000-0005-0000-0000-0000B0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00000000-0005-0000-0000-0000B61A0000}"/>
    <cellStyle name="Normal 5 4 2 2 2 3 2 3" xfId="20445" xr:uid="{00000000-0005-0000-0000-0000D00D0000}"/>
    <cellStyle name="Normal 5 4 2 2 2 3 2 4" xfId="12016" xr:uid="{00000000-0005-0000-0000-0000B51A0000}"/>
    <cellStyle name="Normal 5 4 2 2 2 3 3" xfId="5660" xr:uid="{00000000-0005-0000-0000-0000B71A0000}"/>
    <cellStyle name="Normal 5 4 2 2 2 3 3 2" xfId="14089" xr:uid="{00000000-0005-0000-0000-0000B71A0000}"/>
    <cellStyle name="Normal 5 4 2 2 2 3 4" xfId="18300" xr:uid="{00000000-0005-0000-0000-0000CF0D0000}"/>
    <cellStyle name="Normal 5 4 2 2 2 3 5" xfId="9871" xr:uid="{00000000-0005-0000-0000-0000B4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00000000-0005-0000-0000-0000BA1A0000}"/>
    <cellStyle name="Normal 5 4 2 2 2 4 2 3" xfId="20858" xr:uid="{00000000-0005-0000-0000-0000D20D0000}"/>
    <cellStyle name="Normal 5 4 2 2 2 4 2 4" xfId="12429" xr:uid="{00000000-0005-0000-0000-0000B91A0000}"/>
    <cellStyle name="Normal 5 4 2 2 2 4 3" xfId="6073" xr:uid="{00000000-0005-0000-0000-0000BB1A0000}"/>
    <cellStyle name="Normal 5 4 2 2 2 4 3 2" xfId="14502" xr:uid="{00000000-0005-0000-0000-0000BB1A0000}"/>
    <cellStyle name="Normal 5 4 2 2 2 4 4" xfId="18713" xr:uid="{00000000-0005-0000-0000-0000D10D0000}"/>
    <cellStyle name="Normal 5 4 2 2 2 4 5" xfId="10284" xr:uid="{00000000-0005-0000-0000-0000B8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00000000-0005-0000-0000-0000BE1A0000}"/>
    <cellStyle name="Normal 5 4 2 2 2 5 2 3" xfId="21271" xr:uid="{00000000-0005-0000-0000-0000D40D0000}"/>
    <cellStyle name="Normal 5 4 2 2 2 5 2 4" xfId="12842" xr:uid="{00000000-0005-0000-0000-0000BD1A0000}"/>
    <cellStyle name="Normal 5 4 2 2 2 5 3" xfId="6486" xr:uid="{00000000-0005-0000-0000-0000BF1A0000}"/>
    <cellStyle name="Normal 5 4 2 2 2 5 3 2" xfId="14915" xr:uid="{00000000-0005-0000-0000-0000BF1A0000}"/>
    <cellStyle name="Normal 5 4 2 2 2 5 4" xfId="19126" xr:uid="{00000000-0005-0000-0000-0000D30D0000}"/>
    <cellStyle name="Normal 5 4 2 2 2 5 5" xfId="10697" xr:uid="{00000000-0005-0000-0000-0000BC1A0000}"/>
    <cellStyle name="Normal 5 4 2 2 2 6" xfId="2614" xr:uid="{00000000-0005-0000-0000-0000C01A0000}"/>
    <cellStyle name="Normal 5 4 2 2 2 6 2" xfId="6899" xr:uid="{00000000-0005-0000-0000-0000C11A0000}"/>
    <cellStyle name="Normal 5 4 2 2 2 6 2 2" xfId="15328" xr:uid="{00000000-0005-0000-0000-0000C11A0000}"/>
    <cellStyle name="Normal 5 4 2 2 2 6 3" xfId="19539" xr:uid="{00000000-0005-0000-0000-0000D50D0000}"/>
    <cellStyle name="Normal 5 4 2 2 2 6 4" xfId="11110" xr:uid="{00000000-0005-0000-0000-0000C01A0000}"/>
    <cellStyle name="Normal 5 4 2 2 2 7" xfId="4834" xr:uid="{00000000-0005-0000-0000-0000C21A0000}"/>
    <cellStyle name="Normal 5 4 2 2 2 7 2" xfId="13263" xr:uid="{00000000-0005-0000-0000-0000C21A0000}"/>
    <cellStyle name="Normal 5 4 2 2 2 8" xfId="17474" xr:uid="{00000000-0005-0000-0000-00005A230000}"/>
    <cellStyle name="Normal 5 4 2 2 2 9" xfId="9045" xr:uid="{00000000-0005-0000-0000-0000AF1A0000}"/>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00000000-0005-0000-0000-0000C51A0000}"/>
    <cellStyle name="Normal 5 4 2 2 3 2 3" xfId="20031" xr:uid="{00000000-0005-0000-0000-0000D70D0000}"/>
    <cellStyle name="Normal 5 4 2 2 3 2 4" xfId="11602" xr:uid="{00000000-0005-0000-0000-0000C41A0000}"/>
    <cellStyle name="Normal 5 4 2 2 3 3" xfId="5246" xr:uid="{00000000-0005-0000-0000-0000C61A0000}"/>
    <cellStyle name="Normal 5 4 2 2 3 3 2" xfId="13675" xr:uid="{00000000-0005-0000-0000-0000C61A0000}"/>
    <cellStyle name="Normal 5 4 2 2 3 4" xfId="17886" xr:uid="{00000000-0005-0000-0000-0000D60D0000}"/>
    <cellStyle name="Normal 5 4 2 2 3 5" xfId="9457" xr:uid="{00000000-0005-0000-0000-0000C31A0000}"/>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00000000-0005-0000-0000-0000C91A0000}"/>
    <cellStyle name="Normal 5 4 2 2 4 2 3" xfId="20444" xr:uid="{00000000-0005-0000-0000-0000D90D0000}"/>
    <cellStyle name="Normal 5 4 2 2 4 2 4" xfId="12015" xr:uid="{00000000-0005-0000-0000-0000C81A0000}"/>
    <cellStyle name="Normal 5 4 2 2 4 3" xfId="5659" xr:uid="{00000000-0005-0000-0000-0000CA1A0000}"/>
    <cellStyle name="Normal 5 4 2 2 4 3 2" xfId="14088" xr:uid="{00000000-0005-0000-0000-0000CA1A0000}"/>
    <cellStyle name="Normal 5 4 2 2 4 4" xfId="18299" xr:uid="{00000000-0005-0000-0000-0000D80D0000}"/>
    <cellStyle name="Normal 5 4 2 2 4 5" xfId="9870" xr:uid="{00000000-0005-0000-0000-0000C71A0000}"/>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00000000-0005-0000-0000-0000CD1A0000}"/>
    <cellStyle name="Normal 5 4 2 2 5 2 3" xfId="20857" xr:uid="{00000000-0005-0000-0000-0000DB0D0000}"/>
    <cellStyle name="Normal 5 4 2 2 5 2 4" xfId="12428" xr:uid="{00000000-0005-0000-0000-0000CC1A0000}"/>
    <cellStyle name="Normal 5 4 2 2 5 3" xfId="6072" xr:uid="{00000000-0005-0000-0000-0000CE1A0000}"/>
    <cellStyle name="Normal 5 4 2 2 5 3 2" xfId="14501" xr:uid="{00000000-0005-0000-0000-0000CE1A0000}"/>
    <cellStyle name="Normal 5 4 2 2 5 4" xfId="18712" xr:uid="{00000000-0005-0000-0000-0000DA0D0000}"/>
    <cellStyle name="Normal 5 4 2 2 5 5" xfId="10283" xr:uid="{00000000-0005-0000-0000-0000CB1A0000}"/>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00000000-0005-0000-0000-0000D11A0000}"/>
    <cellStyle name="Normal 5 4 2 2 6 2 3" xfId="21270" xr:uid="{00000000-0005-0000-0000-0000DD0D0000}"/>
    <cellStyle name="Normal 5 4 2 2 6 2 4" xfId="12841" xr:uid="{00000000-0005-0000-0000-0000D01A0000}"/>
    <cellStyle name="Normal 5 4 2 2 6 3" xfId="6485" xr:uid="{00000000-0005-0000-0000-0000D21A0000}"/>
    <cellStyle name="Normal 5 4 2 2 6 3 2" xfId="14914" xr:uid="{00000000-0005-0000-0000-0000D21A0000}"/>
    <cellStyle name="Normal 5 4 2 2 6 4" xfId="19125" xr:uid="{00000000-0005-0000-0000-0000DC0D0000}"/>
    <cellStyle name="Normal 5 4 2 2 6 5" xfId="10696" xr:uid="{00000000-0005-0000-0000-0000CF1A0000}"/>
    <cellStyle name="Normal 5 4 2 2 7" xfId="2613" xr:uid="{00000000-0005-0000-0000-0000D31A0000}"/>
    <cellStyle name="Normal 5 4 2 2 7 2" xfId="6898" xr:uid="{00000000-0005-0000-0000-0000D41A0000}"/>
    <cellStyle name="Normal 5 4 2 2 7 2 2" xfId="15327" xr:uid="{00000000-0005-0000-0000-0000D41A0000}"/>
    <cellStyle name="Normal 5 4 2 2 7 3" xfId="19538" xr:uid="{00000000-0005-0000-0000-0000DE0D0000}"/>
    <cellStyle name="Normal 5 4 2 2 7 4" xfId="11109" xr:uid="{00000000-0005-0000-0000-0000D31A0000}"/>
    <cellStyle name="Normal 5 4 2 2 8" xfId="4833" xr:uid="{00000000-0005-0000-0000-0000D51A0000}"/>
    <cellStyle name="Normal 5 4 2 2 8 2" xfId="13262" xr:uid="{00000000-0005-0000-0000-0000D51A0000}"/>
    <cellStyle name="Normal 5 4 2 2 9" xfId="17473" xr:uid="{00000000-0005-0000-0000-00005923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00000000-0005-0000-0000-0000D91A0000}"/>
    <cellStyle name="Normal 5 4 2 3 2 2 3" xfId="20033" xr:uid="{00000000-0005-0000-0000-0000E10D0000}"/>
    <cellStyle name="Normal 5 4 2 3 2 2 4" xfId="11604" xr:uid="{00000000-0005-0000-0000-0000D81A0000}"/>
    <cellStyle name="Normal 5 4 2 3 2 3" xfId="5248" xr:uid="{00000000-0005-0000-0000-0000DA1A0000}"/>
    <cellStyle name="Normal 5 4 2 3 2 3 2" xfId="13677" xr:uid="{00000000-0005-0000-0000-0000DA1A0000}"/>
    <cellStyle name="Normal 5 4 2 3 2 4" xfId="17888" xr:uid="{00000000-0005-0000-0000-0000E00D0000}"/>
    <cellStyle name="Normal 5 4 2 3 2 5" xfId="9459" xr:uid="{00000000-0005-0000-0000-0000D71A0000}"/>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00000000-0005-0000-0000-0000DD1A0000}"/>
    <cellStyle name="Normal 5 4 2 3 3 2 3" xfId="20446" xr:uid="{00000000-0005-0000-0000-0000E30D0000}"/>
    <cellStyle name="Normal 5 4 2 3 3 2 4" xfId="12017" xr:uid="{00000000-0005-0000-0000-0000DC1A0000}"/>
    <cellStyle name="Normal 5 4 2 3 3 3" xfId="5661" xr:uid="{00000000-0005-0000-0000-0000DE1A0000}"/>
    <cellStyle name="Normal 5 4 2 3 3 3 2" xfId="14090" xr:uid="{00000000-0005-0000-0000-0000DE1A0000}"/>
    <cellStyle name="Normal 5 4 2 3 3 4" xfId="18301" xr:uid="{00000000-0005-0000-0000-0000E20D0000}"/>
    <cellStyle name="Normal 5 4 2 3 3 5" xfId="9872" xr:uid="{00000000-0005-0000-0000-0000DB1A0000}"/>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00000000-0005-0000-0000-0000E11A0000}"/>
    <cellStyle name="Normal 5 4 2 3 4 2 3" xfId="20859" xr:uid="{00000000-0005-0000-0000-0000E50D0000}"/>
    <cellStyle name="Normal 5 4 2 3 4 2 4" xfId="12430" xr:uid="{00000000-0005-0000-0000-0000E01A0000}"/>
    <cellStyle name="Normal 5 4 2 3 4 3" xfId="6074" xr:uid="{00000000-0005-0000-0000-0000E21A0000}"/>
    <cellStyle name="Normal 5 4 2 3 4 3 2" xfId="14503" xr:uid="{00000000-0005-0000-0000-0000E21A0000}"/>
    <cellStyle name="Normal 5 4 2 3 4 4" xfId="18714" xr:uid="{00000000-0005-0000-0000-0000E40D0000}"/>
    <cellStyle name="Normal 5 4 2 3 4 5" xfId="10285" xr:uid="{00000000-0005-0000-0000-0000DF1A0000}"/>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00000000-0005-0000-0000-0000E51A0000}"/>
    <cellStyle name="Normal 5 4 2 3 5 2 3" xfId="21272" xr:uid="{00000000-0005-0000-0000-0000E70D0000}"/>
    <cellStyle name="Normal 5 4 2 3 5 2 4" xfId="12843" xr:uid="{00000000-0005-0000-0000-0000E41A0000}"/>
    <cellStyle name="Normal 5 4 2 3 5 3" xfId="6487" xr:uid="{00000000-0005-0000-0000-0000E61A0000}"/>
    <cellStyle name="Normal 5 4 2 3 5 3 2" xfId="14916" xr:uid="{00000000-0005-0000-0000-0000E61A0000}"/>
    <cellStyle name="Normal 5 4 2 3 5 4" xfId="19127" xr:uid="{00000000-0005-0000-0000-0000E60D0000}"/>
    <cellStyle name="Normal 5 4 2 3 5 5" xfId="10698" xr:uid="{00000000-0005-0000-0000-0000E31A0000}"/>
    <cellStyle name="Normal 5 4 2 3 6" xfId="2615" xr:uid="{00000000-0005-0000-0000-0000E71A0000}"/>
    <cellStyle name="Normal 5 4 2 3 6 2" xfId="6900" xr:uid="{00000000-0005-0000-0000-0000E81A0000}"/>
    <cellStyle name="Normal 5 4 2 3 6 2 2" xfId="15329" xr:uid="{00000000-0005-0000-0000-0000E81A0000}"/>
    <cellStyle name="Normal 5 4 2 3 6 3" xfId="19540" xr:uid="{00000000-0005-0000-0000-0000E80D0000}"/>
    <cellStyle name="Normal 5 4 2 3 6 4" xfId="11111" xr:uid="{00000000-0005-0000-0000-0000E71A0000}"/>
    <cellStyle name="Normal 5 4 2 3 7" xfId="4835" xr:uid="{00000000-0005-0000-0000-0000E91A0000}"/>
    <cellStyle name="Normal 5 4 2 3 7 2" xfId="13264" xr:uid="{00000000-0005-0000-0000-0000E91A0000}"/>
    <cellStyle name="Normal 5 4 2 3 8" xfId="17475" xr:uid="{00000000-0005-0000-0000-00005B230000}"/>
    <cellStyle name="Normal 5 4 2 3 9" xfId="9046" xr:uid="{00000000-0005-0000-0000-0000D61A0000}"/>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00000000-0005-0000-0000-0000EC1A0000}"/>
    <cellStyle name="Normal 5 4 2 4 2 3" xfId="20030" xr:uid="{00000000-0005-0000-0000-0000EA0D0000}"/>
    <cellStyle name="Normal 5 4 2 4 2 4" xfId="11601" xr:uid="{00000000-0005-0000-0000-0000EB1A0000}"/>
    <cellStyle name="Normal 5 4 2 4 3" xfId="5245" xr:uid="{00000000-0005-0000-0000-0000ED1A0000}"/>
    <cellStyle name="Normal 5 4 2 4 3 2" xfId="13674" xr:uid="{00000000-0005-0000-0000-0000ED1A0000}"/>
    <cellStyle name="Normal 5 4 2 4 4" xfId="17885" xr:uid="{00000000-0005-0000-0000-0000E90D0000}"/>
    <cellStyle name="Normal 5 4 2 4 5" xfId="9456" xr:uid="{00000000-0005-0000-0000-0000EA1A0000}"/>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00000000-0005-0000-0000-0000F01A0000}"/>
    <cellStyle name="Normal 5 4 2 5 2 3" xfId="20443" xr:uid="{00000000-0005-0000-0000-0000EC0D0000}"/>
    <cellStyle name="Normal 5 4 2 5 2 4" xfId="12014" xr:uid="{00000000-0005-0000-0000-0000EF1A0000}"/>
    <cellStyle name="Normal 5 4 2 5 3" xfId="5658" xr:uid="{00000000-0005-0000-0000-0000F11A0000}"/>
    <cellStyle name="Normal 5 4 2 5 3 2" xfId="14087" xr:uid="{00000000-0005-0000-0000-0000F11A0000}"/>
    <cellStyle name="Normal 5 4 2 5 4" xfId="18298" xr:uid="{00000000-0005-0000-0000-0000EB0D0000}"/>
    <cellStyle name="Normal 5 4 2 5 5" xfId="9869" xr:uid="{00000000-0005-0000-0000-0000EE1A0000}"/>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00000000-0005-0000-0000-0000F41A0000}"/>
    <cellStyle name="Normal 5 4 2 6 2 3" xfId="20856" xr:uid="{00000000-0005-0000-0000-0000EE0D0000}"/>
    <cellStyle name="Normal 5 4 2 6 2 4" xfId="12427" xr:uid="{00000000-0005-0000-0000-0000F31A0000}"/>
    <cellStyle name="Normal 5 4 2 6 3" xfId="6071" xr:uid="{00000000-0005-0000-0000-0000F51A0000}"/>
    <cellStyle name="Normal 5 4 2 6 3 2" xfId="14500" xr:uid="{00000000-0005-0000-0000-0000F51A0000}"/>
    <cellStyle name="Normal 5 4 2 6 4" xfId="18711" xr:uid="{00000000-0005-0000-0000-0000ED0D0000}"/>
    <cellStyle name="Normal 5 4 2 6 5" xfId="10282" xr:uid="{00000000-0005-0000-0000-0000F21A0000}"/>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00000000-0005-0000-0000-0000F81A0000}"/>
    <cellStyle name="Normal 5 4 2 7 2 3" xfId="21269" xr:uid="{00000000-0005-0000-0000-0000F00D0000}"/>
    <cellStyle name="Normal 5 4 2 7 2 4" xfId="12840" xr:uid="{00000000-0005-0000-0000-0000F71A0000}"/>
    <cellStyle name="Normal 5 4 2 7 3" xfId="6484" xr:uid="{00000000-0005-0000-0000-0000F91A0000}"/>
    <cellStyle name="Normal 5 4 2 7 3 2" xfId="14913" xr:uid="{00000000-0005-0000-0000-0000F91A0000}"/>
    <cellStyle name="Normal 5 4 2 7 4" xfId="19124" xr:uid="{00000000-0005-0000-0000-0000EF0D0000}"/>
    <cellStyle name="Normal 5 4 2 7 5" xfId="10695" xr:uid="{00000000-0005-0000-0000-0000F61A0000}"/>
    <cellStyle name="Normal 5 4 2 8" xfId="2612" xr:uid="{00000000-0005-0000-0000-0000FA1A0000}"/>
    <cellStyle name="Normal 5 4 2 8 2" xfId="6897" xr:uid="{00000000-0005-0000-0000-0000FB1A0000}"/>
    <cellStyle name="Normal 5 4 2 8 2 2" xfId="15326" xr:uid="{00000000-0005-0000-0000-0000FB1A0000}"/>
    <cellStyle name="Normal 5 4 2 8 3" xfId="19537" xr:uid="{00000000-0005-0000-0000-0000F10D0000}"/>
    <cellStyle name="Normal 5 4 2 8 4" xfId="11108" xr:uid="{00000000-0005-0000-0000-0000FA1A0000}"/>
    <cellStyle name="Normal 5 4 2 9" xfId="4832" xr:uid="{00000000-0005-0000-0000-0000FC1A0000}"/>
    <cellStyle name="Normal 5 4 2 9 2" xfId="13261" xr:uid="{00000000-0005-0000-0000-0000FC1A0000}"/>
    <cellStyle name="Normal 5 4 3" xfId="461" xr:uid="{00000000-0005-0000-0000-0000FD1A0000}"/>
    <cellStyle name="Normal 5 4 3 10" xfId="9047"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00000000-0005-0000-0000-0000011B0000}"/>
    <cellStyle name="Normal 5 4 3 2 2 2 3" xfId="20035" xr:uid="{00000000-0005-0000-0000-0000F50D0000}"/>
    <cellStyle name="Normal 5 4 3 2 2 2 4" xfId="11606" xr:uid="{00000000-0005-0000-0000-0000001B0000}"/>
    <cellStyle name="Normal 5 4 3 2 2 3" xfId="5250" xr:uid="{00000000-0005-0000-0000-0000021B0000}"/>
    <cellStyle name="Normal 5 4 3 2 2 3 2" xfId="13679" xr:uid="{00000000-0005-0000-0000-0000021B0000}"/>
    <cellStyle name="Normal 5 4 3 2 2 4" xfId="17890" xr:uid="{00000000-0005-0000-0000-0000F40D0000}"/>
    <cellStyle name="Normal 5 4 3 2 2 5" xfId="9461" xr:uid="{00000000-0005-0000-0000-0000FF1A0000}"/>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00000000-0005-0000-0000-0000051B0000}"/>
    <cellStyle name="Normal 5 4 3 2 3 2 3" xfId="20448" xr:uid="{00000000-0005-0000-0000-0000F70D0000}"/>
    <cellStyle name="Normal 5 4 3 2 3 2 4" xfId="12019" xr:uid="{00000000-0005-0000-0000-0000041B0000}"/>
    <cellStyle name="Normal 5 4 3 2 3 3" xfId="5663" xr:uid="{00000000-0005-0000-0000-0000061B0000}"/>
    <cellStyle name="Normal 5 4 3 2 3 3 2" xfId="14092" xr:uid="{00000000-0005-0000-0000-0000061B0000}"/>
    <cellStyle name="Normal 5 4 3 2 3 4" xfId="18303" xr:uid="{00000000-0005-0000-0000-0000F60D0000}"/>
    <cellStyle name="Normal 5 4 3 2 3 5" xfId="9874" xr:uid="{00000000-0005-0000-0000-0000031B0000}"/>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00000000-0005-0000-0000-0000091B0000}"/>
    <cellStyle name="Normal 5 4 3 2 4 2 3" xfId="20861" xr:uid="{00000000-0005-0000-0000-0000F90D0000}"/>
    <cellStyle name="Normal 5 4 3 2 4 2 4" xfId="12432" xr:uid="{00000000-0005-0000-0000-0000081B0000}"/>
    <cellStyle name="Normal 5 4 3 2 4 3" xfId="6076" xr:uid="{00000000-0005-0000-0000-00000A1B0000}"/>
    <cellStyle name="Normal 5 4 3 2 4 3 2" xfId="14505" xr:uid="{00000000-0005-0000-0000-00000A1B0000}"/>
    <cellStyle name="Normal 5 4 3 2 4 4" xfId="18716" xr:uid="{00000000-0005-0000-0000-0000F80D0000}"/>
    <cellStyle name="Normal 5 4 3 2 4 5" xfId="10287" xr:uid="{00000000-0005-0000-0000-0000071B0000}"/>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00000000-0005-0000-0000-00000D1B0000}"/>
    <cellStyle name="Normal 5 4 3 2 5 2 3" xfId="21274" xr:uid="{00000000-0005-0000-0000-0000FB0D0000}"/>
    <cellStyle name="Normal 5 4 3 2 5 2 4" xfId="12845" xr:uid="{00000000-0005-0000-0000-00000C1B0000}"/>
    <cellStyle name="Normal 5 4 3 2 5 3" xfId="6489" xr:uid="{00000000-0005-0000-0000-00000E1B0000}"/>
    <cellStyle name="Normal 5 4 3 2 5 3 2" xfId="14918" xr:uid="{00000000-0005-0000-0000-00000E1B0000}"/>
    <cellStyle name="Normal 5 4 3 2 5 4" xfId="19129" xr:uid="{00000000-0005-0000-0000-0000FA0D0000}"/>
    <cellStyle name="Normal 5 4 3 2 5 5" xfId="10700" xr:uid="{00000000-0005-0000-0000-00000B1B0000}"/>
    <cellStyle name="Normal 5 4 3 2 6" xfId="2617" xr:uid="{00000000-0005-0000-0000-00000F1B0000}"/>
    <cellStyle name="Normal 5 4 3 2 6 2" xfId="6902" xr:uid="{00000000-0005-0000-0000-0000101B0000}"/>
    <cellStyle name="Normal 5 4 3 2 6 2 2" xfId="15331" xr:uid="{00000000-0005-0000-0000-0000101B0000}"/>
    <cellStyle name="Normal 5 4 3 2 6 3" xfId="19542" xr:uid="{00000000-0005-0000-0000-0000FC0D0000}"/>
    <cellStyle name="Normal 5 4 3 2 6 4" xfId="11113" xr:uid="{00000000-0005-0000-0000-00000F1B0000}"/>
    <cellStyle name="Normal 5 4 3 2 7" xfId="4837" xr:uid="{00000000-0005-0000-0000-0000111B0000}"/>
    <cellStyle name="Normal 5 4 3 2 7 2" xfId="13266" xr:uid="{00000000-0005-0000-0000-0000111B0000}"/>
    <cellStyle name="Normal 5 4 3 2 8" xfId="17477" xr:uid="{00000000-0005-0000-0000-00005D230000}"/>
    <cellStyle name="Normal 5 4 3 2 9" xfId="9048" xr:uid="{00000000-0005-0000-0000-0000FE1A0000}"/>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00000000-0005-0000-0000-0000141B0000}"/>
    <cellStyle name="Normal 5 4 3 3 2 3" xfId="20034" xr:uid="{00000000-0005-0000-0000-0000FE0D0000}"/>
    <cellStyle name="Normal 5 4 3 3 2 4" xfId="11605" xr:uid="{00000000-0005-0000-0000-0000131B0000}"/>
    <cellStyle name="Normal 5 4 3 3 3" xfId="5249" xr:uid="{00000000-0005-0000-0000-0000151B0000}"/>
    <cellStyle name="Normal 5 4 3 3 3 2" xfId="13678" xr:uid="{00000000-0005-0000-0000-0000151B0000}"/>
    <cellStyle name="Normal 5 4 3 3 4" xfId="17889" xr:uid="{00000000-0005-0000-0000-0000FD0D0000}"/>
    <cellStyle name="Normal 5 4 3 3 5" xfId="9460" xr:uid="{00000000-0005-0000-0000-0000121B0000}"/>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00000000-0005-0000-0000-0000181B0000}"/>
    <cellStyle name="Normal 5 4 3 4 2 3" xfId="20447" xr:uid="{00000000-0005-0000-0000-0000000E0000}"/>
    <cellStyle name="Normal 5 4 3 4 2 4" xfId="12018" xr:uid="{00000000-0005-0000-0000-0000171B0000}"/>
    <cellStyle name="Normal 5 4 3 4 3" xfId="5662" xr:uid="{00000000-0005-0000-0000-0000191B0000}"/>
    <cellStyle name="Normal 5 4 3 4 3 2" xfId="14091" xr:uid="{00000000-0005-0000-0000-0000191B0000}"/>
    <cellStyle name="Normal 5 4 3 4 4" xfId="18302" xr:uid="{00000000-0005-0000-0000-0000FF0D0000}"/>
    <cellStyle name="Normal 5 4 3 4 5" xfId="9873" xr:uid="{00000000-0005-0000-0000-0000161B0000}"/>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00000000-0005-0000-0000-00001C1B0000}"/>
    <cellStyle name="Normal 5 4 3 5 2 3" xfId="20860" xr:uid="{00000000-0005-0000-0000-0000020E0000}"/>
    <cellStyle name="Normal 5 4 3 5 2 4" xfId="12431" xr:uid="{00000000-0005-0000-0000-00001B1B0000}"/>
    <cellStyle name="Normal 5 4 3 5 3" xfId="6075" xr:uid="{00000000-0005-0000-0000-00001D1B0000}"/>
    <cellStyle name="Normal 5 4 3 5 3 2" xfId="14504" xr:uid="{00000000-0005-0000-0000-00001D1B0000}"/>
    <cellStyle name="Normal 5 4 3 5 4" xfId="18715" xr:uid="{00000000-0005-0000-0000-0000010E0000}"/>
    <cellStyle name="Normal 5 4 3 5 5" xfId="10286" xr:uid="{00000000-0005-0000-0000-00001A1B0000}"/>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00000000-0005-0000-0000-0000201B0000}"/>
    <cellStyle name="Normal 5 4 3 6 2 3" xfId="21273" xr:uid="{00000000-0005-0000-0000-0000040E0000}"/>
    <cellStyle name="Normal 5 4 3 6 2 4" xfId="12844" xr:uid="{00000000-0005-0000-0000-00001F1B0000}"/>
    <cellStyle name="Normal 5 4 3 6 3" xfId="6488" xr:uid="{00000000-0005-0000-0000-0000211B0000}"/>
    <cellStyle name="Normal 5 4 3 6 3 2" xfId="14917" xr:uid="{00000000-0005-0000-0000-0000211B0000}"/>
    <cellStyle name="Normal 5 4 3 6 4" xfId="19128" xr:uid="{00000000-0005-0000-0000-0000030E0000}"/>
    <cellStyle name="Normal 5 4 3 6 5" xfId="10699" xr:uid="{00000000-0005-0000-0000-00001E1B0000}"/>
    <cellStyle name="Normal 5 4 3 7" xfId="2616" xr:uid="{00000000-0005-0000-0000-0000221B0000}"/>
    <cellStyle name="Normal 5 4 3 7 2" xfId="6901" xr:uid="{00000000-0005-0000-0000-0000231B0000}"/>
    <cellStyle name="Normal 5 4 3 7 2 2" xfId="15330" xr:uid="{00000000-0005-0000-0000-0000231B0000}"/>
    <cellStyle name="Normal 5 4 3 7 3" xfId="19541" xr:uid="{00000000-0005-0000-0000-0000050E0000}"/>
    <cellStyle name="Normal 5 4 3 7 4" xfId="11112" xr:uid="{00000000-0005-0000-0000-0000221B0000}"/>
    <cellStyle name="Normal 5 4 3 8" xfId="4836" xr:uid="{00000000-0005-0000-0000-0000241B0000}"/>
    <cellStyle name="Normal 5 4 3 8 2" xfId="13265" xr:uid="{00000000-0005-0000-0000-0000241B0000}"/>
    <cellStyle name="Normal 5 4 3 9" xfId="17476" xr:uid="{00000000-0005-0000-0000-00005C23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00000000-0005-0000-0000-0000281B0000}"/>
    <cellStyle name="Normal 5 4 4 2 2 3" xfId="20036" xr:uid="{00000000-0005-0000-0000-0000080E0000}"/>
    <cellStyle name="Normal 5 4 4 2 2 4" xfId="11607" xr:uid="{00000000-0005-0000-0000-0000271B0000}"/>
    <cellStyle name="Normal 5 4 4 2 3" xfId="5251" xr:uid="{00000000-0005-0000-0000-0000291B0000}"/>
    <cellStyle name="Normal 5 4 4 2 3 2" xfId="13680" xr:uid="{00000000-0005-0000-0000-0000291B0000}"/>
    <cellStyle name="Normal 5 4 4 2 4" xfId="17891" xr:uid="{00000000-0005-0000-0000-0000070E0000}"/>
    <cellStyle name="Normal 5 4 4 2 5" xfId="9462" xr:uid="{00000000-0005-0000-0000-0000261B0000}"/>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00000000-0005-0000-0000-00002C1B0000}"/>
    <cellStyle name="Normal 5 4 4 3 2 3" xfId="20449" xr:uid="{00000000-0005-0000-0000-00000A0E0000}"/>
    <cellStyle name="Normal 5 4 4 3 2 4" xfId="12020" xr:uid="{00000000-0005-0000-0000-00002B1B0000}"/>
    <cellStyle name="Normal 5 4 4 3 3" xfId="5664" xr:uid="{00000000-0005-0000-0000-00002D1B0000}"/>
    <cellStyle name="Normal 5 4 4 3 3 2" xfId="14093" xr:uid="{00000000-0005-0000-0000-00002D1B0000}"/>
    <cellStyle name="Normal 5 4 4 3 4" xfId="18304" xr:uid="{00000000-0005-0000-0000-0000090E0000}"/>
    <cellStyle name="Normal 5 4 4 3 5" xfId="9875" xr:uid="{00000000-0005-0000-0000-00002A1B0000}"/>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00000000-0005-0000-0000-0000301B0000}"/>
    <cellStyle name="Normal 5 4 4 4 2 3" xfId="20862" xr:uid="{00000000-0005-0000-0000-00000C0E0000}"/>
    <cellStyle name="Normal 5 4 4 4 2 4" xfId="12433" xr:uid="{00000000-0005-0000-0000-00002F1B0000}"/>
    <cellStyle name="Normal 5 4 4 4 3" xfId="6077" xr:uid="{00000000-0005-0000-0000-0000311B0000}"/>
    <cellStyle name="Normal 5 4 4 4 3 2" xfId="14506" xr:uid="{00000000-0005-0000-0000-0000311B0000}"/>
    <cellStyle name="Normal 5 4 4 4 4" xfId="18717" xr:uid="{00000000-0005-0000-0000-00000B0E0000}"/>
    <cellStyle name="Normal 5 4 4 4 5" xfId="10288" xr:uid="{00000000-0005-0000-0000-00002E1B0000}"/>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00000000-0005-0000-0000-0000341B0000}"/>
    <cellStyle name="Normal 5 4 4 5 2 3" xfId="21275" xr:uid="{00000000-0005-0000-0000-00000E0E0000}"/>
    <cellStyle name="Normal 5 4 4 5 2 4" xfId="12846" xr:uid="{00000000-0005-0000-0000-0000331B0000}"/>
    <cellStyle name="Normal 5 4 4 5 3" xfId="6490" xr:uid="{00000000-0005-0000-0000-0000351B0000}"/>
    <cellStyle name="Normal 5 4 4 5 3 2" xfId="14919" xr:uid="{00000000-0005-0000-0000-0000351B0000}"/>
    <cellStyle name="Normal 5 4 4 5 4" xfId="19130" xr:uid="{00000000-0005-0000-0000-00000D0E0000}"/>
    <cellStyle name="Normal 5 4 4 5 5" xfId="10701" xr:uid="{00000000-0005-0000-0000-0000321B0000}"/>
    <cellStyle name="Normal 5 4 4 6" xfId="2618" xr:uid="{00000000-0005-0000-0000-0000361B0000}"/>
    <cellStyle name="Normal 5 4 4 6 2" xfId="6903" xr:uid="{00000000-0005-0000-0000-0000371B0000}"/>
    <cellStyle name="Normal 5 4 4 6 2 2" xfId="15332" xr:uid="{00000000-0005-0000-0000-0000371B0000}"/>
    <cellStyle name="Normal 5 4 4 6 3" xfId="19543" xr:uid="{00000000-0005-0000-0000-00000F0E0000}"/>
    <cellStyle name="Normal 5 4 4 6 4" xfId="11114" xr:uid="{00000000-0005-0000-0000-0000361B0000}"/>
    <cellStyle name="Normal 5 4 4 7" xfId="4838" xr:uid="{00000000-0005-0000-0000-0000381B0000}"/>
    <cellStyle name="Normal 5 4 4 7 2" xfId="13267" xr:uid="{00000000-0005-0000-0000-0000381B0000}"/>
    <cellStyle name="Normal 5 4 4 8" xfId="17478" xr:uid="{00000000-0005-0000-0000-00005E230000}"/>
    <cellStyle name="Normal 5 4 4 9" xfId="9049" xr:uid="{00000000-0005-0000-0000-0000251B0000}"/>
    <cellStyle name="Normal 5 4 5" xfId="931" xr:uid="{00000000-0005-0000-0000-0000391B0000}"/>
    <cellStyle name="Normal 5 4 5 2" xfId="3165" xr:uid="{00000000-0005-0000-0000-00003A1B0000}"/>
    <cellStyle name="Normal 5 4 5 2 2" xfId="7389" xr:uid="{00000000-0005-0000-0000-00003B1B0000}"/>
    <cellStyle name="Normal 5 4 5 2 2 2" xfId="15818" xr:uid="{00000000-0005-0000-0000-00003B1B0000}"/>
    <cellStyle name="Normal 5 4 5 2 3" xfId="20029" xr:uid="{00000000-0005-0000-0000-0000110E0000}"/>
    <cellStyle name="Normal 5 4 5 2 4" xfId="11600" xr:uid="{00000000-0005-0000-0000-00003A1B0000}"/>
    <cellStyle name="Normal 5 4 5 3" xfId="5244" xr:uid="{00000000-0005-0000-0000-00003C1B0000}"/>
    <cellStyle name="Normal 5 4 5 3 2" xfId="13673" xr:uid="{00000000-0005-0000-0000-00003C1B0000}"/>
    <cellStyle name="Normal 5 4 5 4" xfId="17884" xr:uid="{00000000-0005-0000-0000-0000100E0000}"/>
    <cellStyle name="Normal 5 4 5 5" xfId="9455" xr:uid="{00000000-0005-0000-0000-0000391B0000}"/>
    <cellStyle name="Normal 5 4 6" xfId="1348" xr:uid="{00000000-0005-0000-0000-00003D1B0000}"/>
    <cellStyle name="Normal 5 4 6 2" xfId="3578" xr:uid="{00000000-0005-0000-0000-00003E1B0000}"/>
    <cellStyle name="Normal 5 4 6 2 2" xfId="7802" xr:uid="{00000000-0005-0000-0000-00003F1B0000}"/>
    <cellStyle name="Normal 5 4 6 2 2 2" xfId="16231" xr:uid="{00000000-0005-0000-0000-00003F1B0000}"/>
    <cellStyle name="Normal 5 4 6 2 3" xfId="20442" xr:uid="{00000000-0005-0000-0000-0000130E0000}"/>
    <cellStyle name="Normal 5 4 6 2 4" xfId="12013" xr:uid="{00000000-0005-0000-0000-00003E1B0000}"/>
    <cellStyle name="Normal 5 4 6 3" xfId="5657" xr:uid="{00000000-0005-0000-0000-0000401B0000}"/>
    <cellStyle name="Normal 5 4 6 3 2" xfId="14086" xr:uid="{00000000-0005-0000-0000-0000401B0000}"/>
    <cellStyle name="Normal 5 4 6 4" xfId="18297" xr:uid="{00000000-0005-0000-0000-0000120E0000}"/>
    <cellStyle name="Normal 5 4 6 5" xfId="9868" xr:uid="{00000000-0005-0000-0000-00003D1B0000}"/>
    <cellStyle name="Normal 5 4 7" xfId="1761" xr:uid="{00000000-0005-0000-0000-0000411B0000}"/>
    <cellStyle name="Normal 5 4 7 2" xfId="3991" xr:uid="{00000000-0005-0000-0000-0000421B0000}"/>
    <cellStyle name="Normal 5 4 7 2 2" xfId="8215" xr:uid="{00000000-0005-0000-0000-0000431B0000}"/>
    <cellStyle name="Normal 5 4 7 2 2 2" xfId="16644" xr:uid="{00000000-0005-0000-0000-0000431B0000}"/>
    <cellStyle name="Normal 5 4 7 2 3" xfId="20855" xr:uid="{00000000-0005-0000-0000-0000150E0000}"/>
    <cellStyle name="Normal 5 4 7 2 4" xfId="12426" xr:uid="{00000000-0005-0000-0000-0000421B0000}"/>
    <cellStyle name="Normal 5 4 7 3" xfId="6070" xr:uid="{00000000-0005-0000-0000-0000441B0000}"/>
    <cellStyle name="Normal 5 4 7 3 2" xfId="14499" xr:uid="{00000000-0005-0000-0000-0000441B0000}"/>
    <cellStyle name="Normal 5 4 7 4" xfId="18710" xr:uid="{00000000-0005-0000-0000-0000140E0000}"/>
    <cellStyle name="Normal 5 4 7 5" xfId="10281" xr:uid="{00000000-0005-0000-0000-0000411B0000}"/>
    <cellStyle name="Normal 5 4 8" xfId="2175" xr:uid="{00000000-0005-0000-0000-0000451B0000}"/>
    <cellStyle name="Normal 5 4 8 2" xfId="4404" xr:uid="{00000000-0005-0000-0000-0000461B0000}"/>
    <cellStyle name="Normal 5 4 8 2 2" xfId="8628" xr:uid="{00000000-0005-0000-0000-0000471B0000}"/>
    <cellStyle name="Normal 5 4 8 2 2 2" xfId="17057" xr:uid="{00000000-0005-0000-0000-0000471B0000}"/>
    <cellStyle name="Normal 5 4 8 2 3" xfId="21268" xr:uid="{00000000-0005-0000-0000-0000170E0000}"/>
    <cellStyle name="Normal 5 4 8 2 4" xfId="12839" xr:uid="{00000000-0005-0000-0000-0000461B0000}"/>
    <cellStyle name="Normal 5 4 8 3" xfId="6483" xr:uid="{00000000-0005-0000-0000-0000481B0000}"/>
    <cellStyle name="Normal 5 4 8 3 2" xfId="14912" xr:uid="{00000000-0005-0000-0000-0000481B0000}"/>
    <cellStyle name="Normal 5 4 8 4" xfId="19123" xr:uid="{00000000-0005-0000-0000-0000160E0000}"/>
    <cellStyle name="Normal 5 4 8 5" xfId="10694" xr:uid="{00000000-0005-0000-0000-0000451B0000}"/>
    <cellStyle name="Normal 5 4 9" xfId="2611" xr:uid="{00000000-0005-0000-0000-0000491B0000}"/>
    <cellStyle name="Normal 5 4 9 2" xfId="6896" xr:uid="{00000000-0005-0000-0000-00004A1B0000}"/>
    <cellStyle name="Normal 5 4 9 2 2" xfId="15325" xr:uid="{00000000-0005-0000-0000-00004A1B0000}"/>
    <cellStyle name="Normal 5 4 9 3" xfId="19536" xr:uid="{00000000-0005-0000-0000-0000180E0000}"/>
    <cellStyle name="Normal 5 4 9 4" xfId="11107" xr:uid="{00000000-0005-0000-0000-0000491B0000}"/>
    <cellStyle name="Normal 5 5" xfId="464" xr:uid="{00000000-0005-0000-0000-00004B1B0000}"/>
    <cellStyle name="Normal 5 5 10" xfId="17479" xr:uid="{00000000-0005-0000-0000-00005F230000}"/>
    <cellStyle name="Normal 5 5 11" xfId="9050" xr:uid="{00000000-0005-0000-0000-00004B1B0000}"/>
    <cellStyle name="Normal 5 5 2" xfId="465" xr:uid="{00000000-0005-0000-0000-00004C1B0000}"/>
    <cellStyle name="Normal 5 5 2 10" xfId="9051"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00000000-0005-0000-0000-0000501B0000}"/>
    <cellStyle name="Normal 5 5 2 2 2 2 3" xfId="20039" xr:uid="{00000000-0005-0000-0000-00001D0E0000}"/>
    <cellStyle name="Normal 5 5 2 2 2 2 4" xfId="11610" xr:uid="{00000000-0005-0000-0000-00004F1B0000}"/>
    <cellStyle name="Normal 5 5 2 2 2 3" xfId="5254" xr:uid="{00000000-0005-0000-0000-0000511B0000}"/>
    <cellStyle name="Normal 5 5 2 2 2 3 2" xfId="13683" xr:uid="{00000000-0005-0000-0000-0000511B0000}"/>
    <cellStyle name="Normal 5 5 2 2 2 4" xfId="17894" xr:uid="{00000000-0005-0000-0000-00001C0E0000}"/>
    <cellStyle name="Normal 5 5 2 2 2 5" xfId="9465" xr:uid="{00000000-0005-0000-0000-00004E1B0000}"/>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00000000-0005-0000-0000-0000541B0000}"/>
    <cellStyle name="Normal 5 5 2 2 3 2 3" xfId="20452" xr:uid="{00000000-0005-0000-0000-00001F0E0000}"/>
    <cellStyle name="Normal 5 5 2 2 3 2 4" xfId="12023" xr:uid="{00000000-0005-0000-0000-0000531B0000}"/>
    <cellStyle name="Normal 5 5 2 2 3 3" xfId="5667" xr:uid="{00000000-0005-0000-0000-0000551B0000}"/>
    <cellStyle name="Normal 5 5 2 2 3 3 2" xfId="14096" xr:uid="{00000000-0005-0000-0000-0000551B0000}"/>
    <cellStyle name="Normal 5 5 2 2 3 4" xfId="18307" xr:uid="{00000000-0005-0000-0000-00001E0E0000}"/>
    <cellStyle name="Normal 5 5 2 2 3 5" xfId="9878" xr:uid="{00000000-0005-0000-0000-0000521B0000}"/>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00000000-0005-0000-0000-0000581B0000}"/>
    <cellStyle name="Normal 5 5 2 2 4 2 3" xfId="20865" xr:uid="{00000000-0005-0000-0000-0000210E0000}"/>
    <cellStyle name="Normal 5 5 2 2 4 2 4" xfId="12436" xr:uid="{00000000-0005-0000-0000-0000571B0000}"/>
    <cellStyle name="Normal 5 5 2 2 4 3" xfId="6080" xr:uid="{00000000-0005-0000-0000-0000591B0000}"/>
    <cellStyle name="Normal 5 5 2 2 4 3 2" xfId="14509" xr:uid="{00000000-0005-0000-0000-0000591B0000}"/>
    <cellStyle name="Normal 5 5 2 2 4 4" xfId="18720" xr:uid="{00000000-0005-0000-0000-0000200E0000}"/>
    <cellStyle name="Normal 5 5 2 2 4 5" xfId="10291" xr:uid="{00000000-0005-0000-0000-0000561B0000}"/>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00000000-0005-0000-0000-00005C1B0000}"/>
    <cellStyle name="Normal 5 5 2 2 5 2 3" xfId="21278" xr:uid="{00000000-0005-0000-0000-0000230E0000}"/>
    <cellStyle name="Normal 5 5 2 2 5 2 4" xfId="12849" xr:uid="{00000000-0005-0000-0000-00005B1B0000}"/>
    <cellStyle name="Normal 5 5 2 2 5 3" xfId="6493" xr:uid="{00000000-0005-0000-0000-00005D1B0000}"/>
    <cellStyle name="Normal 5 5 2 2 5 3 2" xfId="14922" xr:uid="{00000000-0005-0000-0000-00005D1B0000}"/>
    <cellStyle name="Normal 5 5 2 2 5 4" xfId="19133" xr:uid="{00000000-0005-0000-0000-0000220E0000}"/>
    <cellStyle name="Normal 5 5 2 2 5 5" xfId="10704" xr:uid="{00000000-0005-0000-0000-00005A1B0000}"/>
    <cellStyle name="Normal 5 5 2 2 6" xfId="2621" xr:uid="{00000000-0005-0000-0000-00005E1B0000}"/>
    <cellStyle name="Normal 5 5 2 2 6 2" xfId="6906" xr:uid="{00000000-0005-0000-0000-00005F1B0000}"/>
    <cellStyle name="Normal 5 5 2 2 6 2 2" xfId="15335" xr:uid="{00000000-0005-0000-0000-00005F1B0000}"/>
    <cellStyle name="Normal 5 5 2 2 6 3" xfId="19546" xr:uid="{00000000-0005-0000-0000-0000240E0000}"/>
    <cellStyle name="Normal 5 5 2 2 6 4" xfId="11117" xr:uid="{00000000-0005-0000-0000-00005E1B0000}"/>
    <cellStyle name="Normal 5 5 2 2 7" xfId="4841" xr:uid="{00000000-0005-0000-0000-0000601B0000}"/>
    <cellStyle name="Normal 5 5 2 2 7 2" xfId="13270" xr:uid="{00000000-0005-0000-0000-0000601B0000}"/>
    <cellStyle name="Normal 5 5 2 2 8" xfId="17481" xr:uid="{00000000-0005-0000-0000-000061230000}"/>
    <cellStyle name="Normal 5 5 2 2 9" xfId="9052" xr:uid="{00000000-0005-0000-0000-00004D1B0000}"/>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00000000-0005-0000-0000-0000631B0000}"/>
    <cellStyle name="Normal 5 5 2 3 2 3" xfId="20038" xr:uid="{00000000-0005-0000-0000-0000260E0000}"/>
    <cellStyle name="Normal 5 5 2 3 2 4" xfId="11609" xr:uid="{00000000-0005-0000-0000-0000621B0000}"/>
    <cellStyle name="Normal 5 5 2 3 3" xfId="5253" xr:uid="{00000000-0005-0000-0000-0000641B0000}"/>
    <cellStyle name="Normal 5 5 2 3 3 2" xfId="13682" xr:uid="{00000000-0005-0000-0000-0000641B0000}"/>
    <cellStyle name="Normal 5 5 2 3 4" xfId="17893" xr:uid="{00000000-0005-0000-0000-0000250E0000}"/>
    <cellStyle name="Normal 5 5 2 3 5" xfId="9464" xr:uid="{00000000-0005-0000-0000-0000611B0000}"/>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00000000-0005-0000-0000-0000671B0000}"/>
    <cellStyle name="Normal 5 5 2 4 2 3" xfId="20451" xr:uid="{00000000-0005-0000-0000-0000280E0000}"/>
    <cellStyle name="Normal 5 5 2 4 2 4" xfId="12022" xr:uid="{00000000-0005-0000-0000-0000661B0000}"/>
    <cellStyle name="Normal 5 5 2 4 3" xfId="5666" xr:uid="{00000000-0005-0000-0000-0000681B0000}"/>
    <cellStyle name="Normal 5 5 2 4 3 2" xfId="14095" xr:uid="{00000000-0005-0000-0000-0000681B0000}"/>
    <cellStyle name="Normal 5 5 2 4 4" xfId="18306" xr:uid="{00000000-0005-0000-0000-0000270E0000}"/>
    <cellStyle name="Normal 5 5 2 4 5" xfId="9877" xr:uid="{00000000-0005-0000-0000-0000651B0000}"/>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00000000-0005-0000-0000-00006B1B0000}"/>
    <cellStyle name="Normal 5 5 2 5 2 3" xfId="20864" xr:uid="{00000000-0005-0000-0000-00002A0E0000}"/>
    <cellStyle name="Normal 5 5 2 5 2 4" xfId="12435" xr:uid="{00000000-0005-0000-0000-00006A1B0000}"/>
    <cellStyle name="Normal 5 5 2 5 3" xfId="6079" xr:uid="{00000000-0005-0000-0000-00006C1B0000}"/>
    <cellStyle name="Normal 5 5 2 5 3 2" xfId="14508" xr:uid="{00000000-0005-0000-0000-00006C1B0000}"/>
    <cellStyle name="Normal 5 5 2 5 4" xfId="18719" xr:uid="{00000000-0005-0000-0000-0000290E0000}"/>
    <cellStyle name="Normal 5 5 2 5 5" xfId="10290" xr:uid="{00000000-0005-0000-0000-0000691B0000}"/>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00000000-0005-0000-0000-00006F1B0000}"/>
    <cellStyle name="Normal 5 5 2 6 2 3" xfId="21277" xr:uid="{00000000-0005-0000-0000-00002C0E0000}"/>
    <cellStyle name="Normal 5 5 2 6 2 4" xfId="12848" xr:uid="{00000000-0005-0000-0000-00006E1B0000}"/>
    <cellStyle name="Normal 5 5 2 6 3" xfId="6492" xr:uid="{00000000-0005-0000-0000-0000701B0000}"/>
    <cellStyle name="Normal 5 5 2 6 3 2" xfId="14921" xr:uid="{00000000-0005-0000-0000-0000701B0000}"/>
    <cellStyle name="Normal 5 5 2 6 4" xfId="19132" xr:uid="{00000000-0005-0000-0000-00002B0E0000}"/>
    <cellStyle name="Normal 5 5 2 6 5" xfId="10703" xr:uid="{00000000-0005-0000-0000-00006D1B0000}"/>
    <cellStyle name="Normal 5 5 2 7" xfId="2620" xr:uid="{00000000-0005-0000-0000-0000711B0000}"/>
    <cellStyle name="Normal 5 5 2 7 2" xfId="6905" xr:uid="{00000000-0005-0000-0000-0000721B0000}"/>
    <cellStyle name="Normal 5 5 2 7 2 2" xfId="15334" xr:uid="{00000000-0005-0000-0000-0000721B0000}"/>
    <cellStyle name="Normal 5 5 2 7 3" xfId="19545" xr:uid="{00000000-0005-0000-0000-00002D0E0000}"/>
    <cellStyle name="Normal 5 5 2 7 4" xfId="11116" xr:uid="{00000000-0005-0000-0000-0000711B0000}"/>
    <cellStyle name="Normal 5 5 2 8" xfId="4840" xr:uid="{00000000-0005-0000-0000-0000731B0000}"/>
    <cellStyle name="Normal 5 5 2 8 2" xfId="13269" xr:uid="{00000000-0005-0000-0000-0000731B0000}"/>
    <cellStyle name="Normal 5 5 2 9" xfId="17480" xr:uid="{00000000-0005-0000-0000-00006023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00000000-0005-0000-0000-0000771B0000}"/>
    <cellStyle name="Normal 5 5 3 2 2 3" xfId="20040" xr:uid="{00000000-0005-0000-0000-0000300E0000}"/>
    <cellStyle name="Normal 5 5 3 2 2 4" xfId="11611" xr:uid="{00000000-0005-0000-0000-0000761B0000}"/>
    <cellStyle name="Normal 5 5 3 2 3" xfId="5255" xr:uid="{00000000-0005-0000-0000-0000781B0000}"/>
    <cellStyle name="Normal 5 5 3 2 3 2" xfId="13684" xr:uid="{00000000-0005-0000-0000-0000781B0000}"/>
    <cellStyle name="Normal 5 5 3 2 4" xfId="17895" xr:uid="{00000000-0005-0000-0000-00002F0E0000}"/>
    <cellStyle name="Normal 5 5 3 2 5" xfId="9466" xr:uid="{00000000-0005-0000-0000-0000751B0000}"/>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00000000-0005-0000-0000-00007B1B0000}"/>
    <cellStyle name="Normal 5 5 3 3 2 3" xfId="20453" xr:uid="{00000000-0005-0000-0000-0000320E0000}"/>
    <cellStyle name="Normal 5 5 3 3 2 4" xfId="12024" xr:uid="{00000000-0005-0000-0000-00007A1B0000}"/>
    <cellStyle name="Normal 5 5 3 3 3" xfId="5668" xr:uid="{00000000-0005-0000-0000-00007C1B0000}"/>
    <cellStyle name="Normal 5 5 3 3 3 2" xfId="14097" xr:uid="{00000000-0005-0000-0000-00007C1B0000}"/>
    <cellStyle name="Normal 5 5 3 3 4" xfId="18308" xr:uid="{00000000-0005-0000-0000-0000310E0000}"/>
    <cellStyle name="Normal 5 5 3 3 5" xfId="9879" xr:uid="{00000000-0005-0000-0000-0000791B0000}"/>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00000000-0005-0000-0000-00007F1B0000}"/>
    <cellStyle name="Normal 5 5 3 4 2 3" xfId="20866" xr:uid="{00000000-0005-0000-0000-0000340E0000}"/>
    <cellStyle name="Normal 5 5 3 4 2 4" xfId="12437" xr:uid="{00000000-0005-0000-0000-00007E1B0000}"/>
    <cellStyle name="Normal 5 5 3 4 3" xfId="6081" xr:uid="{00000000-0005-0000-0000-0000801B0000}"/>
    <cellStyle name="Normal 5 5 3 4 3 2" xfId="14510" xr:uid="{00000000-0005-0000-0000-0000801B0000}"/>
    <cellStyle name="Normal 5 5 3 4 4" xfId="18721" xr:uid="{00000000-0005-0000-0000-0000330E0000}"/>
    <cellStyle name="Normal 5 5 3 4 5" xfId="10292" xr:uid="{00000000-0005-0000-0000-00007D1B0000}"/>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00000000-0005-0000-0000-0000831B0000}"/>
    <cellStyle name="Normal 5 5 3 5 2 3" xfId="21279" xr:uid="{00000000-0005-0000-0000-0000360E0000}"/>
    <cellStyle name="Normal 5 5 3 5 2 4" xfId="12850" xr:uid="{00000000-0005-0000-0000-0000821B0000}"/>
    <cellStyle name="Normal 5 5 3 5 3" xfId="6494" xr:uid="{00000000-0005-0000-0000-0000841B0000}"/>
    <cellStyle name="Normal 5 5 3 5 3 2" xfId="14923" xr:uid="{00000000-0005-0000-0000-0000841B0000}"/>
    <cellStyle name="Normal 5 5 3 5 4" xfId="19134" xr:uid="{00000000-0005-0000-0000-0000350E0000}"/>
    <cellStyle name="Normal 5 5 3 5 5" xfId="10705" xr:uid="{00000000-0005-0000-0000-0000811B0000}"/>
    <cellStyle name="Normal 5 5 3 6" xfId="2622" xr:uid="{00000000-0005-0000-0000-0000851B0000}"/>
    <cellStyle name="Normal 5 5 3 6 2" xfId="6907" xr:uid="{00000000-0005-0000-0000-0000861B0000}"/>
    <cellStyle name="Normal 5 5 3 6 2 2" xfId="15336" xr:uid="{00000000-0005-0000-0000-0000861B0000}"/>
    <cellStyle name="Normal 5 5 3 6 3" xfId="19547" xr:uid="{00000000-0005-0000-0000-0000370E0000}"/>
    <cellStyle name="Normal 5 5 3 6 4" xfId="11118" xr:uid="{00000000-0005-0000-0000-0000851B0000}"/>
    <cellStyle name="Normal 5 5 3 7" xfId="4842" xr:uid="{00000000-0005-0000-0000-0000871B0000}"/>
    <cellStyle name="Normal 5 5 3 7 2" xfId="13271" xr:uid="{00000000-0005-0000-0000-0000871B0000}"/>
    <cellStyle name="Normal 5 5 3 8" xfId="17482" xr:uid="{00000000-0005-0000-0000-000062230000}"/>
    <cellStyle name="Normal 5 5 3 9" xfId="9053" xr:uid="{00000000-0005-0000-0000-0000741B0000}"/>
    <cellStyle name="Normal 5 5 4" xfId="939" xr:uid="{00000000-0005-0000-0000-0000881B0000}"/>
    <cellStyle name="Normal 5 5 4 2" xfId="3173" xr:uid="{00000000-0005-0000-0000-0000891B0000}"/>
    <cellStyle name="Normal 5 5 4 2 2" xfId="7397" xr:uid="{00000000-0005-0000-0000-00008A1B0000}"/>
    <cellStyle name="Normal 5 5 4 2 2 2" xfId="15826" xr:uid="{00000000-0005-0000-0000-00008A1B0000}"/>
    <cellStyle name="Normal 5 5 4 2 3" xfId="20037" xr:uid="{00000000-0005-0000-0000-0000390E0000}"/>
    <cellStyle name="Normal 5 5 4 2 4" xfId="11608" xr:uid="{00000000-0005-0000-0000-0000891B0000}"/>
    <cellStyle name="Normal 5 5 4 3" xfId="5252" xr:uid="{00000000-0005-0000-0000-00008B1B0000}"/>
    <cellStyle name="Normal 5 5 4 3 2" xfId="13681" xr:uid="{00000000-0005-0000-0000-00008B1B0000}"/>
    <cellStyle name="Normal 5 5 4 4" xfId="17892" xr:uid="{00000000-0005-0000-0000-0000380E0000}"/>
    <cellStyle name="Normal 5 5 4 5" xfId="9463" xr:uid="{00000000-0005-0000-0000-0000881B0000}"/>
    <cellStyle name="Normal 5 5 5" xfId="1356" xr:uid="{00000000-0005-0000-0000-00008C1B0000}"/>
    <cellStyle name="Normal 5 5 5 2" xfId="3586" xr:uid="{00000000-0005-0000-0000-00008D1B0000}"/>
    <cellStyle name="Normal 5 5 5 2 2" xfId="7810" xr:uid="{00000000-0005-0000-0000-00008E1B0000}"/>
    <cellStyle name="Normal 5 5 5 2 2 2" xfId="16239" xr:uid="{00000000-0005-0000-0000-00008E1B0000}"/>
    <cellStyle name="Normal 5 5 5 2 3" xfId="20450" xr:uid="{00000000-0005-0000-0000-00003B0E0000}"/>
    <cellStyle name="Normal 5 5 5 2 4" xfId="12021" xr:uid="{00000000-0005-0000-0000-00008D1B0000}"/>
    <cellStyle name="Normal 5 5 5 3" xfId="5665" xr:uid="{00000000-0005-0000-0000-00008F1B0000}"/>
    <cellStyle name="Normal 5 5 5 3 2" xfId="14094" xr:uid="{00000000-0005-0000-0000-00008F1B0000}"/>
    <cellStyle name="Normal 5 5 5 4" xfId="18305" xr:uid="{00000000-0005-0000-0000-00003A0E0000}"/>
    <cellStyle name="Normal 5 5 5 5" xfId="9876" xr:uid="{00000000-0005-0000-0000-00008C1B0000}"/>
    <cellStyle name="Normal 5 5 6" xfId="1769" xr:uid="{00000000-0005-0000-0000-0000901B0000}"/>
    <cellStyle name="Normal 5 5 6 2" xfId="3999" xr:uid="{00000000-0005-0000-0000-0000911B0000}"/>
    <cellStyle name="Normal 5 5 6 2 2" xfId="8223" xr:uid="{00000000-0005-0000-0000-0000921B0000}"/>
    <cellStyle name="Normal 5 5 6 2 2 2" xfId="16652" xr:uid="{00000000-0005-0000-0000-0000921B0000}"/>
    <cellStyle name="Normal 5 5 6 2 3" xfId="20863" xr:uid="{00000000-0005-0000-0000-00003D0E0000}"/>
    <cellStyle name="Normal 5 5 6 2 4" xfId="12434" xr:uid="{00000000-0005-0000-0000-0000911B0000}"/>
    <cellStyle name="Normal 5 5 6 3" xfId="6078" xr:uid="{00000000-0005-0000-0000-0000931B0000}"/>
    <cellStyle name="Normal 5 5 6 3 2" xfId="14507" xr:uid="{00000000-0005-0000-0000-0000931B0000}"/>
    <cellStyle name="Normal 5 5 6 4" xfId="18718" xr:uid="{00000000-0005-0000-0000-00003C0E0000}"/>
    <cellStyle name="Normal 5 5 6 5" xfId="10289" xr:uid="{00000000-0005-0000-0000-0000901B0000}"/>
    <cellStyle name="Normal 5 5 7" xfId="2183" xr:uid="{00000000-0005-0000-0000-0000941B0000}"/>
    <cellStyle name="Normal 5 5 7 2" xfId="4412" xr:uid="{00000000-0005-0000-0000-0000951B0000}"/>
    <cellStyle name="Normal 5 5 7 2 2" xfId="8636" xr:uid="{00000000-0005-0000-0000-0000961B0000}"/>
    <cellStyle name="Normal 5 5 7 2 2 2" xfId="17065" xr:uid="{00000000-0005-0000-0000-0000961B0000}"/>
    <cellStyle name="Normal 5 5 7 2 3" xfId="21276" xr:uid="{00000000-0005-0000-0000-00003F0E0000}"/>
    <cellStyle name="Normal 5 5 7 2 4" xfId="12847" xr:uid="{00000000-0005-0000-0000-0000951B0000}"/>
    <cellStyle name="Normal 5 5 7 3" xfId="6491" xr:uid="{00000000-0005-0000-0000-0000971B0000}"/>
    <cellStyle name="Normal 5 5 7 3 2" xfId="14920" xr:uid="{00000000-0005-0000-0000-0000971B0000}"/>
    <cellStyle name="Normal 5 5 7 4" xfId="19131" xr:uid="{00000000-0005-0000-0000-00003E0E0000}"/>
    <cellStyle name="Normal 5 5 7 5" xfId="10702" xr:uid="{00000000-0005-0000-0000-0000941B0000}"/>
    <cellStyle name="Normal 5 5 8" xfId="2619" xr:uid="{00000000-0005-0000-0000-0000981B0000}"/>
    <cellStyle name="Normal 5 5 8 2" xfId="6904" xr:uid="{00000000-0005-0000-0000-0000991B0000}"/>
    <cellStyle name="Normal 5 5 8 2 2" xfId="15333" xr:uid="{00000000-0005-0000-0000-0000991B0000}"/>
    <cellStyle name="Normal 5 5 8 3" xfId="19544" xr:uid="{00000000-0005-0000-0000-0000400E0000}"/>
    <cellStyle name="Normal 5 5 8 4" xfId="11115" xr:uid="{00000000-0005-0000-0000-0000981B0000}"/>
    <cellStyle name="Normal 5 5 9" xfId="4839" xr:uid="{00000000-0005-0000-0000-00009A1B0000}"/>
    <cellStyle name="Normal 5 5 9 2" xfId="13268" xr:uid="{00000000-0005-0000-0000-00009A1B0000}"/>
    <cellStyle name="Normal 5 6" xfId="468" xr:uid="{00000000-0005-0000-0000-00009B1B0000}"/>
    <cellStyle name="Normal 5 6 10" xfId="9054"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00000000-0005-0000-0000-00009F1B0000}"/>
    <cellStyle name="Normal 5 6 2 2 2 3" xfId="20042" xr:uid="{00000000-0005-0000-0000-0000440E0000}"/>
    <cellStyle name="Normal 5 6 2 2 2 4" xfId="11613" xr:uid="{00000000-0005-0000-0000-00009E1B0000}"/>
    <cellStyle name="Normal 5 6 2 2 3" xfId="5257" xr:uid="{00000000-0005-0000-0000-0000A01B0000}"/>
    <cellStyle name="Normal 5 6 2 2 3 2" xfId="13686" xr:uid="{00000000-0005-0000-0000-0000A01B0000}"/>
    <cellStyle name="Normal 5 6 2 2 4" xfId="17897" xr:uid="{00000000-0005-0000-0000-0000430E0000}"/>
    <cellStyle name="Normal 5 6 2 2 5" xfId="9468" xr:uid="{00000000-0005-0000-0000-00009D1B0000}"/>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00000000-0005-0000-0000-0000A31B0000}"/>
    <cellStyle name="Normal 5 6 2 3 2 3" xfId="20455" xr:uid="{00000000-0005-0000-0000-0000460E0000}"/>
    <cellStyle name="Normal 5 6 2 3 2 4" xfId="12026" xr:uid="{00000000-0005-0000-0000-0000A21B0000}"/>
    <cellStyle name="Normal 5 6 2 3 3" xfId="5670" xr:uid="{00000000-0005-0000-0000-0000A41B0000}"/>
    <cellStyle name="Normal 5 6 2 3 3 2" xfId="14099" xr:uid="{00000000-0005-0000-0000-0000A41B0000}"/>
    <cellStyle name="Normal 5 6 2 3 4" xfId="18310" xr:uid="{00000000-0005-0000-0000-0000450E0000}"/>
    <cellStyle name="Normal 5 6 2 3 5" xfId="9881" xr:uid="{00000000-0005-0000-0000-0000A11B0000}"/>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00000000-0005-0000-0000-0000A71B0000}"/>
    <cellStyle name="Normal 5 6 2 4 2 3" xfId="20868" xr:uid="{00000000-0005-0000-0000-0000480E0000}"/>
    <cellStyle name="Normal 5 6 2 4 2 4" xfId="12439" xr:uid="{00000000-0005-0000-0000-0000A61B0000}"/>
    <cellStyle name="Normal 5 6 2 4 3" xfId="6083" xr:uid="{00000000-0005-0000-0000-0000A81B0000}"/>
    <cellStyle name="Normal 5 6 2 4 3 2" xfId="14512" xr:uid="{00000000-0005-0000-0000-0000A81B0000}"/>
    <cellStyle name="Normal 5 6 2 4 4" xfId="18723" xr:uid="{00000000-0005-0000-0000-0000470E0000}"/>
    <cellStyle name="Normal 5 6 2 4 5" xfId="10294" xr:uid="{00000000-0005-0000-0000-0000A51B0000}"/>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00000000-0005-0000-0000-0000AB1B0000}"/>
    <cellStyle name="Normal 5 6 2 5 2 3" xfId="21281" xr:uid="{00000000-0005-0000-0000-00004A0E0000}"/>
    <cellStyle name="Normal 5 6 2 5 2 4" xfId="12852" xr:uid="{00000000-0005-0000-0000-0000AA1B0000}"/>
    <cellStyle name="Normal 5 6 2 5 3" xfId="6496" xr:uid="{00000000-0005-0000-0000-0000AC1B0000}"/>
    <cellStyle name="Normal 5 6 2 5 3 2" xfId="14925" xr:uid="{00000000-0005-0000-0000-0000AC1B0000}"/>
    <cellStyle name="Normal 5 6 2 5 4" xfId="19136" xr:uid="{00000000-0005-0000-0000-0000490E0000}"/>
    <cellStyle name="Normal 5 6 2 5 5" xfId="10707" xr:uid="{00000000-0005-0000-0000-0000A91B0000}"/>
    <cellStyle name="Normal 5 6 2 6" xfId="2624" xr:uid="{00000000-0005-0000-0000-0000AD1B0000}"/>
    <cellStyle name="Normal 5 6 2 6 2" xfId="6909" xr:uid="{00000000-0005-0000-0000-0000AE1B0000}"/>
    <cellStyle name="Normal 5 6 2 6 2 2" xfId="15338" xr:uid="{00000000-0005-0000-0000-0000AE1B0000}"/>
    <cellStyle name="Normal 5 6 2 6 3" xfId="19549" xr:uid="{00000000-0005-0000-0000-00004B0E0000}"/>
    <cellStyle name="Normal 5 6 2 6 4" xfId="11120" xr:uid="{00000000-0005-0000-0000-0000AD1B0000}"/>
    <cellStyle name="Normal 5 6 2 7" xfId="4844" xr:uid="{00000000-0005-0000-0000-0000AF1B0000}"/>
    <cellStyle name="Normal 5 6 2 7 2" xfId="13273" xr:uid="{00000000-0005-0000-0000-0000AF1B0000}"/>
    <cellStyle name="Normal 5 6 2 8" xfId="17484" xr:uid="{00000000-0005-0000-0000-000064230000}"/>
    <cellStyle name="Normal 5 6 2 9" xfId="9055" xr:uid="{00000000-0005-0000-0000-00009C1B0000}"/>
    <cellStyle name="Normal 5 6 3" xfId="943" xr:uid="{00000000-0005-0000-0000-0000B01B0000}"/>
    <cellStyle name="Normal 5 6 3 2" xfId="3177" xr:uid="{00000000-0005-0000-0000-0000B11B0000}"/>
    <cellStyle name="Normal 5 6 3 2 2" xfId="7401" xr:uid="{00000000-0005-0000-0000-0000B21B0000}"/>
    <cellStyle name="Normal 5 6 3 2 2 2" xfId="15830" xr:uid="{00000000-0005-0000-0000-0000B21B0000}"/>
    <cellStyle name="Normal 5 6 3 2 3" xfId="20041" xr:uid="{00000000-0005-0000-0000-00004D0E0000}"/>
    <cellStyle name="Normal 5 6 3 2 4" xfId="11612" xr:uid="{00000000-0005-0000-0000-0000B11B0000}"/>
    <cellStyle name="Normal 5 6 3 3" xfId="5256" xr:uid="{00000000-0005-0000-0000-0000B31B0000}"/>
    <cellStyle name="Normal 5 6 3 3 2" xfId="13685" xr:uid="{00000000-0005-0000-0000-0000B31B0000}"/>
    <cellStyle name="Normal 5 6 3 4" xfId="17896" xr:uid="{00000000-0005-0000-0000-00004C0E0000}"/>
    <cellStyle name="Normal 5 6 3 5" xfId="9467" xr:uid="{00000000-0005-0000-0000-0000B01B0000}"/>
    <cellStyle name="Normal 5 6 4" xfId="1360" xr:uid="{00000000-0005-0000-0000-0000B41B0000}"/>
    <cellStyle name="Normal 5 6 4 2" xfId="3590" xr:uid="{00000000-0005-0000-0000-0000B51B0000}"/>
    <cellStyle name="Normal 5 6 4 2 2" xfId="7814" xr:uid="{00000000-0005-0000-0000-0000B61B0000}"/>
    <cellStyle name="Normal 5 6 4 2 2 2" xfId="16243" xr:uid="{00000000-0005-0000-0000-0000B61B0000}"/>
    <cellStyle name="Normal 5 6 4 2 3" xfId="20454" xr:uid="{00000000-0005-0000-0000-00004F0E0000}"/>
    <cellStyle name="Normal 5 6 4 2 4" xfId="12025" xr:uid="{00000000-0005-0000-0000-0000B51B0000}"/>
    <cellStyle name="Normal 5 6 4 3" xfId="5669" xr:uid="{00000000-0005-0000-0000-0000B71B0000}"/>
    <cellStyle name="Normal 5 6 4 3 2" xfId="14098" xr:uid="{00000000-0005-0000-0000-0000B71B0000}"/>
    <cellStyle name="Normal 5 6 4 4" xfId="18309" xr:uid="{00000000-0005-0000-0000-00004E0E0000}"/>
    <cellStyle name="Normal 5 6 4 5" xfId="9880" xr:uid="{00000000-0005-0000-0000-0000B41B0000}"/>
    <cellStyle name="Normal 5 6 5" xfId="1773" xr:uid="{00000000-0005-0000-0000-0000B81B0000}"/>
    <cellStyle name="Normal 5 6 5 2" xfId="4003" xr:uid="{00000000-0005-0000-0000-0000B91B0000}"/>
    <cellStyle name="Normal 5 6 5 2 2" xfId="8227" xr:uid="{00000000-0005-0000-0000-0000BA1B0000}"/>
    <cellStyle name="Normal 5 6 5 2 2 2" xfId="16656" xr:uid="{00000000-0005-0000-0000-0000BA1B0000}"/>
    <cellStyle name="Normal 5 6 5 2 3" xfId="20867" xr:uid="{00000000-0005-0000-0000-0000510E0000}"/>
    <cellStyle name="Normal 5 6 5 2 4" xfId="12438" xr:uid="{00000000-0005-0000-0000-0000B91B0000}"/>
    <cellStyle name="Normal 5 6 5 3" xfId="6082" xr:uid="{00000000-0005-0000-0000-0000BB1B0000}"/>
    <cellStyle name="Normal 5 6 5 3 2" xfId="14511" xr:uid="{00000000-0005-0000-0000-0000BB1B0000}"/>
    <cellStyle name="Normal 5 6 5 4" xfId="18722" xr:uid="{00000000-0005-0000-0000-0000500E0000}"/>
    <cellStyle name="Normal 5 6 5 5" xfId="10293" xr:uid="{00000000-0005-0000-0000-0000B81B0000}"/>
    <cellStyle name="Normal 5 6 6" xfId="2187" xr:uid="{00000000-0005-0000-0000-0000BC1B0000}"/>
    <cellStyle name="Normal 5 6 6 2" xfId="4416" xr:uid="{00000000-0005-0000-0000-0000BD1B0000}"/>
    <cellStyle name="Normal 5 6 6 2 2" xfId="8640" xr:uid="{00000000-0005-0000-0000-0000BE1B0000}"/>
    <cellStyle name="Normal 5 6 6 2 2 2" xfId="17069" xr:uid="{00000000-0005-0000-0000-0000BE1B0000}"/>
    <cellStyle name="Normal 5 6 6 2 3" xfId="21280" xr:uid="{00000000-0005-0000-0000-0000530E0000}"/>
    <cellStyle name="Normal 5 6 6 2 4" xfId="12851" xr:uid="{00000000-0005-0000-0000-0000BD1B0000}"/>
    <cellStyle name="Normal 5 6 6 3" xfId="6495" xr:uid="{00000000-0005-0000-0000-0000BF1B0000}"/>
    <cellStyle name="Normal 5 6 6 3 2" xfId="14924" xr:uid="{00000000-0005-0000-0000-0000BF1B0000}"/>
    <cellStyle name="Normal 5 6 6 4" xfId="19135" xr:uid="{00000000-0005-0000-0000-0000520E0000}"/>
    <cellStyle name="Normal 5 6 6 5" xfId="10706" xr:uid="{00000000-0005-0000-0000-0000BC1B0000}"/>
    <cellStyle name="Normal 5 6 7" xfId="2623" xr:uid="{00000000-0005-0000-0000-0000C01B0000}"/>
    <cellStyle name="Normal 5 6 7 2" xfId="6908" xr:uid="{00000000-0005-0000-0000-0000C11B0000}"/>
    <cellStyle name="Normal 5 6 7 2 2" xfId="15337" xr:uid="{00000000-0005-0000-0000-0000C11B0000}"/>
    <cellStyle name="Normal 5 6 7 3" xfId="19548" xr:uid="{00000000-0005-0000-0000-0000540E0000}"/>
    <cellStyle name="Normal 5 6 7 4" xfId="11119" xr:uid="{00000000-0005-0000-0000-0000C01B0000}"/>
    <cellStyle name="Normal 5 6 8" xfId="4843" xr:uid="{00000000-0005-0000-0000-0000C21B0000}"/>
    <cellStyle name="Normal 5 6 8 2" xfId="13272" xr:uid="{00000000-0005-0000-0000-0000C21B0000}"/>
    <cellStyle name="Normal 5 6 9" xfId="17483" xr:uid="{00000000-0005-0000-0000-00006323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00000000-0005-0000-0000-0000C61B0000}"/>
    <cellStyle name="Normal 5 7 2 2 3" xfId="20043" xr:uid="{00000000-0005-0000-0000-0000570E0000}"/>
    <cellStyle name="Normal 5 7 2 2 4" xfId="11614" xr:uid="{00000000-0005-0000-0000-0000C51B0000}"/>
    <cellStyle name="Normal 5 7 2 3" xfId="5258" xr:uid="{00000000-0005-0000-0000-0000C71B0000}"/>
    <cellStyle name="Normal 5 7 2 3 2" xfId="13687" xr:uid="{00000000-0005-0000-0000-0000C71B0000}"/>
    <cellStyle name="Normal 5 7 2 4" xfId="17898" xr:uid="{00000000-0005-0000-0000-0000560E0000}"/>
    <cellStyle name="Normal 5 7 2 5" xfId="9469" xr:uid="{00000000-0005-0000-0000-0000C41B0000}"/>
    <cellStyle name="Normal 5 7 3" xfId="1362" xr:uid="{00000000-0005-0000-0000-0000C81B0000}"/>
    <cellStyle name="Normal 5 7 3 2" xfId="3592" xr:uid="{00000000-0005-0000-0000-0000C91B0000}"/>
    <cellStyle name="Normal 5 7 3 2 2" xfId="7816" xr:uid="{00000000-0005-0000-0000-0000CA1B0000}"/>
    <cellStyle name="Normal 5 7 3 2 2 2" xfId="16245" xr:uid="{00000000-0005-0000-0000-0000CA1B0000}"/>
    <cellStyle name="Normal 5 7 3 2 3" xfId="20456" xr:uid="{00000000-0005-0000-0000-0000590E0000}"/>
    <cellStyle name="Normal 5 7 3 2 4" xfId="12027" xr:uid="{00000000-0005-0000-0000-0000C91B0000}"/>
    <cellStyle name="Normal 5 7 3 3" xfId="5671" xr:uid="{00000000-0005-0000-0000-0000CB1B0000}"/>
    <cellStyle name="Normal 5 7 3 3 2" xfId="14100" xr:uid="{00000000-0005-0000-0000-0000CB1B0000}"/>
    <cellStyle name="Normal 5 7 3 4" xfId="18311" xr:uid="{00000000-0005-0000-0000-0000580E0000}"/>
    <cellStyle name="Normal 5 7 3 5" xfId="9882" xr:uid="{00000000-0005-0000-0000-0000C81B0000}"/>
    <cellStyle name="Normal 5 7 4" xfId="1775" xr:uid="{00000000-0005-0000-0000-0000CC1B0000}"/>
    <cellStyle name="Normal 5 7 4 2" xfId="4005" xr:uid="{00000000-0005-0000-0000-0000CD1B0000}"/>
    <cellStyle name="Normal 5 7 4 2 2" xfId="8229" xr:uid="{00000000-0005-0000-0000-0000CE1B0000}"/>
    <cellStyle name="Normal 5 7 4 2 2 2" xfId="16658" xr:uid="{00000000-0005-0000-0000-0000CE1B0000}"/>
    <cellStyle name="Normal 5 7 4 2 3" xfId="20869" xr:uid="{00000000-0005-0000-0000-00005B0E0000}"/>
    <cellStyle name="Normal 5 7 4 2 4" xfId="12440" xr:uid="{00000000-0005-0000-0000-0000CD1B0000}"/>
    <cellStyle name="Normal 5 7 4 3" xfId="6084" xr:uid="{00000000-0005-0000-0000-0000CF1B0000}"/>
    <cellStyle name="Normal 5 7 4 3 2" xfId="14513" xr:uid="{00000000-0005-0000-0000-0000CF1B0000}"/>
    <cellStyle name="Normal 5 7 4 4" xfId="18724" xr:uid="{00000000-0005-0000-0000-00005A0E0000}"/>
    <cellStyle name="Normal 5 7 4 5" xfId="10295" xr:uid="{00000000-0005-0000-0000-0000CC1B0000}"/>
    <cellStyle name="Normal 5 7 5" xfId="2189" xr:uid="{00000000-0005-0000-0000-0000D01B0000}"/>
    <cellStyle name="Normal 5 7 5 2" xfId="4418" xr:uid="{00000000-0005-0000-0000-0000D11B0000}"/>
    <cellStyle name="Normal 5 7 5 2 2" xfId="8642" xr:uid="{00000000-0005-0000-0000-0000D21B0000}"/>
    <cellStyle name="Normal 5 7 5 2 2 2" xfId="17071" xr:uid="{00000000-0005-0000-0000-0000D21B0000}"/>
    <cellStyle name="Normal 5 7 5 2 3" xfId="21282" xr:uid="{00000000-0005-0000-0000-00005D0E0000}"/>
    <cellStyle name="Normal 5 7 5 2 4" xfId="12853" xr:uid="{00000000-0005-0000-0000-0000D11B0000}"/>
    <cellStyle name="Normal 5 7 5 3" xfId="6497" xr:uid="{00000000-0005-0000-0000-0000D31B0000}"/>
    <cellStyle name="Normal 5 7 5 3 2" xfId="14926" xr:uid="{00000000-0005-0000-0000-0000D31B0000}"/>
    <cellStyle name="Normal 5 7 5 4" xfId="19137" xr:uid="{00000000-0005-0000-0000-00005C0E0000}"/>
    <cellStyle name="Normal 5 7 5 5" xfId="10708" xr:uid="{00000000-0005-0000-0000-0000D01B0000}"/>
    <cellStyle name="Normal 5 7 6" xfId="2625" xr:uid="{00000000-0005-0000-0000-0000D41B0000}"/>
    <cellStyle name="Normal 5 7 6 2" xfId="6910" xr:uid="{00000000-0005-0000-0000-0000D51B0000}"/>
    <cellStyle name="Normal 5 7 6 2 2" xfId="15339" xr:uid="{00000000-0005-0000-0000-0000D51B0000}"/>
    <cellStyle name="Normal 5 7 6 3" xfId="19550" xr:uid="{00000000-0005-0000-0000-00005E0E0000}"/>
    <cellStyle name="Normal 5 7 6 4" xfId="11121" xr:uid="{00000000-0005-0000-0000-0000D41B0000}"/>
    <cellStyle name="Normal 5 7 7" xfId="4845" xr:uid="{00000000-0005-0000-0000-0000D61B0000}"/>
    <cellStyle name="Normal 5 7 7 2" xfId="13274" xr:uid="{00000000-0005-0000-0000-0000D61B0000}"/>
    <cellStyle name="Normal 5 7 8" xfId="17485" xr:uid="{00000000-0005-0000-0000-000065230000}"/>
    <cellStyle name="Normal 5 7 9" xfId="9056" xr:uid="{00000000-0005-0000-0000-0000C31B0000}"/>
    <cellStyle name="Normal 5 8" xfId="881" xr:uid="{00000000-0005-0000-0000-0000D71B0000}"/>
    <cellStyle name="Normal 5 8 2" xfId="3116" xr:uid="{00000000-0005-0000-0000-0000D81B0000}"/>
    <cellStyle name="Normal 5 8 2 2" xfId="7340" xr:uid="{00000000-0005-0000-0000-0000D91B0000}"/>
    <cellStyle name="Normal 5 8 2 2 2" xfId="15769" xr:uid="{00000000-0005-0000-0000-0000D91B0000}"/>
    <cellStyle name="Normal 5 8 2 3" xfId="19980" xr:uid="{00000000-0005-0000-0000-0000600E0000}"/>
    <cellStyle name="Normal 5 8 2 4" xfId="11551" xr:uid="{00000000-0005-0000-0000-0000D81B0000}"/>
    <cellStyle name="Normal 5 8 3" xfId="5195" xr:uid="{00000000-0005-0000-0000-0000DA1B0000}"/>
    <cellStyle name="Normal 5 8 3 2" xfId="13624" xr:uid="{00000000-0005-0000-0000-0000DA1B0000}"/>
    <cellStyle name="Normal 5 8 4" xfId="17835" xr:uid="{00000000-0005-0000-0000-00005F0E0000}"/>
    <cellStyle name="Normal 5 8 5" xfId="9406" xr:uid="{00000000-0005-0000-0000-0000D71B0000}"/>
    <cellStyle name="Normal 5 9" xfId="1299" xr:uid="{00000000-0005-0000-0000-0000DB1B0000}"/>
    <cellStyle name="Normal 5 9 2" xfId="3529" xr:uid="{00000000-0005-0000-0000-0000DC1B0000}"/>
    <cellStyle name="Normal 5 9 2 2" xfId="7753" xr:uid="{00000000-0005-0000-0000-0000DD1B0000}"/>
    <cellStyle name="Normal 5 9 2 2 2" xfId="16182" xr:uid="{00000000-0005-0000-0000-0000DD1B0000}"/>
    <cellStyle name="Normal 5 9 2 3" xfId="20393" xr:uid="{00000000-0005-0000-0000-0000620E0000}"/>
    <cellStyle name="Normal 5 9 2 4" xfId="11964" xr:uid="{00000000-0005-0000-0000-0000DC1B0000}"/>
    <cellStyle name="Normal 5 9 3" xfId="5608" xr:uid="{00000000-0005-0000-0000-0000DE1B0000}"/>
    <cellStyle name="Normal 5 9 3 2" xfId="14037" xr:uid="{00000000-0005-0000-0000-0000DE1B0000}"/>
    <cellStyle name="Normal 5 9 4" xfId="18248" xr:uid="{00000000-0005-0000-0000-0000610E0000}"/>
    <cellStyle name="Normal 5 9 5" xfId="9819" xr:uid="{00000000-0005-0000-0000-0000DB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00000000-0005-0000-0000-0000E91B0000}"/>
    <cellStyle name="Normal 8 10 2 3" xfId="21283" xr:uid="{00000000-0005-0000-0000-00006C0E0000}"/>
    <cellStyle name="Normal 8 10 2 4" xfId="12854" xr:uid="{00000000-0005-0000-0000-0000E81B0000}"/>
    <cellStyle name="Normal 8 10 3" xfId="6498" xr:uid="{00000000-0005-0000-0000-0000EA1B0000}"/>
    <cellStyle name="Normal 8 10 3 2" xfId="14927" xr:uid="{00000000-0005-0000-0000-0000EA1B0000}"/>
    <cellStyle name="Normal 8 10 4" xfId="19138" xr:uid="{00000000-0005-0000-0000-00006B0E0000}"/>
    <cellStyle name="Normal 8 10 5" xfId="10709" xr:uid="{00000000-0005-0000-0000-0000E71B0000}"/>
    <cellStyle name="Normal 8 11" xfId="2626" xr:uid="{00000000-0005-0000-0000-0000EB1B0000}"/>
    <cellStyle name="Normal 8 11 2" xfId="6911" xr:uid="{00000000-0005-0000-0000-0000EC1B0000}"/>
    <cellStyle name="Normal 8 11 2 2" xfId="15340" xr:uid="{00000000-0005-0000-0000-0000EC1B0000}"/>
    <cellStyle name="Normal 8 11 3" xfId="19551" xr:uid="{00000000-0005-0000-0000-00006D0E0000}"/>
    <cellStyle name="Normal 8 11 4" xfId="11122" xr:uid="{00000000-0005-0000-0000-0000EB1B0000}"/>
    <cellStyle name="Normal 8 12" xfId="4846" xr:uid="{00000000-0005-0000-0000-0000ED1B0000}"/>
    <cellStyle name="Normal 8 12 2" xfId="13275" xr:uid="{00000000-0005-0000-0000-0000ED1B0000}"/>
    <cellStyle name="Normal 8 13" xfId="17486" xr:uid="{00000000-0005-0000-0000-000066230000}"/>
    <cellStyle name="Normal 8 14" xfId="9057" xr:uid="{00000000-0005-0000-0000-0000E61B0000}"/>
    <cellStyle name="Normal 8 2" xfId="479" xr:uid="{00000000-0005-0000-0000-0000EE1B0000}"/>
    <cellStyle name="Normal 8 2 10" xfId="2627" xr:uid="{00000000-0005-0000-0000-0000EF1B0000}"/>
    <cellStyle name="Normal 8 2 10 2" xfId="6912" xr:uid="{00000000-0005-0000-0000-0000F01B0000}"/>
    <cellStyle name="Normal 8 2 10 2 2" xfId="15341" xr:uid="{00000000-0005-0000-0000-0000F01B0000}"/>
    <cellStyle name="Normal 8 2 10 3" xfId="19552" xr:uid="{00000000-0005-0000-0000-00006F0E0000}"/>
    <cellStyle name="Normal 8 2 10 4" xfId="11123" xr:uid="{00000000-0005-0000-0000-0000EF1B0000}"/>
    <cellStyle name="Normal 8 2 11" xfId="4847" xr:uid="{00000000-0005-0000-0000-0000F11B0000}"/>
    <cellStyle name="Normal 8 2 11 2" xfId="13276" xr:uid="{00000000-0005-0000-0000-0000F11B0000}"/>
    <cellStyle name="Normal 8 2 12" xfId="17487" xr:uid="{00000000-0005-0000-0000-000067230000}"/>
    <cellStyle name="Normal 8 2 13" xfId="9058" xr:uid="{00000000-0005-0000-0000-0000EE1B0000}"/>
    <cellStyle name="Normal 8 2 2" xfId="480" xr:uid="{00000000-0005-0000-0000-0000F21B0000}"/>
    <cellStyle name="Normal 8 2 2 10" xfId="4848" xr:uid="{00000000-0005-0000-0000-0000F31B0000}"/>
    <cellStyle name="Normal 8 2 2 10 2" xfId="13277" xr:uid="{00000000-0005-0000-0000-0000F31B0000}"/>
    <cellStyle name="Normal 8 2 2 11" xfId="17488" xr:uid="{00000000-0005-0000-0000-000068230000}"/>
    <cellStyle name="Normal 8 2 2 12" xfId="9059" xr:uid="{00000000-0005-0000-0000-0000F21B0000}"/>
    <cellStyle name="Normal 8 2 2 2" xfId="481" xr:uid="{00000000-0005-0000-0000-0000F41B0000}"/>
    <cellStyle name="Normal 8 2 2 2 10" xfId="17489" xr:uid="{00000000-0005-0000-0000-000069230000}"/>
    <cellStyle name="Normal 8 2 2 2 11" xfId="9060" xr:uid="{00000000-0005-0000-0000-0000F41B0000}"/>
    <cellStyle name="Normal 8 2 2 2 2" xfId="482" xr:uid="{00000000-0005-0000-0000-0000F51B0000}"/>
    <cellStyle name="Normal 8 2 2 2 2 10" xfId="9061"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00000000-0005-0000-0000-0000F91B0000}"/>
    <cellStyle name="Normal 8 2 2 2 2 2 2 2 3" xfId="20049" xr:uid="{00000000-0005-0000-0000-0000750E0000}"/>
    <cellStyle name="Normal 8 2 2 2 2 2 2 2 4" xfId="11620" xr:uid="{00000000-0005-0000-0000-0000F81B0000}"/>
    <cellStyle name="Normal 8 2 2 2 2 2 2 3" xfId="5264" xr:uid="{00000000-0005-0000-0000-0000FA1B0000}"/>
    <cellStyle name="Normal 8 2 2 2 2 2 2 3 2" xfId="13693" xr:uid="{00000000-0005-0000-0000-0000FA1B0000}"/>
    <cellStyle name="Normal 8 2 2 2 2 2 2 4" xfId="17904" xr:uid="{00000000-0005-0000-0000-0000740E0000}"/>
    <cellStyle name="Normal 8 2 2 2 2 2 2 5" xfId="9475" xr:uid="{00000000-0005-0000-0000-0000F7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00000000-0005-0000-0000-0000FD1B0000}"/>
    <cellStyle name="Normal 8 2 2 2 2 2 3 2 3" xfId="20462" xr:uid="{00000000-0005-0000-0000-0000770E0000}"/>
    <cellStyle name="Normal 8 2 2 2 2 2 3 2 4" xfId="12033" xr:uid="{00000000-0005-0000-0000-0000FC1B0000}"/>
    <cellStyle name="Normal 8 2 2 2 2 2 3 3" xfId="5677" xr:uid="{00000000-0005-0000-0000-0000FE1B0000}"/>
    <cellStyle name="Normal 8 2 2 2 2 2 3 3 2" xfId="14106" xr:uid="{00000000-0005-0000-0000-0000FE1B0000}"/>
    <cellStyle name="Normal 8 2 2 2 2 2 3 4" xfId="18317" xr:uid="{00000000-0005-0000-0000-0000760E0000}"/>
    <cellStyle name="Normal 8 2 2 2 2 2 3 5" xfId="9888" xr:uid="{00000000-0005-0000-0000-0000FB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00000000-0005-0000-0000-0000011C0000}"/>
    <cellStyle name="Normal 8 2 2 2 2 2 4 2 3" xfId="20875" xr:uid="{00000000-0005-0000-0000-0000790E0000}"/>
    <cellStyle name="Normal 8 2 2 2 2 2 4 2 4" xfId="12446" xr:uid="{00000000-0005-0000-0000-0000001C0000}"/>
    <cellStyle name="Normal 8 2 2 2 2 2 4 3" xfId="6090" xr:uid="{00000000-0005-0000-0000-0000021C0000}"/>
    <cellStyle name="Normal 8 2 2 2 2 2 4 3 2" xfId="14519" xr:uid="{00000000-0005-0000-0000-0000021C0000}"/>
    <cellStyle name="Normal 8 2 2 2 2 2 4 4" xfId="18730" xr:uid="{00000000-0005-0000-0000-0000780E0000}"/>
    <cellStyle name="Normal 8 2 2 2 2 2 4 5" xfId="10301" xr:uid="{00000000-0005-0000-0000-0000FF1B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00000000-0005-0000-0000-0000051C0000}"/>
    <cellStyle name="Normal 8 2 2 2 2 2 5 2 3" xfId="21288" xr:uid="{00000000-0005-0000-0000-00007B0E0000}"/>
    <cellStyle name="Normal 8 2 2 2 2 2 5 2 4" xfId="12859" xr:uid="{00000000-0005-0000-0000-0000041C0000}"/>
    <cellStyle name="Normal 8 2 2 2 2 2 5 3" xfId="6503" xr:uid="{00000000-0005-0000-0000-0000061C0000}"/>
    <cellStyle name="Normal 8 2 2 2 2 2 5 3 2" xfId="14932" xr:uid="{00000000-0005-0000-0000-0000061C0000}"/>
    <cellStyle name="Normal 8 2 2 2 2 2 5 4" xfId="19143" xr:uid="{00000000-0005-0000-0000-00007A0E0000}"/>
    <cellStyle name="Normal 8 2 2 2 2 2 5 5" xfId="10714" xr:uid="{00000000-0005-0000-0000-0000031C0000}"/>
    <cellStyle name="Normal 8 2 2 2 2 2 6" xfId="2631" xr:uid="{00000000-0005-0000-0000-0000071C0000}"/>
    <cellStyle name="Normal 8 2 2 2 2 2 6 2" xfId="6916" xr:uid="{00000000-0005-0000-0000-0000081C0000}"/>
    <cellStyle name="Normal 8 2 2 2 2 2 6 2 2" xfId="15345" xr:uid="{00000000-0005-0000-0000-0000081C0000}"/>
    <cellStyle name="Normal 8 2 2 2 2 2 6 3" xfId="19556" xr:uid="{00000000-0005-0000-0000-00007C0E0000}"/>
    <cellStyle name="Normal 8 2 2 2 2 2 6 4" xfId="11127" xr:uid="{00000000-0005-0000-0000-0000071C0000}"/>
    <cellStyle name="Normal 8 2 2 2 2 2 7" xfId="4851" xr:uid="{00000000-0005-0000-0000-0000091C0000}"/>
    <cellStyle name="Normal 8 2 2 2 2 2 7 2" xfId="13280" xr:uid="{00000000-0005-0000-0000-0000091C0000}"/>
    <cellStyle name="Normal 8 2 2 2 2 2 8" xfId="17491" xr:uid="{00000000-0005-0000-0000-00006B230000}"/>
    <cellStyle name="Normal 8 2 2 2 2 2 9" xfId="9062" xr:uid="{00000000-0005-0000-0000-0000F61B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00000000-0005-0000-0000-00000C1C0000}"/>
    <cellStyle name="Normal 8 2 2 2 2 3 2 3" xfId="20048" xr:uid="{00000000-0005-0000-0000-00007E0E0000}"/>
    <cellStyle name="Normal 8 2 2 2 2 3 2 4" xfId="11619" xr:uid="{00000000-0005-0000-0000-00000B1C0000}"/>
    <cellStyle name="Normal 8 2 2 2 2 3 3" xfId="5263" xr:uid="{00000000-0005-0000-0000-00000D1C0000}"/>
    <cellStyle name="Normal 8 2 2 2 2 3 3 2" xfId="13692" xr:uid="{00000000-0005-0000-0000-00000D1C0000}"/>
    <cellStyle name="Normal 8 2 2 2 2 3 4" xfId="17903" xr:uid="{00000000-0005-0000-0000-00007D0E0000}"/>
    <cellStyle name="Normal 8 2 2 2 2 3 5" xfId="9474" xr:uid="{00000000-0005-0000-0000-00000A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00000000-0005-0000-0000-0000101C0000}"/>
    <cellStyle name="Normal 8 2 2 2 2 4 2 3" xfId="20461" xr:uid="{00000000-0005-0000-0000-0000800E0000}"/>
    <cellStyle name="Normal 8 2 2 2 2 4 2 4" xfId="12032" xr:uid="{00000000-0005-0000-0000-00000F1C0000}"/>
    <cellStyle name="Normal 8 2 2 2 2 4 3" xfId="5676" xr:uid="{00000000-0005-0000-0000-0000111C0000}"/>
    <cellStyle name="Normal 8 2 2 2 2 4 3 2" xfId="14105" xr:uid="{00000000-0005-0000-0000-0000111C0000}"/>
    <cellStyle name="Normal 8 2 2 2 2 4 4" xfId="18316" xr:uid="{00000000-0005-0000-0000-00007F0E0000}"/>
    <cellStyle name="Normal 8 2 2 2 2 4 5" xfId="9887" xr:uid="{00000000-0005-0000-0000-00000E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00000000-0005-0000-0000-0000141C0000}"/>
    <cellStyle name="Normal 8 2 2 2 2 5 2 3" xfId="20874" xr:uid="{00000000-0005-0000-0000-0000820E0000}"/>
    <cellStyle name="Normal 8 2 2 2 2 5 2 4" xfId="12445" xr:uid="{00000000-0005-0000-0000-0000131C0000}"/>
    <cellStyle name="Normal 8 2 2 2 2 5 3" xfId="6089" xr:uid="{00000000-0005-0000-0000-0000151C0000}"/>
    <cellStyle name="Normal 8 2 2 2 2 5 3 2" xfId="14518" xr:uid="{00000000-0005-0000-0000-0000151C0000}"/>
    <cellStyle name="Normal 8 2 2 2 2 5 4" xfId="18729" xr:uid="{00000000-0005-0000-0000-0000810E0000}"/>
    <cellStyle name="Normal 8 2 2 2 2 5 5" xfId="10300" xr:uid="{00000000-0005-0000-0000-000012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00000000-0005-0000-0000-0000181C0000}"/>
    <cellStyle name="Normal 8 2 2 2 2 6 2 3" xfId="21287" xr:uid="{00000000-0005-0000-0000-0000840E0000}"/>
    <cellStyle name="Normal 8 2 2 2 2 6 2 4" xfId="12858" xr:uid="{00000000-0005-0000-0000-0000171C0000}"/>
    <cellStyle name="Normal 8 2 2 2 2 6 3" xfId="6502" xr:uid="{00000000-0005-0000-0000-0000191C0000}"/>
    <cellStyle name="Normal 8 2 2 2 2 6 3 2" xfId="14931" xr:uid="{00000000-0005-0000-0000-0000191C0000}"/>
    <cellStyle name="Normal 8 2 2 2 2 6 4" xfId="19142" xr:uid="{00000000-0005-0000-0000-0000830E0000}"/>
    <cellStyle name="Normal 8 2 2 2 2 6 5" xfId="10713" xr:uid="{00000000-0005-0000-0000-0000161C0000}"/>
    <cellStyle name="Normal 8 2 2 2 2 7" xfId="2630" xr:uid="{00000000-0005-0000-0000-00001A1C0000}"/>
    <cellStyle name="Normal 8 2 2 2 2 7 2" xfId="6915" xr:uid="{00000000-0005-0000-0000-00001B1C0000}"/>
    <cellStyle name="Normal 8 2 2 2 2 7 2 2" xfId="15344" xr:uid="{00000000-0005-0000-0000-00001B1C0000}"/>
    <cellStyle name="Normal 8 2 2 2 2 7 3" xfId="19555" xr:uid="{00000000-0005-0000-0000-0000850E0000}"/>
    <cellStyle name="Normal 8 2 2 2 2 7 4" xfId="11126" xr:uid="{00000000-0005-0000-0000-00001A1C0000}"/>
    <cellStyle name="Normal 8 2 2 2 2 8" xfId="4850" xr:uid="{00000000-0005-0000-0000-00001C1C0000}"/>
    <cellStyle name="Normal 8 2 2 2 2 8 2" xfId="13279" xr:uid="{00000000-0005-0000-0000-00001C1C0000}"/>
    <cellStyle name="Normal 8 2 2 2 2 9" xfId="17490" xr:uid="{00000000-0005-0000-0000-00006A23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00000000-0005-0000-0000-0000201C0000}"/>
    <cellStyle name="Normal 8 2 2 2 3 2 2 3" xfId="20050" xr:uid="{00000000-0005-0000-0000-0000880E0000}"/>
    <cellStyle name="Normal 8 2 2 2 3 2 2 4" xfId="11621" xr:uid="{00000000-0005-0000-0000-00001F1C0000}"/>
    <cellStyle name="Normal 8 2 2 2 3 2 3" xfId="5265" xr:uid="{00000000-0005-0000-0000-0000211C0000}"/>
    <cellStyle name="Normal 8 2 2 2 3 2 3 2" xfId="13694" xr:uid="{00000000-0005-0000-0000-0000211C0000}"/>
    <cellStyle name="Normal 8 2 2 2 3 2 4" xfId="17905" xr:uid="{00000000-0005-0000-0000-0000870E0000}"/>
    <cellStyle name="Normal 8 2 2 2 3 2 5" xfId="9476" xr:uid="{00000000-0005-0000-0000-00001E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00000000-0005-0000-0000-0000241C0000}"/>
    <cellStyle name="Normal 8 2 2 2 3 3 2 3" xfId="20463" xr:uid="{00000000-0005-0000-0000-00008A0E0000}"/>
    <cellStyle name="Normal 8 2 2 2 3 3 2 4" xfId="12034" xr:uid="{00000000-0005-0000-0000-0000231C0000}"/>
    <cellStyle name="Normal 8 2 2 2 3 3 3" xfId="5678" xr:uid="{00000000-0005-0000-0000-0000251C0000}"/>
    <cellStyle name="Normal 8 2 2 2 3 3 3 2" xfId="14107" xr:uid="{00000000-0005-0000-0000-0000251C0000}"/>
    <cellStyle name="Normal 8 2 2 2 3 3 4" xfId="18318" xr:uid="{00000000-0005-0000-0000-0000890E0000}"/>
    <cellStyle name="Normal 8 2 2 2 3 3 5" xfId="9889" xr:uid="{00000000-0005-0000-0000-000022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00000000-0005-0000-0000-0000281C0000}"/>
    <cellStyle name="Normal 8 2 2 2 3 4 2 3" xfId="20876" xr:uid="{00000000-0005-0000-0000-00008C0E0000}"/>
    <cellStyle name="Normal 8 2 2 2 3 4 2 4" xfId="12447" xr:uid="{00000000-0005-0000-0000-0000271C0000}"/>
    <cellStyle name="Normal 8 2 2 2 3 4 3" xfId="6091" xr:uid="{00000000-0005-0000-0000-0000291C0000}"/>
    <cellStyle name="Normal 8 2 2 2 3 4 3 2" xfId="14520" xr:uid="{00000000-0005-0000-0000-0000291C0000}"/>
    <cellStyle name="Normal 8 2 2 2 3 4 4" xfId="18731" xr:uid="{00000000-0005-0000-0000-00008B0E0000}"/>
    <cellStyle name="Normal 8 2 2 2 3 4 5" xfId="10302" xr:uid="{00000000-0005-0000-0000-000026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00000000-0005-0000-0000-00002C1C0000}"/>
    <cellStyle name="Normal 8 2 2 2 3 5 2 3" xfId="21289" xr:uid="{00000000-0005-0000-0000-00008E0E0000}"/>
    <cellStyle name="Normal 8 2 2 2 3 5 2 4" xfId="12860" xr:uid="{00000000-0005-0000-0000-00002B1C0000}"/>
    <cellStyle name="Normal 8 2 2 2 3 5 3" xfId="6504" xr:uid="{00000000-0005-0000-0000-00002D1C0000}"/>
    <cellStyle name="Normal 8 2 2 2 3 5 3 2" xfId="14933" xr:uid="{00000000-0005-0000-0000-00002D1C0000}"/>
    <cellStyle name="Normal 8 2 2 2 3 5 4" xfId="19144" xr:uid="{00000000-0005-0000-0000-00008D0E0000}"/>
    <cellStyle name="Normal 8 2 2 2 3 5 5" xfId="10715" xr:uid="{00000000-0005-0000-0000-00002A1C0000}"/>
    <cellStyle name="Normal 8 2 2 2 3 6" xfId="2632" xr:uid="{00000000-0005-0000-0000-00002E1C0000}"/>
    <cellStyle name="Normal 8 2 2 2 3 6 2" xfId="6917" xr:uid="{00000000-0005-0000-0000-00002F1C0000}"/>
    <cellStyle name="Normal 8 2 2 2 3 6 2 2" xfId="15346" xr:uid="{00000000-0005-0000-0000-00002F1C0000}"/>
    <cellStyle name="Normal 8 2 2 2 3 6 3" xfId="19557" xr:uid="{00000000-0005-0000-0000-00008F0E0000}"/>
    <cellStyle name="Normal 8 2 2 2 3 6 4" xfId="11128" xr:uid="{00000000-0005-0000-0000-00002E1C0000}"/>
    <cellStyle name="Normal 8 2 2 2 3 7" xfId="4852" xr:uid="{00000000-0005-0000-0000-0000301C0000}"/>
    <cellStyle name="Normal 8 2 2 2 3 7 2" xfId="13281" xr:uid="{00000000-0005-0000-0000-0000301C0000}"/>
    <cellStyle name="Normal 8 2 2 2 3 8" xfId="17492" xr:uid="{00000000-0005-0000-0000-00006C230000}"/>
    <cellStyle name="Normal 8 2 2 2 3 9" xfId="9063" xr:uid="{00000000-0005-0000-0000-00001D1C0000}"/>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00000000-0005-0000-0000-0000331C0000}"/>
    <cellStyle name="Normal 8 2 2 2 4 2 3" xfId="20047" xr:uid="{00000000-0005-0000-0000-0000910E0000}"/>
    <cellStyle name="Normal 8 2 2 2 4 2 4" xfId="11618" xr:uid="{00000000-0005-0000-0000-0000321C0000}"/>
    <cellStyle name="Normal 8 2 2 2 4 3" xfId="5262" xr:uid="{00000000-0005-0000-0000-0000341C0000}"/>
    <cellStyle name="Normal 8 2 2 2 4 3 2" xfId="13691" xr:uid="{00000000-0005-0000-0000-0000341C0000}"/>
    <cellStyle name="Normal 8 2 2 2 4 4" xfId="17902" xr:uid="{00000000-0005-0000-0000-0000900E0000}"/>
    <cellStyle name="Normal 8 2 2 2 4 5" xfId="9473" xr:uid="{00000000-0005-0000-0000-0000311C0000}"/>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00000000-0005-0000-0000-0000371C0000}"/>
    <cellStyle name="Normal 8 2 2 2 5 2 3" xfId="20460" xr:uid="{00000000-0005-0000-0000-0000930E0000}"/>
    <cellStyle name="Normal 8 2 2 2 5 2 4" xfId="12031" xr:uid="{00000000-0005-0000-0000-0000361C0000}"/>
    <cellStyle name="Normal 8 2 2 2 5 3" xfId="5675" xr:uid="{00000000-0005-0000-0000-0000381C0000}"/>
    <cellStyle name="Normal 8 2 2 2 5 3 2" xfId="14104" xr:uid="{00000000-0005-0000-0000-0000381C0000}"/>
    <cellStyle name="Normal 8 2 2 2 5 4" xfId="18315" xr:uid="{00000000-0005-0000-0000-0000920E0000}"/>
    <cellStyle name="Normal 8 2 2 2 5 5" xfId="9886" xr:uid="{00000000-0005-0000-0000-0000351C0000}"/>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00000000-0005-0000-0000-00003B1C0000}"/>
    <cellStyle name="Normal 8 2 2 2 6 2 3" xfId="20873" xr:uid="{00000000-0005-0000-0000-0000950E0000}"/>
    <cellStyle name="Normal 8 2 2 2 6 2 4" xfId="12444" xr:uid="{00000000-0005-0000-0000-00003A1C0000}"/>
    <cellStyle name="Normal 8 2 2 2 6 3" xfId="6088" xr:uid="{00000000-0005-0000-0000-00003C1C0000}"/>
    <cellStyle name="Normal 8 2 2 2 6 3 2" xfId="14517" xr:uid="{00000000-0005-0000-0000-00003C1C0000}"/>
    <cellStyle name="Normal 8 2 2 2 6 4" xfId="18728" xr:uid="{00000000-0005-0000-0000-0000940E0000}"/>
    <cellStyle name="Normal 8 2 2 2 6 5" xfId="10299" xr:uid="{00000000-0005-0000-0000-0000391C0000}"/>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00000000-0005-0000-0000-00003F1C0000}"/>
    <cellStyle name="Normal 8 2 2 2 7 2 3" xfId="21286" xr:uid="{00000000-0005-0000-0000-0000970E0000}"/>
    <cellStyle name="Normal 8 2 2 2 7 2 4" xfId="12857" xr:uid="{00000000-0005-0000-0000-00003E1C0000}"/>
    <cellStyle name="Normal 8 2 2 2 7 3" xfId="6501" xr:uid="{00000000-0005-0000-0000-0000401C0000}"/>
    <cellStyle name="Normal 8 2 2 2 7 3 2" xfId="14930" xr:uid="{00000000-0005-0000-0000-0000401C0000}"/>
    <cellStyle name="Normal 8 2 2 2 7 4" xfId="19141" xr:uid="{00000000-0005-0000-0000-0000960E0000}"/>
    <cellStyle name="Normal 8 2 2 2 7 5" xfId="10712" xr:uid="{00000000-0005-0000-0000-00003D1C0000}"/>
    <cellStyle name="Normal 8 2 2 2 8" xfId="2629" xr:uid="{00000000-0005-0000-0000-0000411C0000}"/>
    <cellStyle name="Normal 8 2 2 2 8 2" xfId="6914" xr:uid="{00000000-0005-0000-0000-0000421C0000}"/>
    <cellStyle name="Normal 8 2 2 2 8 2 2" xfId="15343" xr:uid="{00000000-0005-0000-0000-0000421C0000}"/>
    <cellStyle name="Normal 8 2 2 2 8 3" xfId="19554" xr:uid="{00000000-0005-0000-0000-0000980E0000}"/>
    <cellStyle name="Normal 8 2 2 2 8 4" xfId="11125" xr:uid="{00000000-0005-0000-0000-0000411C0000}"/>
    <cellStyle name="Normal 8 2 2 2 9" xfId="4849" xr:uid="{00000000-0005-0000-0000-0000431C0000}"/>
    <cellStyle name="Normal 8 2 2 2 9 2" xfId="13278" xr:uid="{00000000-0005-0000-0000-0000431C0000}"/>
    <cellStyle name="Normal 8 2 2 3" xfId="485" xr:uid="{00000000-0005-0000-0000-0000441C0000}"/>
    <cellStyle name="Normal 8 2 2 3 10" xfId="9064"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00000000-0005-0000-0000-0000481C0000}"/>
    <cellStyle name="Normal 8 2 2 3 2 2 2 3" xfId="20052" xr:uid="{00000000-0005-0000-0000-00009C0E0000}"/>
    <cellStyle name="Normal 8 2 2 3 2 2 2 4" xfId="11623" xr:uid="{00000000-0005-0000-0000-0000471C0000}"/>
    <cellStyle name="Normal 8 2 2 3 2 2 3" xfId="5267" xr:uid="{00000000-0005-0000-0000-0000491C0000}"/>
    <cellStyle name="Normal 8 2 2 3 2 2 3 2" xfId="13696" xr:uid="{00000000-0005-0000-0000-0000491C0000}"/>
    <cellStyle name="Normal 8 2 2 3 2 2 4" xfId="17907" xr:uid="{00000000-0005-0000-0000-00009B0E0000}"/>
    <cellStyle name="Normal 8 2 2 3 2 2 5" xfId="9478" xr:uid="{00000000-0005-0000-0000-000046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00000000-0005-0000-0000-00004C1C0000}"/>
    <cellStyle name="Normal 8 2 2 3 2 3 2 3" xfId="20465" xr:uid="{00000000-0005-0000-0000-00009E0E0000}"/>
    <cellStyle name="Normal 8 2 2 3 2 3 2 4" xfId="12036" xr:uid="{00000000-0005-0000-0000-00004B1C0000}"/>
    <cellStyle name="Normal 8 2 2 3 2 3 3" xfId="5680" xr:uid="{00000000-0005-0000-0000-00004D1C0000}"/>
    <cellStyle name="Normal 8 2 2 3 2 3 3 2" xfId="14109" xr:uid="{00000000-0005-0000-0000-00004D1C0000}"/>
    <cellStyle name="Normal 8 2 2 3 2 3 4" xfId="18320" xr:uid="{00000000-0005-0000-0000-00009D0E0000}"/>
    <cellStyle name="Normal 8 2 2 3 2 3 5" xfId="9891" xr:uid="{00000000-0005-0000-0000-00004A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00000000-0005-0000-0000-0000501C0000}"/>
    <cellStyle name="Normal 8 2 2 3 2 4 2 3" xfId="20878" xr:uid="{00000000-0005-0000-0000-0000A00E0000}"/>
    <cellStyle name="Normal 8 2 2 3 2 4 2 4" xfId="12449" xr:uid="{00000000-0005-0000-0000-00004F1C0000}"/>
    <cellStyle name="Normal 8 2 2 3 2 4 3" xfId="6093" xr:uid="{00000000-0005-0000-0000-0000511C0000}"/>
    <cellStyle name="Normal 8 2 2 3 2 4 3 2" xfId="14522" xr:uid="{00000000-0005-0000-0000-0000511C0000}"/>
    <cellStyle name="Normal 8 2 2 3 2 4 4" xfId="18733" xr:uid="{00000000-0005-0000-0000-00009F0E0000}"/>
    <cellStyle name="Normal 8 2 2 3 2 4 5" xfId="10304" xr:uid="{00000000-0005-0000-0000-00004E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00000000-0005-0000-0000-0000541C0000}"/>
    <cellStyle name="Normal 8 2 2 3 2 5 2 3" xfId="21291" xr:uid="{00000000-0005-0000-0000-0000A20E0000}"/>
    <cellStyle name="Normal 8 2 2 3 2 5 2 4" xfId="12862" xr:uid="{00000000-0005-0000-0000-0000531C0000}"/>
    <cellStyle name="Normal 8 2 2 3 2 5 3" xfId="6506" xr:uid="{00000000-0005-0000-0000-0000551C0000}"/>
    <cellStyle name="Normal 8 2 2 3 2 5 3 2" xfId="14935" xr:uid="{00000000-0005-0000-0000-0000551C0000}"/>
    <cellStyle name="Normal 8 2 2 3 2 5 4" xfId="19146" xr:uid="{00000000-0005-0000-0000-0000A10E0000}"/>
    <cellStyle name="Normal 8 2 2 3 2 5 5" xfId="10717" xr:uid="{00000000-0005-0000-0000-0000521C0000}"/>
    <cellStyle name="Normal 8 2 2 3 2 6" xfId="2634" xr:uid="{00000000-0005-0000-0000-0000561C0000}"/>
    <cellStyle name="Normal 8 2 2 3 2 6 2" xfId="6919" xr:uid="{00000000-0005-0000-0000-0000571C0000}"/>
    <cellStyle name="Normal 8 2 2 3 2 6 2 2" xfId="15348" xr:uid="{00000000-0005-0000-0000-0000571C0000}"/>
    <cellStyle name="Normal 8 2 2 3 2 6 3" xfId="19559" xr:uid="{00000000-0005-0000-0000-0000A30E0000}"/>
    <cellStyle name="Normal 8 2 2 3 2 6 4" xfId="11130" xr:uid="{00000000-0005-0000-0000-0000561C0000}"/>
    <cellStyle name="Normal 8 2 2 3 2 7" xfId="4854" xr:uid="{00000000-0005-0000-0000-0000581C0000}"/>
    <cellStyle name="Normal 8 2 2 3 2 7 2" xfId="13283" xr:uid="{00000000-0005-0000-0000-0000581C0000}"/>
    <cellStyle name="Normal 8 2 2 3 2 8" xfId="17494" xr:uid="{00000000-0005-0000-0000-00006E230000}"/>
    <cellStyle name="Normal 8 2 2 3 2 9" xfId="9065" xr:uid="{00000000-0005-0000-0000-0000451C0000}"/>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00000000-0005-0000-0000-00005B1C0000}"/>
    <cellStyle name="Normal 8 2 2 3 3 2 3" xfId="20051" xr:uid="{00000000-0005-0000-0000-0000A50E0000}"/>
    <cellStyle name="Normal 8 2 2 3 3 2 4" xfId="11622" xr:uid="{00000000-0005-0000-0000-00005A1C0000}"/>
    <cellStyle name="Normal 8 2 2 3 3 3" xfId="5266" xr:uid="{00000000-0005-0000-0000-00005C1C0000}"/>
    <cellStyle name="Normal 8 2 2 3 3 3 2" xfId="13695" xr:uid="{00000000-0005-0000-0000-00005C1C0000}"/>
    <cellStyle name="Normal 8 2 2 3 3 4" xfId="17906" xr:uid="{00000000-0005-0000-0000-0000A40E0000}"/>
    <cellStyle name="Normal 8 2 2 3 3 5" xfId="9477" xr:uid="{00000000-0005-0000-0000-0000591C0000}"/>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00000000-0005-0000-0000-00005F1C0000}"/>
    <cellStyle name="Normal 8 2 2 3 4 2 3" xfId="20464" xr:uid="{00000000-0005-0000-0000-0000A70E0000}"/>
    <cellStyle name="Normal 8 2 2 3 4 2 4" xfId="12035" xr:uid="{00000000-0005-0000-0000-00005E1C0000}"/>
    <cellStyle name="Normal 8 2 2 3 4 3" xfId="5679" xr:uid="{00000000-0005-0000-0000-0000601C0000}"/>
    <cellStyle name="Normal 8 2 2 3 4 3 2" xfId="14108" xr:uid="{00000000-0005-0000-0000-0000601C0000}"/>
    <cellStyle name="Normal 8 2 2 3 4 4" xfId="18319" xr:uid="{00000000-0005-0000-0000-0000A60E0000}"/>
    <cellStyle name="Normal 8 2 2 3 4 5" xfId="9890" xr:uid="{00000000-0005-0000-0000-00005D1C0000}"/>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00000000-0005-0000-0000-0000631C0000}"/>
    <cellStyle name="Normal 8 2 2 3 5 2 3" xfId="20877" xr:uid="{00000000-0005-0000-0000-0000A90E0000}"/>
    <cellStyle name="Normal 8 2 2 3 5 2 4" xfId="12448" xr:uid="{00000000-0005-0000-0000-0000621C0000}"/>
    <cellStyle name="Normal 8 2 2 3 5 3" xfId="6092" xr:uid="{00000000-0005-0000-0000-0000641C0000}"/>
    <cellStyle name="Normal 8 2 2 3 5 3 2" xfId="14521" xr:uid="{00000000-0005-0000-0000-0000641C0000}"/>
    <cellStyle name="Normal 8 2 2 3 5 4" xfId="18732" xr:uid="{00000000-0005-0000-0000-0000A80E0000}"/>
    <cellStyle name="Normal 8 2 2 3 5 5" xfId="10303" xr:uid="{00000000-0005-0000-0000-0000611C0000}"/>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00000000-0005-0000-0000-0000671C0000}"/>
    <cellStyle name="Normal 8 2 2 3 6 2 3" xfId="21290" xr:uid="{00000000-0005-0000-0000-0000AB0E0000}"/>
    <cellStyle name="Normal 8 2 2 3 6 2 4" xfId="12861" xr:uid="{00000000-0005-0000-0000-0000661C0000}"/>
    <cellStyle name="Normal 8 2 2 3 6 3" xfId="6505" xr:uid="{00000000-0005-0000-0000-0000681C0000}"/>
    <cellStyle name="Normal 8 2 2 3 6 3 2" xfId="14934" xr:uid="{00000000-0005-0000-0000-0000681C0000}"/>
    <cellStyle name="Normal 8 2 2 3 6 4" xfId="19145" xr:uid="{00000000-0005-0000-0000-0000AA0E0000}"/>
    <cellStyle name="Normal 8 2 2 3 6 5" xfId="10716" xr:uid="{00000000-0005-0000-0000-0000651C0000}"/>
    <cellStyle name="Normal 8 2 2 3 7" xfId="2633" xr:uid="{00000000-0005-0000-0000-0000691C0000}"/>
    <cellStyle name="Normal 8 2 2 3 7 2" xfId="6918" xr:uid="{00000000-0005-0000-0000-00006A1C0000}"/>
    <cellStyle name="Normal 8 2 2 3 7 2 2" xfId="15347" xr:uid="{00000000-0005-0000-0000-00006A1C0000}"/>
    <cellStyle name="Normal 8 2 2 3 7 3" xfId="19558" xr:uid="{00000000-0005-0000-0000-0000AC0E0000}"/>
    <cellStyle name="Normal 8 2 2 3 7 4" xfId="11129" xr:uid="{00000000-0005-0000-0000-0000691C0000}"/>
    <cellStyle name="Normal 8 2 2 3 8" xfId="4853" xr:uid="{00000000-0005-0000-0000-00006B1C0000}"/>
    <cellStyle name="Normal 8 2 2 3 8 2" xfId="13282" xr:uid="{00000000-0005-0000-0000-00006B1C0000}"/>
    <cellStyle name="Normal 8 2 2 3 9" xfId="17493" xr:uid="{00000000-0005-0000-0000-00006D23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00000000-0005-0000-0000-00006F1C0000}"/>
    <cellStyle name="Normal 8 2 2 4 2 2 3" xfId="20053" xr:uid="{00000000-0005-0000-0000-0000AF0E0000}"/>
    <cellStyle name="Normal 8 2 2 4 2 2 4" xfId="11624" xr:uid="{00000000-0005-0000-0000-00006E1C0000}"/>
    <cellStyle name="Normal 8 2 2 4 2 3" xfId="5268" xr:uid="{00000000-0005-0000-0000-0000701C0000}"/>
    <cellStyle name="Normal 8 2 2 4 2 3 2" xfId="13697" xr:uid="{00000000-0005-0000-0000-0000701C0000}"/>
    <cellStyle name="Normal 8 2 2 4 2 4" xfId="17908" xr:uid="{00000000-0005-0000-0000-0000AE0E0000}"/>
    <cellStyle name="Normal 8 2 2 4 2 5" xfId="9479" xr:uid="{00000000-0005-0000-0000-00006D1C0000}"/>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00000000-0005-0000-0000-0000731C0000}"/>
    <cellStyle name="Normal 8 2 2 4 3 2 3" xfId="20466" xr:uid="{00000000-0005-0000-0000-0000B10E0000}"/>
    <cellStyle name="Normal 8 2 2 4 3 2 4" xfId="12037" xr:uid="{00000000-0005-0000-0000-0000721C0000}"/>
    <cellStyle name="Normal 8 2 2 4 3 3" xfId="5681" xr:uid="{00000000-0005-0000-0000-0000741C0000}"/>
    <cellStyle name="Normal 8 2 2 4 3 3 2" xfId="14110" xr:uid="{00000000-0005-0000-0000-0000741C0000}"/>
    <cellStyle name="Normal 8 2 2 4 3 4" xfId="18321" xr:uid="{00000000-0005-0000-0000-0000B00E0000}"/>
    <cellStyle name="Normal 8 2 2 4 3 5" xfId="9892" xr:uid="{00000000-0005-0000-0000-0000711C0000}"/>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00000000-0005-0000-0000-0000771C0000}"/>
    <cellStyle name="Normal 8 2 2 4 4 2 3" xfId="20879" xr:uid="{00000000-0005-0000-0000-0000B30E0000}"/>
    <cellStyle name="Normal 8 2 2 4 4 2 4" xfId="12450" xr:uid="{00000000-0005-0000-0000-0000761C0000}"/>
    <cellStyle name="Normal 8 2 2 4 4 3" xfId="6094" xr:uid="{00000000-0005-0000-0000-0000781C0000}"/>
    <cellStyle name="Normal 8 2 2 4 4 3 2" xfId="14523" xr:uid="{00000000-0005-0000-0000-0000781C0000}"/>
    <cellStyle name="Normal 8 2 2 4 4 4" xfId="18734" xr:uid="{00000000-0005-0000-0000-0000B20E0000}"/>
    <cellStyle name="Normal 8 2 2 4 4 5" xfId="10305" xr:uid="{00000000-0005-0000-0000-0000751C0000}"/>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00000000-0005-0000-0000-00007B1C0000}"/>
    <cellStyle name="Normal 8 2 2 4 5 2 3" xfId="21292" xr:uid="{00000000-0005-0000-0000-0000B50E0000}"/>
    <cellStyle name="Normal 8 2 2 4 5 2 4" xfId="12863" xr:uid="{00000000-0005-0000-0000-00007A1C0000}"/>
    <cellStyle name="Normal 8 2 2 4 5 3" xfId="6507" xr:uid="{00000000-0005-0000-0000-00007C1C0000}"/>
    <cellStyle name="Normal 8 2 2 4 5 3 2" xfId="14936" xr:uid="{00000000-0005-0000-0000-00007C1C0000}"/>
    <cellStyle name="Normal 8 2 2 4 5 4" xfId="19147" xr:uid="{00000000-0005-0000-0000-0000B40E0000}"/>
    <cellStyle name="Normal 8 2 2 4 5 5" xfId="10718" xr:uid="{00000000-0005-0000-0000-0000791C0000}"/>
    <cellStyle name="Normal 8 2 2 4 6" xfId="2635" xr:uid="{00000000-0005-0000-0000-00007D1C0000}"/>
    <cellStyle name="Normal 8 2 2 4 6 2" xfId="6920" xr:uid="{00000000-0005-0000-0000-00007E1C0000}"/>
    <cellStyle name="Normal 8 2 2 4 6 2 2" xfId="15349" xr:uid="{00000000-0005-0000-0000-00007E1C0000}"/>
    <cellStyle name="Normal 8 2 2 4 6 3" xfId="19560" xr:uid="{00000000-0005-0000-0000-0000B60E0000}"/>
    <cellStyle name="Normal 8 2 2 4 6 4" xfId="11131" xr:uid="{00000000-0005-0000-0000-00007D1C0000}"/>
    <cellStyle name="Normal 8 2 2 4 7" xfId="4855" xr:uid="{00000000-0005-0000-0000-00007F1C0000}"/>
    <cellStyle name="Normal 8 2 2 4 7 2" xfId="13284" xr:uid="{00000000-0005-0000-0000-00007F1C0000}"/>
    <cellStyle name="Normal 8 2 2 4 8" xfId="17495" xr:uid="{00000000-0005-0000-0000-00006F230000}"/>
    <cellStyle name="Normal 8 2 2 4 9" xfId="9066" xr:uid="{00000000-0005-0000-0000-00006C1C0000}"/>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00000000-0005-0000-0000-0000821C0000}"/>
    <cellStyle name="Normal 8 2 2 5 2 3" xfId="20046" xr:uid="{00000000-0005-0000-0000-0000B80E0000}"/>
    <cellStyle name="Normal 8 2 2 5 2 4" xfId="11617" xr:uid="{00000000-0005-0000-0000-0000811C0000}"/>
    <cellStyle name="Normal 8 2 2 5 3" xfId="5261" xr:uid="{00000000-0005-0000-0000-0000831C0000}"/>
    <cellStyle name="Normal 8 2 2 5 3 2" xfId="13690" xr:uid="{00000000-0005-0000-0000-0000831C0000}"/>
    <cellStyle name="Normal 8 2 2 5 4" xfId="17901" xr:uid="{00000000-0005-0000-0000-0000B70E0000}"/>
    <cellStyle name="Normal 8 2 2 5 5" xfId="9472" xr:uid="{00000000-0005-0000-0000-0000801C0000}"/>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00000000-0005-0000-0000-0000861C0000}"/>
    <cellStyle name="Normal 8 2 2 6 2 3" xfId="20459" xr:uid="{00000000-0005-0000-0000-0000BA0E0000}"/>
    <cellStyle name="Normal 8 2 2 6 2 4" xfId="12030" xr:uid="{00000000-0005-0000-0000-0000851C0000}"/>
    <cellStyle name="Normal 8 2 2 6 3" xfId="5674" xr:uid="{00000000-0005-0000-0000-0000871C0000}"/>
    <cellStyle name="Normal 8 2 2 6 3 2" xfId="14103" xr:uid="{00000000-0005-0000-0000-0000871C0000}"/>
    <cellStyle name="Normal 8 2 2 6 4" xfId="18314" xr:uid="{00000000-0005-0000-0000-0000B90E0000}"/>
    <cellStyle name="Normal 8 2 2 6 5" xfId="9885" xr:uid="{00000000-0005-0000-0000-0000841C0000}"/>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00000000-0005-0000-0000-00008A1C0000}"/>
    <cellStyle name="Normal 8 2 2 7 2 3" xfId="20872" xr:uid="{00000000-0005-0000-0000-0000BC0E0000}"/>
    <cellStyle name="Normal 8 2 2 7 2 4" xfId="12443" xr:uid="{00000000-0005-0000-0000-0000891C0000}"/>
    <cellStyle name="Normal 8 2 2 7 3" xfId="6087" xr:uid="{00000000-0005-0000-0000-00008B1C0000}"/>
    <cellStyle name="Normal 8 2 2 7 3 2" xfId="14516" xr:uid="{00000000-0005-0000-0000-00008B1C0000}"/>
    <cellStyle name="Normal 8 2 2 7 4" xfId="18727" xr:uid="{00000000-0005-0000-0000-0000BB0E0000}"/>
    <cellStyle name="Normal 8 2 2 7 5" xfId="10298" xr:uid="{00000000-0005-0000-0000-0000881C0000}"/>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00000000-0005-0000-0000-00008E1C0000}"/>
    <cellStyle name="Normal 8 2 2 8 2 3" xfId="21285" xr:uid="{00000000-0005-0000-0000-0000BE0E0000}"/>
    <cellStyle name="Normal 8 2 2 8 2 4" xfId="12856" xr:uid="{00000000-0005-0000-0000-00008D1C0000}"/>
    <cellStyle name="Normal 8 2 2 8 3" xfId="6500" xr:uid="{00000000-0005-0000-0000-00008F1C0000}"/>
    <cellStyle name="Normal 8 2 2 8 3 2" xfId="14929" xr:uid="{00000000-0005-0000-0000-00008F1C0000}"/>
    <cellStyle name="Normal 8 2 2 8 4" xfId="19140" xr:uid="{00000000-0005-0000-0000-0000BD0E0000}"/>
    <cellStyle name="Normal 8 2 2 8 5" xfId="10711" xr:uid="{00000000-0005-0000-0000-00008C1C0000}"/>
    <cellStyle name="Normal 8 2 2 9" xfId="2628" xr:uid="{00000000-0005-0000-0000-0000901C0000}"/>
    <cellStyle name="Normal 8 2 2 9 2" xfId="6913" xr:uid="{00000000-0005-0000-0000-0000911C0000}"/>
    <cellStyle name="Normal 8 2 2 9 2 2" xfId="15342" xr:uid="{00000000-0005-0000-0000-0000911C0000}"/>
    <cellStyle name="Normal 8 2 2 9 3" xfId="19553" xr:uid="{00000000-0005-0000-0000-0000BF0E0000}"/>
    <cellStyle name="Normal 8 2 2 9 4" xfId="11124" xr:uid="{00000000-0005-0000-0000-0000901C0000}"/>
    <cellStyle name="Normal 8 2 3" xfId="488" xr:uid="{00000000-0005-0000-0000-0000921C0000}"/>
    <cellStyle name="Normal 8 2 3 10" xfId="17496" xr:uid="{00000000-0005-0000-0000-000070230000}"/>
    <cellStyle name="Normal 8 2 3 11" xfId="9067" xr:uid="{00000000-0005-0000-0000-0000921C0000}"/>
    <cellStyle name="Normal 8 2 3 2" xfId="489" xr:uid="{00000000-0005-0000-0000-0000931C0000}"/>
    <cellStyle name="Normal 8 2 3 2 10" xfId="9068"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00000000-0005-0000-0000-0000971C0000}"/>
    <cellStyle name="Normal 8 2 3 2 2 2 2 3" xfId="20056" xr:uid="{00000000-0005-0000-0000-0000C40E0000}"/>
    <cellStyle name="Normal 8 2 3 2 2 2 2 4" xfId="11627" xr:uid="{00000000-0005-0000-0000-0000961C0000}"/>
    <cellStyle name="Normal 8 2 3 2 2 2 3" xfId="5271" xr:uid="{00000000-0005-0000-0000-0000981C0000}"/>
    <cellStyle name="Normal 8 2 3 2 2 2 3 2" xfId="13700" xr:uid="{00000000-0005-0000-0000-0000981C0000}"/>
    <cellStyle name="Normal 8 2 3 2 2 2 4" xfId="17911" xr:uid="{00000000-0005-0000-0000-0000C30E0000}"/>
    <cellStyle name="Normal 8 2 3 2 2 2 5" xfId="9482" xr:uid="{00000000-0005-0000-0000-000095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00000000-0005-0000-0000-00009B1C0000}"/>
    <cellStyle name="Normal 8 2 3 2 2 3 2 3" xfId="20469" xr:uid="{00000000-0005-0000-0000-0000C60E0000}"/>
    <cellStyle name="Normal 8 2 3 2 2 3 2 4" xfId="12040" xr:uid="{00000000-0005-0000-0000-00009A1C0000}"/>
    <cellStyle name="Normal 8 2 3 2 2 3 3" xfId="5684" xr:uid="{00000000-0005-0000-0000-00009C1C0000}"/>
    <cellStyle name="Normal 8 2 3 2 2 3 3 2" xfId="14113" xr:uid="{00000000-0005-0000-0000-00009C1C0000}"/>
    <cellStyle name="Normal 8 2 3 2 2 3 4" xfId="18324" xr:uid="{00000000-0005-0000-0000-0000C50E0000}"/>
    <cellStyle name="Normal 8 2 3 2 2 3 5" xfId="9895" xr:uid="{00000000-0005-0000-0000-000099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00000000-0005-0000-0000-00009F1C0000}"/>
    <cellStyle name="Normal 8 2 3 2 2 4 2 3" xfId="20882" xr:uid="{00000000-0005-0000-0000-0000C80E0000}"/>
    <cellStyle name="Normal 8 2 3 2 2 4 2 4" xfId="12453" xr:uid="{00000000-0005-0000-0000-00009E1C0000}"/>
    <cellStyle name="Normal 8 2 3 2 2 4 3" xfId="6097" xr:uid="{00000000-0005-0000-0000-0000A01C0000}"/>
    <cellStyle name="Normal 8 2 3 2 2 4 3 2" xfId="14526" xr:uid="{00000000-0005-0000-0000-0000A01C0000}"/>
    <cellStyle name="Normal 8 2 3 2 2 4 4" xfId="18737" xr:uid="{00000000-0005-0000-0000-0000C70E0000}"/>
    <cellStyle name="Normal 8 2 3 2 2 4 5" xfId="10308" xr:uid="{00000000-0005-0000-0000-00009D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00000000-0005-0000-0000-0000A31C0000}"/>
    <cellStyle name="Normal 8 2 3 2 2 5 2 3" xfId="21295" xr:uid="{00000000-0005-0000-0000-0000CA0E0000}"/>
    <cellStyle name="Normal 8 2 3 2 2 5 2 4" xfId="12866" xr:uid="{00000000-0005-0000-0000-0000A21C0000}"/>
    <cellStyle name="Normal 8 2 3 2 2 5 3" xfId="6510" xr:uid="{00000000-0005-0000-0000-0000A41C0000}"/>
    <cellStyle name="Normal 8 2 3 2 2 5 3 2" xfId="14939" xr:uid="{00000000-0005-0000-0000-0000A41C0000}"/>
    <cellStyle name="Normal 8 2 3 2 2 5 4" xfId="19150" xr:uid="{00000000-0005-0000-0000-0000C90E0000}"/>
    <cellStyle name="Normal 8 2 3 2 2 5 5" xfId="10721" xr:uid="{00000000-0005-0000-0000-0000A11C0000}"/>
    <cellStyle name="Normal 8 2 3 2 2 6" xfId="2638" xr:uid="{00000000-0005-0000-0000-0000A51C0000}"/>
    <cellStyle name="Normal 8 2 3 2 2 6 2" xfId="6923" xr:uid="{00000000-0005-0000-0000-0000A61C0000}"/>
    <cellStyle name="Normal 8 2 3 2 2 6 2 2" xfId="15352" xr:uid="{00000000-0005-0000-0000-0000A61C0000}"/>
    <cellStyle name="Normal 8 2 3 2 2 6 3" xfId="19563" xr:uid="{00000000-0005-0000-0000-0000CB0E0000}"/>
    <cellStyle name="Normal 8 2 3 2 2 6 4" xfId="11134" xr:uid="{00000000-0005-0000-0000-0000A51C0000}"/>
    <cellStyle name="Normal 8 2 3 2 2 7" xfId="4858" xr:uid="{00000000-0005-0000-0000-0000A71C0000}"/>
    <cellStyle name="Normal 8 2 3 2 2 7 2" xfId="13287" xr:uid="{00000000-0005-0000-0000-0000A71C0000}"/>
    <cellStyle name="Normal 8 2 3 2 2 8" xfId="17498" xr:uid="{00000000-0005-0000-0000-000072230000}"/>
    <cellStyle name="Normal 8 2 3 2 2 9" xfId="9069" xr:uid="{00000000-0005-0000-0000-0000941C0000}"/>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00000000-0005-0000-0000-0000AA1C0000}"/>
    <cellStyle name="Normal 8 2 3 2 3 2 3" xfId="20055" xr:uid="{00000000-0005-0000-0000-0000CD0E0000}"/>
    <cellStyle name="Normal 8 2 3 2 3 2 4" xfId="11626" xr:uid="{00000000-0005-0000-0000-0000A91C0000}"/>
    <cellStyle name="Normal 8 2 3 2 3 3" xfId="5270" xr:uid="{00000000-0005-0000-0000-0000AB1C0000}"/>
    <cellStyle name="Normal 8 2 3 2 3 3 2" xfId="13699" xr:uid="{00000000-0005-0000-0000-0000AB1C0000}"/>
    <cellStyle name="Normal 8 2 3 2 3 4" xfId="17910" xr:uid="{00000000-0005-0000-0000-0000CC0E0000}"/>
    <cellStyle name="Normal 8 2 3 2 3 5" xfId="9481" xr:uid="{00000000-0005-0000-0000-0000A81C0000}"/>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00000000-0005-0000-0000-0000AE1C0000}"/>
    <cellStyle name="Normal 8 2 3 2 4 2 3" xfId="20468" xr:uid="{00000000-0005-0000-0000-0000CF0E0000}"/>
    <cellStyle name="Normal 8 2 3 2 4 2 4" xfId="12039" xr:uid="{00000000-0005-0000-0000-0000AD1C0000}"/>
    <cellStyle name="Normal 8 2 3 2 4 3" xfId="5683" xr:uid="{00000000-0005-0000-0000-0000AF1C0000}"/>
    <cellStyle name="Normal 8 2 3 2 4 3 2" xfId="14112" xr:uid="{00000000-0005-0000-0000-0000AF1C0000}"/>
    <cellStyle name="Normal 8 2 3 2 4 4" xfId="18323" xr:uid="{00000000-0005-0000-0000-0000CE0E0000}"/>
    <cellStyle name="Normal 8 2 3 2 4 5" xfId="9894" xr:uid="{00000000-0005-0000-0000-0000AC1C0000}"/>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00000000-0005-0000-0000-0000B21C0000}"/>
    <cellStyle name="Normal 8 2 3 2 5 2 3" xfId="20881" xr:uid="{00000000-0005-0000-0000-0000D10E0000}"/>
    <cellStyle name="Normal 8 2 3 2 5 2 4" xfId="12452" xr:uid="{00000000-0005-0000-0000-0000B11C0000}"/>
    <cellStyle name="Normal 8 2 3 2 5 3" xfId="6096" xr:uid="{00000000-0005-0000-0000-0000B31C0000}"/>
    <cellStyle name="Normal 8 2 3 2 5 3 2" xfId="14525" xr:uid="{00000000-0005-0000-0000-0000B31C0000}"/>
    <cellStyle name="Normal 8 2 3 2 5 4" xfId="18736" xr:uid="{00000000-0005-0000-0000-0000D00E0000}"/>
    <cellStyle name="Normal 8 2 3 2 5 5" xfId="10307" xr:uid="{00000000-0005-0000-0000-0000B01C0000}"/>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00000000-0005-0000-0000-0000B61C0000}"/>
    <cellStyle name="Normal 8 2 3 2 6 2 3" xfId="21294" xr:uid="{00000000-0005-0000-0000-0000D30E0000}"/>
    <cellStyle name="Normal 8 2 3 2 6 2 4" xfId="12865" xr:uid="{00000000-0005-0000-0000-0000B51C0000}"/>
    <cellStyle name="Normal 8 2 3 2 6 3" xfId="6509" xr:uid="{00000000-0005-0000-0000-0000B71C0000}"/>
    <cellStyle name="Normal 8 2 3 2 6 3 2" xfId="14938" xr:uid="{00000000-0005-0000-0000-0000B71C0000}"/>
    <cellStyle name="Normal 8 2 3 2 6 4" xfId="19149" xr:uid="{00000000-0005-0000-0000-0000D20E0000}"/>
    <cellStyle name="Normal 8 2 3 2 6 5" xfId="10720" xr:uid="{00000000-0005-0000-0000-0000B41C0000}"/>
    <cellStyle name="Normal 8 2 3 2 7" xfId="2637" xr:uid="{00000000-0005-0000-0000-0000B81C0000}"/>
    <cellStyle name="Normal 8 2 3 2 7 2" xfId="6922" xr:uid="{00000000-0005-0000-0000-0000B91C0000}"/>
    <cellStyle name="Normal 8 2 3 2 7 2 2" xfId="15351" xr:uid="{00000000-0005-0000-0000-0000B91C0000}"/>
    <cellStyle name="Normal 8 2 3 2 7 3" xfId="19562" xr:uid="{00000000-0005-0000-0000-0000D40E0000}"/>
    <cellStyle name="Normal 8 2 3 2 7 4" xfId="11133" xr:uid="{00000000-0005-0000-0000-0000B81C0000}"/>
    <cellStyle name="Normal 8 2 3 2 8" xfId="4857" xr:uid="{00000000-0005-0000-0000-0000BA1C0000}"/>
    <cellStyle name="Normal 8 2 3 2 8 2" xfId="13286" xr:uid="{00000000-0005-0000-0000-0000BA1C0000}"/>
    <cellStyle name="Normal 8 2 3 2 9" xfId="17497" xr:uid="{00000000-0005-0000-0000-00007123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00000000-0005-0000-0000-0000BE1C0000}"/>
    <cellStyle name="Normal 8 2 3 3 2 2 3" xfId="20057" xr:uid="{00000000-0005-0000-0000-0000D70E0000}"/>
    <cellStyle name="Normal 8 2 3 3 2 2 4" xfId="11628" xr:uid="{00000000-0005-0000-0000-0000BD1C0000}"/>
    <cellStyle name="Normal 8 2 3 3 2 3" xfId="5272" xr:uid="{00000000-0005-0000-0000-0000BF1C0000}"/>
    <cellStyle name="Normal 8 2 3 3 2 3 2" xfId="13701" xr:uid="{00000000-0005-0000-0000-0000BF1C0000}"/>
    <cellStyle name="Normal 8 2 3 3 2 4" xfId="17912" xr:uid="{00000000-0005-0000-0000-0000D60E0000}"/>
    <cellStyle name="Normal 8 2 3 3 2 5" xfId="9483" xr:uid="{00000000-0005-0000-0000-0000BC1C0000}"/>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00000000-0005-0000-0000-0000C21C0000}"/>
    <cellStyle name="Normal 8 2 3 3 3 2 3" xfId="20470" xr:uid="{00000000-0005-0000-0000-0000D90E0000}"/>
    <cellStyle name="Normal 8 2 3 3 3 2 4" xfId="12041" xr:uid="{00000000-0005-0000-0000-0000C11C0000}"/>
    <cellStyle name="Normal 8 2 3 3 3 3" xfId="5685" xr:uid="{00000000-0005-0000-0000-0000C31C0000}"/>
    <cellStyle name="Normal 8 2 3 3 3 3 2" xfId="14114" xr:uid="{00000000-0005-0000-0000-0000C31C0000}"/>
    <cellStyle name="Normal 8 2 3 3 3 4" xfId="18325" xr:uid="{00000000-0005-0000-0000-0000D80E0000}"/>
    <cellStyle name="Normal 8 2 3 3 3 5" xfId="9896" xr:uid="{00000000-0005-0000-0000-0000C01C0000}"/>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00000000-0005-0000-0000-0000C61C0000}"/>
    <cellStyle name="Normal 8 2 3 3 4 2 3" xfId="20883" xr:uid="{00000000-0005-0000-0000-0000DB0E0000}"/>
    <cellStyle name="Normal 8 2 3 3 4 2 4" xfId="12454" xr:uid="{00000000-0005-0000-0000-0000C51C0000}"/>
    <cellStyle name="Normal 8 2 3 3 4 3" xfId="6098" xr:uid="{00000000-0005-0000-0000-0000C71C0000}"/>
    <cellStyle name="Normal 8 2 3 3 4 3 2" xfId="14527" xr:uid="{00000000-0005-0000-0000-0000C71C0000}"/>
    <cellStyle name="Normal 8 2 3 3 4 4" xfId="18738" xr:uid="{00000000-0005-0000-0000-0000DA0E0000}"/>
    <cellStyle name="Normal 8 2 3 3 4 5" xfId="10309" xr:uid="{00000000-0005-0000-0000-0000C41C0000}"/>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00000000-0005-0000-0000-0000CA1C0000}"/>
    <cellStyle name="Normal 8 2 3 3 5 2 3" xfId="21296" xr:uid="{00000000-0005-0000-0000-0000DD0E0000}"/>
    <cellStyle name="Normal 8 2 3 3 5 2 4" xfId="12867" xr:uid="{00000000-0005-0000-0000-0000C91C0000}"/>
    <cellStyle name="Normal 8 2 3 3 5 3" xfId="6511" xr:uid="{00000000-0005-0000-0000-0000CB1C0000}"/>
    <cellStyle name="Normal 8 2 3 3 5 3 2" xfId="14940" xr:uid="{00000000-0005-0000-0000-0000CB1C0000}"/>
    <cellStyle name="Normal 8 2 3 3 5 4" xfId="19151" xr:uid="{00000000-0005-0000-0000-0000DC0E0000}"/>
    <cellStyle name="Normal 8 2 3 3 5 5" xfId="10722" xr:uid="{00000000-0005-0000-0000-0000C81C0000}"/>
    <cellStyle name="Normal 8 2 3 3 6" xfId="2639" xr:uid="{00000000-0005-0000-0000-0000CC1C0000}"/>
    <cellStyle name="Normal 8 2 3 3 6 2" xfId="6924" xr:uid="{00000000-0005-0000-0000-0000CD1C0000}"/>
    <cellStyle name="Normal 8 2 3 3 6 2 2" xfId="15353" xr:uid="{00000000-0005-0000-0000-0000CD1C0000}"/>
    <cellStyle name="Normal 8 2 3 3 6 3" xfId="19564" xr:uid="{00000000-0005-0000-0000-0000DE0E0000}"/>
    <cellStyle name="Normal 8 2 3 3 6 4" xfId="11135" xr:uid="{00000000-0005-0000-0000-0000CC1C0000}"/>
    <cellStyle name="Normal 8 2 3 3 7" xfId="4859" xr:uid="{00000000-0005-0000-0000-0000CE1C0000}"/>
    <cellStyle name="Normal 8 2 3 3 7 2" xfId="13288" xr:uid="{00000000-0005-0000-0000-0000CE1C0000}"/>
    <cellStyle name="Normal 8 2 3 3 8" xfId="17499" xr:uid="{00000000-0005-0000-0000-000073230000}"/>
    <cellStyle name="Normal 8 2 3 3 9" xfId="9070" xr:uid="{00000000-0005-0000-0000-0000BB1C0000}"/>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00000000-0005-0000-0000-0000D11C0000}"/>
    <cellStyle name="Normal 8 2 3 4 2 3" xfId="20054" xr:uid="{00000000-0005-0000-0000-0000E00E0000}"/>
    <cellStyle name="Normal 8 2 3 4 2 4" xfId="11625" xr:uid="{00000000-0005-0000-0000-0000D01C0000}"/>
    <cellStyle name="Normal 8 2 3 4 3" xfId="5269" xr:uid="{00000000-0005-0000-0000-0000D21C0000}"/>
    <cellStyle name="Normal 8 2 3 4 3 2" xfId="13698" xr:uid="{00000000-0005-0000-0000-0000D21C0000}"/>
    <cellStyle name="Normal 8 2 3 4 4" xfId="17909" xr:uid="{00000000-0005-0000-0000-0000DF0E0000}"/>
    <cellStyle name="Normal 8 2 3 4 5" xfId="9480" xr:uid="{00000000-0005-0000-0000-0000CF1C0000}"/>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00000000-0005-0000-0000-0000D51C0000}"/>
    <cellStyle name="Normal 8 2 3 5 2 3" xfId="20467" xr:uid="{00000000-0005-0000-0000-0000E20E0000}"/>
    <cellStyle name="Normal 8 2 3 5 2 4" xfId="12038" xr:uid="{00000000-0005-0000-0000-0000D41C0000}"/>
    <cellStyle name="Normal 8 2 3 5 3" xfId="5682" xr:uid="{00000000-0005-0000-0000-0000D61C0000}"/>
    <cellStyle name="Normal 8 2 3 5 3 2" xfId="14111" xr:uid="{00000000-0005-0000-0000-0000D61C0000}"/>
    <cellStyle name="Normal 8 2 3 5 4" xfId="18322" xr:uid="{00000000-0005-0000-0000-0000E10E0000}"/>
    <cellStyle name="Normal 8 2 3 5 5" xfId="9893" xr:uid="{00000000-0005-0000-0000-0000D31C0000}"/>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00000000-0005-0000-0000-0000D91C0000}"/>
    <cellStyle name="Normal 8 2 3 6 2 3" xfId="20880" xr:uid="{00000000-0005-0000-0000-0000E40E0000}"/>
    <cellStyle name="Normal 8 2 3 6 2 4" xfId="12451" xr:uid="{00000000-0005-0000-0000-0000D81C0000}"/>
    <cellStyle name="Normal 8 2 3 6 3" xfId="6095" xr:uid="{00000000-0005-0000-0000-0000DA1C0000}"/>
    <cellStyle name="Normal 8 2 3 6 3 2" xfId="14524" xr:uid="{00000000-0005-0000-0000-0000DA1C0000}"/>
    <cellStyle name="Normal 8 2 3 6 4" xfId="18735" xr:uid="{00000000-0005-0000-0000-0000E30E0000}"/>
    <cellStyle name="Normal 8 2 3 6 5" xfId="10306" xr:uid="{00000000-0005-0000-0000-0000D71C0000}"/>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00000000-0005-0000-0000-0000DD1C0000}"/>
    <cellStyle name="Normal 8 2 3 7 2 3" xfId="21293" xr:uid="{00000000-0005-0000-0000-0000E60E0000}"/>
    <cellStyle name="Normal 8 2 3 7 2 4" xfId="12864" xr:uid="{00000000-0005-0000-0000-0000DC1C0000}"/>
    <cellStyle name="Normal 8 2 3 7 3" xfId="6508" xr:uid="{00000000-0005-0000-0000-0000DE1C0000}"/>
    <cellStyle name="Normal 8 2 3 7 3 2" xfId="14937" xr:uid="{00000000-0005-0000-0000-0000DE1C0000}"/>
    <cellStyle name="Normal 8 2 3 7 4" xfId="19148" xr:uid="{00000000-0005-0000-0000-0000E50E0000}"/>
    <cellStyle name="Normal 8 2 3 7 5" xfId="10719" xr:uid="{00000000-0005-0000-0000-0000DB1C0000}"/>
    <cellStyle name="Normal 8 2 3 8" xfId="2636" xr:uid="{00000000-0005-0000-0000-0000DF1C0000}"/>
    <cellStyle name="Normal 8 2 3 8 2" xfId="6921" xr:uid="{00000000-0005-0000-0000-0000E01C0000}"/>
    <cellStyle name="Normal 8 2 3 8 2 2" xfId="15350" xr:uid="{00000000-0005-0000-0000-0000E01C0000}"/>
    <cellStyle name="Normal 8 2 3 8 3" xfId="19561" xr:uid="{00000000-0005-0000-0000-0000E70E0000}"/>
    <cellStyle name="Normal 8 2 3 8 4" xfId="11132" xr:uid="{00000000-0005-0000-0000-0000DF1C0000}"/>
    <cellStyle name="Normal 8 2 3 9" xfId="4856" xr:uid="{00000000-0005-0000-0000-0000E11C0000}"/>
    <cellStyle name="Normal 8 2 3 9 2" xfId="13285" xr:uid="{00000000-0005-0000-0000-0000E11C0000}"/>
    <cellStyle name="Normal 8 2 4" xfId="492" xr:uid="{00000000-0005-0000-0000-0000E21C0000}"/>
    <cellStyle name="Normal 8 2 4 10" xfId="9071"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00000000-0005-0000-0000-0000E61C0000}"/>
    <cellStyle name="Normal 8 2 4 2 2 2 3" xfId="20059" xr:uid="{00000000-0005-0000-0000-0000EB0E0000}"/>
    <cellStyle name="Normal 8 2 4 2 2 2 4" xfId="11630" xr:uid="{00000000-0005-0000-0000-0000E51C0000}"/>
    <cellStyle name="Normal 8 2 4 2 2 3" xfId="5274" xr:uid="{00000000-0005-0000-0000-0000E71C0000}"/>
    <cellStyle name="Normal 8 2 4 2 2 3 2" xfId="13703" xr:uid="{00000000-0005-0000-0000-0000E71C0000}"/>
    <cellStyle name="Normal 8 2 4 2 2 4" xfId="17914" xr:uid="{00000000-0005-0000-0000-0000EA0E0000}"/>
    <cellStyle name="Normal 8 2 4 2 2 5" xfId="9485" xr:uid="{00000000-0005-0000-0000-0000E41C0000}"/>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00000000-0005-0000-0000-0000EA1C0000}"/>
    <cellStyle name="Normal 8 2 4 2 3 2 3" xfId="20472" xr:uid="{00000000-0005-0000-0000-0000ED0E0000}"/>
    <cellStyle name="Normal 8 2 4 2 3 2 4" xfId="12043" xr:uid="{00000000-0005-0000-0000-0000E91C0000}"/>
    <cellStyle name="Normal 8 2 4 2 3 3" xfId="5687" xr:uid="{00000000-0005-0000-0000-0000EB1C0000}"/>
    <cellStyle name="Normal 8 2 4 2 3 3 2" xfId="14116" xr:uid="{00000000-0005-0000-0000-0000EB1C0000}"/>
    <cellStyle name="Normal 8 2 4 2 3 4" xfId="18327" xr:uid="{00000000-0005-0000-0000-0000EC0E0000}"/>
    <cellStyle name="Normal 8 2 4 2 3 5" xfId="9898" xr:uid="{00000000-0005-0000-0000-0000E81C0000}"/>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00000000-0005-0000-0000-0000EE1C0000}"/>
    <cellStyle name="Normal 8 2 4 2 4 2 3" xfId="20885" xr:uid="{00000000-0005-0000-0000-0000EF0E0000}"/>
    <cellStyle name="Normal 8 2 4 2 4 2 4" xfId="12456" xr:uid="{00000000-0005-0000-0000-0000ED1C0000}"/>
    <cellStyle name="Normal 8 2 4 2 4 3" xfId="6100" xr:uid="{00000000-0005-0000-0000-0000EF1C0000}"/>
    <cellStyle name="Normal 8 2 4 2 4 3 2" xfId="14529" xr:uid="{00000000-0005-0000-0000-0000EF1C0000}"/>
    <cellStyle name="Normal 8 2 4 2 4 4" xfId="18740" xr:uid="{00000000-0005-0000-0000-0000EE0E0000}"/>
    <cellStyle name="Normal 8 2 4 2 4 5" xfId="10311" xr:uid="{00000000-0005-0000-0000-0000EC1C0000}"/>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00000000-0005-0000-0000-0000F21C0000}"/>
    <cellStyle name="Normal 8 2 4 2 5 2 3" xfId="21298" xr:uid="{00000000-0005-0000-0000-0000F10E0000}"/>
    <cellStyle name="Normal 8 2 4 2 5 2 4" xfId="12869" xr:uid="{00000000-0005-0000-0000-0000F11C0000}"/>
    <cellStyle name="Normal 8 2 4 2 5 3" xfId="6513" xr:uid="{00000000-0005-0000-0000-0000F31C0000}"/>
    <cellStyle name="Normal 8 2 4 2 5 3 2" xfId="14942" xr:uid="{00000000-0005-0000-0000-0000F31C0000}"/>
    <cellStyle name="Normal 8 2 4 2 5 4" xfId="19153" xr:uid="{00000000-0005-0000-0000-0000F00E0000}"/>
    <cellStyle name="Normal 8 2 4 2 5 5" xfId="10724" xr:uid="{00000000-0005-0000-0000-0000F01C0000}"/>
    <cellStyle name="Normal 8 2 4 2 6" xfId="2641" xr:uid="{00000000-0005-0000-0000-0000F41C0000}"/>
    <cellStyle name="Normal 8 2 4 2 6 2" xfId="6926" xr:uid="{00000000-0005-0000-0000-0000F51C0000}"/>
    <cellStyle name="Normal 8 2 4 2 6 2 2" xfId="15355" xr:uid="{00000000-0005-0000-0000-0000F51C0000}"/>
    <cellStyle name="Normal 8 2 4 2 6 3" xfId="19566" xr:uid="{00000000-0005-0000-0000-0000F20E0000}"/>
    <cellStyle name="Normal 8 2 4 2 6 4" xfId="11137" xr:uid="{00000000-0005-0000-0000-0000F41C0000}"/>
    <cellStyle name="Normal 8 2 4 2 7" xfId="4861" xr:uid="{00000000-0005-0000-0000-0000F61C0000}"/>
    <cellStyle name="Normal 8 2 4 2 7 2" xfId="13290" xr:uid="{00000000-0005-0000-0000-0000F61C0000}"/>
    <cellStyle name="Normal 8 2 4 2 8" xfId="17501" xr:uid="{00000000-0005-0000-0000-000075230000}"/>
    <cellStyle name="Normal 8 2 4 2 9" xfId="9072" xr:uid="{00000000-0005-0000-0000-0000E31C0000}"/>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00000000-0005-0000-0000-0000F91C0000}"/>
    <cellStyle name="Normal 8 2 4 3 2 3" xfId="20058" xr:uid="{00000000-0005-0000-0000-0000F40E0000}"/>
    <cellStyle name="Normal 8 2 4 3 2 4" xfId="11629" xr:uid="{00000000-0005-0000-0000-0000F81C0000}"/>
    <cellStyle name="Normal 8 2 4 3 3" xfId="5273" xr:uid="{00000000-0005-0000-0000-0000FA1C0000}"/>
    <cellStyle name="Normal 8 2 4 3 3 2" xfId="13702" xr:uid="{00000000-0005-0000-0000-0000FA1C0000}"/>
    <cellStyle name="Normal 8 2 4 3 4" xfId="17913" xr:uid="{00000000-0005-0000-0000-0000F30E0000}"/>
    <cellStyle name="Normal 8 2 4 3 5" xfId="9484" xr:uid="{00000000-0005-0000-0000-0000F71C0000}"/>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00000000-0005-0000-0000-0000FD1C0000}"/>
    <cellStyle name="Normal 8 2 4 4 2 3" xfId="20471" xr:uid="{00000000-0005-0000-0000-0000F60E0000}"/>
    <cellStyle name="Normal 8 2 4 4 2 4" xfId="12042" xr:uid="{00000000-0005-0000-0000-0000FC1C0000}"/>
    <cellStyle name="Normal 8 2 4 4 3" xfId="5686" xr:uid="{00000000-0005-0000-0000-0000FE1C0000}"/>
    <cellStyle name="Normal 8 2 4 4 3 2" xfId="14115" xr:uid="{00000000-0005-0000-0000-0000FE1C0000}"/>
    <cellStyle name="Normal 8 2 4 4 4" xfId="18326" xr:uid="{00000000-0005-0000-0000-0000F50E0000}"/>
    <cellStyle name="Normal 8 2 4 4 5" xfId="9897" xr:uid="{00000000-0005-0000-0000-0000FB1C0000}"/>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00000000-0005-0000-0000-0000011D0000}"/>
    <cellStyle name="Normal 8 2 4 5 2 3" xfId="20884" xr:uid="{00000000-0005-0000-0000-0000F80E0000}"/>
    <cellStyle name="Normal 8 2 4 5 2 4" xfId="12455" xr:uid="{00000000-0005-0000-0000-0000001D0000}"/>
    <cellStyle name="Normal 8 2 4 5 3" xfId="6099" xr:uid="{00000000-0005-0000-0000-0000021D0000}"/>
    <cellStyle name="Normal 8 2 4 5 3 2" xfId="14528" xr:uid="{00000000-0005-0000-0000-0000021D0000}"/>
    <cellStyle name="Normal 8 2 4 5 4" xfId="18739" xr:uid="{00000000-0005-0000-0000-0000F70E0000}"/>
    <cellStyle name="Normal 8 2 4 5 5" xfId="10310" xr:uid="{00000000-0005-0000-0000-0000FF1C0000}"/>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00000000-0005-0000-0000-0000051D0000}"/>
    <cellStyle name="Normal 8 2 4 6 2 3" xfId="21297" xr:uid="{00000000-0005-0000-0000-0000FA0E0000}"/>
    <cellStyle name="Normal 8 2 4 6 2 4" xfId="12868" xr:uid="{00000000-0005-0000-0000-0000041D0000}"/>
    <cellStyle name="Normal 8 2 4 6 3" xfId="6512" xr:uid="{00000000-0005-0000-0000-0000061D0000}"/>
    <cellStyle name="Normal 8 2 4 6 3 2" xfId="14941" xr:uid="{00000000-0005-0000-0000-0000061D0000}"/>
    <cellStyle name="Normal 8 2 4 6 4" xfId="19152" xr:uid="{00000000-0005-0000-0000-0000F90E0000}"/>
    <cellStyle name="Normal 8 2 4 6 5" xfId="10723" xr:uid="{00000000-0005-0000-0000-0000031D0000}"/>
    <cellStyle name="Normal 8 2 4 7" xfId="2640" xr:uid="{00000000-0005-0000-0000-0000071D0000}"/>
    <cellStyle name="Normal 8 2 4 7 2" xfId="6925" xr:uid="{00000000-0005-0000-0000-0000081D0000}"/>
    <cellStyle name="Normal 8 2 4 7 2 2" xfId="15354" xr:uid="{00000000-0005-0000-0000-0000081D0000}"/>
    <cellStyle name="Normal 8 2 4 7 3" xfId="19565" xr:uid="{00000000-0005-0000-0000-0000FB0E0000}"/>
    <cellStyle name="Normal 8 2 4 7 4" xfId="11136" xr:uid="{00000000-0005-0000-0000-0000071D0000}"/>
    <cellStyle name="Normal 8 2 4 8" xfId="4860" xr:uid="{00000000-0005-0000-0000-0000091D0000}"/>
    <cellStyle name="Normal 8 2 4 8 2" xfId="13289" xr:uid="{00000000-0005-0000-0000-0000091D0000}"/>
    <cellStyle name="Normal 8 2 4 9" xfId="17500" xr:uid="{00000000-0005-0000-0000-00007423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00000000-0005-0000-0000-00000D1D0000}"/>
    <cellStyle name="Normal 8 2 5 2 2 3" xfId="20060" xr:uid="{00000000-0005-0000-0000-0000FE0E0000}"/>
    <cellStyle name="Normal 8 2 5 2 2 4" xfId="11631" xr:uid="{00000000-0005-0000-0000-00000C1D0000}"/>
    <cellStyle name="Normal 8 2 5 2 3" xfId="5275" xr:uid="{00000000-0005-0000-0000-00000E1D0000}"/>
    <cellStyle name="Normal 8 2 5 2 3 2" xfId="13704" xr:uid="{00000000-0005-0000-0000-00000E1D0000}"/>
    <cellStyle name="Normal 8 2 5 2 4" xfId="17915" xr:uid="{00000000-0005-0000-0000-0000FD0E0000}"/>
    <cellStyle name="Normal 8 2 5 2 5" xfId="9486" xr:uid="{00000000-0005-0000-0000-00000B1D0000}"/>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00000000-0005-0000-0000-0000111D0000}"/>
    <cellStyle name="Normal 8 2 5 3 2 3" xfId="20473" xr:uid="{00000000-0005-0000-0000-0000000F0000}"/>
    <cellStyle name="Normal 8 2 5 3 2 4" xfId="12044" xr:uid="{00000000-0005-0000-0000-0000101D0000}"/>
    <cellStyle name="Normal 8 2 5 3 3" xfId="5688" xr:uid="{00000000-0005-0000-0000-0000121D0000}"/>
    <cellStyle name="Normal 8 2 5 3 3 2" xfId="14117" xr:uid="{00000000-0005-0000-0000-0000121D0000}"/>
    <cellStyle name="Normal 8 2 5 3 4" xfId="18328" xr:uid="{00000000-0005-0000-0000-0000FF0E0000}"/>
    <cellStyle name="Normal 8 2 5 3 5" xfId="9899" xr:uid="{00000000-0005-0000-0000-00000F1D0000}"/>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00000000-0005-0000-0000-0000151D0000}"/>
    <cellStyle name="Normal 8 2 5 4 2 3" xfId="20886" xr:uid="{00000000-0005-0000-0000-0000020F0000}"/>
    <cellStyle name="Normal 8 2 5 4 2 4" xfId="12457" xr:uid="{00000000-0005-0000-0000-0000141D0000}"/>
    <cellStyle name="Normal 8 2 5 4 3" xfId="6101" xr:uid="{00000000-0005-0000-0000-0000161D0000}"/>
    <cellStyle name="Normal 8 2 5 4 3 2" xfId="14530" xr:uid="{00000000-0005-0000-0000-0000161D0000}"/>
    <cellStyle name="Normal 8 2 5 4 4" xfId="18741" xr:uid="{00000000-0005-0000-0000-0000010F0000}"/>
    <cellStyle name="Normal 8 2 5 4 5" xfId="10312" xr:uid="{00000000-0005-0000-0000-0000131D0000}"/>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00000000-0005-0000-0000-0000191D0000}"/>
    <cellStyle name="Normal 8 2 5 5 2 3" xfId="21299" xr:uid="{00000000-0005-0000-0000-0000040F0000}"/>
    <cellStyle name="Normal 8 2 5 5 2 4" xfId="12870" xr:uid="{00000000-0005-0000-0000-0000181D0000}"/>
    <cellStyle name="Normal 8 2 5 5 3" xfId="6514" xr:uid="{00000000-0005-0000-0000-00001A1D0000}"/>
    <cellStyle name="Normal 8 2 5 5 3 2" xfId="14943" xr:uid="{00000000-0005-0000-0000-00001A1D0000}"/>
    <cellStyle name="Normal 8 2 5 5 4" xfId="19154" xr:uid="{00000000-0005-0000-0000-0000030F0000}"/>
    <cellStyle name="Normal 8 2 5 5 5" xfId="10725" xr:uid="{00000000-0005-0000-0000-0000171D0000}"/>
    <cellStyle name="Normal 8 2 5 6" xfId="2642" xr:uid="{00000000-0005-0000-0000-00001B1D0000}"/>
    <cellStyle name="Normal 8 2 5 6 2" xfId="6927" xr:uid="{00000000-0005-0000-0000-00001C1D0000}"/>
    <cellStyle name="Normal 8 2 5 6 2 2" xfId="15356" xr:uid="{00000000-0005-0000-0000-00001C1D0000}"/>
    <cellStyle name="Normal 8 2 5 6 3" xfId="19567" xr:uid="{00000000-0005-0000-0000-0000050F0000}"/>
    <cellStyle name="Normal 8 2 5 6 4" xfId="11138" xr:uid="{00000000-0005-0000-0000-00001B1D0000}"/>
    <cellStyle name="Normal 8 2 5 7" xfId="4862" xr:uid="{00000000-0005-0000-0000-00001D1D0000}"/>
    <cellStyle name="Normal 8 2 5 7 2" xfId="13291" xr:uid="{00000000-0005-0000-0000-00001D1D0000}"/>
    <cellStyle name="Normal 8 2 5 8" xfId="17502" xr:uid="{00000000-0005-0000-0000-000076230000}"/>
    <cellStyle name="Normal 8 2 5 9" xfId="9073" xr:uid="{00000000-0005-0000-0000-00000A1D0000}"/>
    <cellStyle name="Normal 8 2 6" xfId="947" xr:uid="{00000000-0005-0000-0000-00001E1D0000}"/>
    <cellStyle name="Normal 8 2 6 2" xfId="3181" xr:uid="{00000000-0005-0000-0000-00001F1D0000}"/>
    <cellStyle name="Normal 8 2 6 2 2" xfId="7405" xr:uid="{00000000-0005-0000-0000-0000201D0000}"/>
    <cellStyle name="Normal 8 2 6 2 2 2" xfId="15834" xr:uid="{00000000-0005-0000-0000-0000201D0000}"/>
    <cellStyle name="Normal 8 2 6 2 3" xfId="20045" xr:uid="{00000000-0005-0000-0000-0000070F0000}"/>
    <cellStyle name="Normal 8 2 6 2 4" xfId="11616" xr:uid="{00000000-0005-0000-0000-00001F1D0000}"/>
    <cellStyle name="Normal 8 2 6 3" xfId="5260" xr:uid="{00000000-0005-0000-0000-0000211D0000}"/>
    <cellStyle name="Normal 8 2 6 3 2" xfId="13689" xr:uid="{00000000-0005-0000-0000-0000211D0000}"/>
    <cellStyle name="Normal 8 2 6 4" xfId="17900" xr:uid="{00000000-0005-0000-0000-0000060F0000}"/>
    <cellStyle name="Normal 8 2 6 5" xfId="9471" xr:uid="{00000000-0005-0000-0000-00001E1D0000}"/>
    <cellStyle name="Normal 8 2 7" xfId="1364" xr:uid="{00000000-0005-0000-0000-0000221D0000}"/>
    <cellStyle name="Normal 8 2 7 2" xfId="3594" xr:uid="{00000000-0005-0000-0000-0000231D0000}"/>
    <cellStyle name="Normal 8 2 7 2 2" xfId="7818" xr:uid="{00000000-0005-0000-0000-0000241D0000}"/>
    <cellStyle name="Normal 8 2 7 2 2 2" xfId="16247" xr:uid="{00000000-0005-0000-0000-0000241D0000}"/>
    <cellStyle name="Normal 8 2 7 2 3" xfId="20458" xr:uid="{00000000-0005-0000-0000-0000090F0000}"/>
    <cellStyle name="Normal 8 2 7 2 4" xfId="12029" xr:uid="{00000000-0005-0000-0000-0000231D0000}"/>
    <cellStyle name="Normal 8 2 7 3" xfId="5673" xr:uid="{00000000-0005-0000-0000-0000251D0000}"/>
    <cellStyle name="Normal 8 2 7 3 2" xfId="14102" xr:uid="{00000000-0005-0000-0000-0000251D0000}"/>
    <cellStyle name="Normal 8 2 7 4" xfId="18313" xr:uid="{00000000-0005-0000-0000-0000080F0000}"/>
    <cellStyle name="Normal 8 2 7 5" xfId="9884" xr:uid="{00000000-0005-0000-0000-0000221D0000}"/>
    <cellStyle name="Normal 8 2 8" xfId="1777" xr:uid="{00000000-0005-0000-0000-0000261D0000}"/>
    <cellStyle name="Normal 8 2 8 2" xfId="4007" xr:uid="{00000000-0005-0000-0000-0000271D0000}"/>
    <cellStyle name="Normal 8 2 8 2 2" xfId="8231" xr:uid="{00000000-0005-0000-0000-0000281D0000}"/>
    <cellStyle name="Normal 8 2 8 2 2 2" xfId="16660" xr:uid="{00000000-0005-0000-0000-0000281D0000}"/>
    <cellStyle name="Normal 8 2 8 2 3" xfId="20871" xr:uid="{00000000-0005-0000-0000-00000B0F0000}"/>
    <cellStyle name="Normal 8 2 8 2 4" xfId="12442" xr:uid="{00000000-0005-0000-0000-0000271D0000}"/>
    <cellStyle name="Normal 8 2 8 3" xfId="6086" xr:uid="{00000000-0005-0000-0000-0000291D0000}"/>
    <cellStyle name="Normal 8 2 8 3 2" xfId="14515" xr:uid="{00000000-0005-0000-0000-0000291D0000}"/>
    <cellStyle name="Normal 8 2 8 4" xfId="18726" xr:uid="{00000000-0005-0000-0000-00000A0F0000}"/>
    <cellStyle name="Normal 8 2 8 5" xfId="10297" xr:uid="{00000000-0005-0000-0000-0000261D0000}"/>
    <cellStyle name="Normal 8 2 9" xfId="2191" xr:uid="{00000000-0005-0000-0000-00002A1D0000}"/>
    <cellStyle name="Normal 8 2 9 2" xfId="4420" xr:uid="{00000000-0005-0000-0000-00002B1D0000}"/>
    <cellStyle name="Normal 8 2 9 2 2" xfId="8644" xr:uid="{00000000-0005-0000-0000-00002C1D0000}"/>
    <cellStyle name="Normal 8 2 9 2 2 2" xfId="17073" xr:uid="{00000000-0005-0000-0000-00002C1D0000}"/>
    <cellStyle name="Normal 8 2 9 2 3" xfId="21284" xr:uid="{00000000-0005-0000-0000-00000D0F0000}"/>
    <cellStyle name="Normal 8 2 9 2 4" xfId="12855" xr:uid="{00000000-0005-0000-0000-00002B1D0000}"/>
    <cellStyle name="Normal 8 2 9 3" xfId="6499" xr:uid="{00000000-0005-0000-0000-00002D1D0000}"/>
    <cellStyle name="Normal 8 2 9 3 2" xfId="14928" xr:uid="{00000000-0005-0000-0000-00002D1D0000}"/>
    <cellStyle name="Normal 8 2 9 4" xfId="19139" xr:uid="{00000000-0005-0000-0000-00000C0F0000}"/>
    <cellStyle name="Normal 8 2 9 5" xfId="10710" xr:uid="{00000000-0005-0000-0000-00002A1D0000}"/>
    <cellStyle name="Normal 8 3" xfId="495" xr:uid="{00000000-0005-0000-0000-00002E1D0000}"/>
    <cellStyle name="Normal 8 3 10" xfId="4863" xr:uid="{00000000-0005-0000-0000-00002F1D0000}"/>
    <cellStyle name="Normal 8 3 10 2" xfId="13292" xr:uid="{00000000-0005-0000-0000-00002F1D0000}"/>
    <cellStyle name="Normal 8 3 11" xfId="17503" xr:uid="{00000000-0005-0000-0000-000077230000}"/>
    <cellStyle name="Normal 8 3 12" xfId="9074" xr:uid="{00000000-0005-0000-0000-00002E1D0000}"/>
    <cellStyle name="Normal 8 3 2" xfId="496" xr:uid="{00000000-0005-0000-0000-0000301D0000}"/>
    <cellStyle name="Normal 8 3 2 10" xfId="17504" xr:uid="{00000000-0005-0000-0000-000078230000}"/>
    <cellStyle name="Normal 8 3 2 11" xfId="9075" xr:uid="{00000000-0005-0000-0000-0000301D0000}"/>
    <cellStyle name="Normal 8 3 2 2" xfId="497" xr:uid="{00000000-0005-0000-0000-0000311D0000}"/>
    <cellStyle name="Normal 8 3 2 2 10" xfId="9076"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00000000-0005-0000-0000-0000351D0000}"/>
    <cellStyle name="Normal 8 3 2 2 2 2 2 3" xfId="20064" xr:uid="{00000000-0005-0000-0000-0000130F0000}"/>
    <cellStyle name="Normal 8 3 2 2 2 2 2 4" xfId="11635" xr:uid="{00000000-0005-0000-0000-0000341D0000}"/>
    <cellStyle name="Normal 8 3 2 2 2 2 3" xfId="5279" xr:uid="{00000000-0005-0000-0000-0000361D0000}"/>
    <cellStyle name="Normal 8 3 2 2 2 2 3 2" xfId="13708" xr:uid="{00000000-0005-0000-0000-0000361D0000}"/>
    <cellStyle name="Normal 8 3 2 2 2 2 4" xfId="17919" xr:uid="{00000000-0005-0000-0000-0000120F0000}"/>
    <cellStyle name="Normal 8 3 2 2 2 2 5" xfId="9490" xr:uid="{00000000-0005-0000-0000-000033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00000000-0005-0000-0000-0000391D0000}"/>
    <cellStyle name="Normal 8 3 2 2 2 3 2 3" xfId="20477" xr:uid="{00000000-0005-0000-0000-0000150F0000}"/>
    <cellStyle name="Normal 8 3 2 2 2 3 2 4" xfId="12048" xr:uid="{00000000-0005-0000-0000-0000381D0000}"/>
    <cellStyle name="Normal 8 3 2 2 2 3 3" xfId="5692" xr:uid="{00000000-0005-0000-0000-00003A1D0000}"/>
    <cellStyle name="Normal 8 3 2 2 2 3 3 2" xfId="14121" xr:uid="{00000000-0005-0000-0000-00003A1D0000}"/>
    <cellStyle name="Normal 8 3 2 2 2 3 4" xfId="18332" xr:uid="{00000000-0005-0000-0000-0000140F0000}"/>
    <cellStyle name="Normal 8 3 2 2 2 3 5" xfId="9903" xr:uid="{00000000-0005-0000-0000-000037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00000000-0005-0000-0000-00003D1D0000}"/>
    <cellStyle name="Normal 8 3 2 2 2 4 2 3" xfId="20890" xr:uid="{00000000-0005-0000-0000-0000170F0000}"/>
    <cellStyle name="Normal 8 3 2 2 2 4 2 4" xfId="12461" xr:uid="{00000000-0005-0000-0000-00003C1D0000}"/>
    <cellStyle name="Normal 8 3 2 2 2 4 3" xfId="6105" xr:uid="{00000000-0005-0000-0000-00003E1D0000}"/>
    <cellStyle name="Normal 8 3 2 2 2 4 3 2" xfId="14534" xr:uid="{00000000-0005-0000-0000-00003E1D0000}"/>
    <cellStyle name="Normal 8 3 2 2 2 4 4" xfId="18745" xr:uid="{00000000-0005-0000-0000-0000160F0000}"/>
    <cellStyle name="Normal 8 3 2 2 2 4 5" xfId="10316" xr:uid="{00000000-0005-0000-0000-00003B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00000000-0005-0000-0000-0000411D0000}"/>
    <cellStyle name="Normal 8 3 2 2 2 5 2 3" xfId="21303" xr:uid="{00000000-0005-0000-0000-0000190F0000}"/>
    <cellStyle name="Normal 8 3 2 2 2 5 2 4" xfId="12874" xr:uid="{00000000-0005-0000-0000-0000401D0000}"/>
    <cellStyle name="Normal 8 3 2 2 2 5 3" xfId="6518" xr:uid="{00000000-0005-0000-0000-0000421D0000}"/>
    <cellStyle name="Normal 8 3 2 2 2 5 3 2" xfId="14947" xr:uid="{00000000-0005-0000-0000-0000421D0000}"/>
    <cellStyle name="Normal 8 3 2 2 2 5 4" xfId="19158" xr:uid="{00000000-0005-0000-0000-0000180F0000}"/>
    <cellStyle name="Normal 8 3 2 2 2 5 5" xfId="10729" xr:uid="{00000000-0005-0000-0000-00003F1D0000}"/>
    <cellStyle name="Normal 8 3 2 2 2 6" xfId="2646" xr:uid="{00000000-0005-0000-0000-0000431D0000}"/>
    <cellStyle name="Normal 8 3 2 2 2 6 2" xfId="6931" xr:uid="{00000000-0005-0000-0000-0000441D0000}"/>
    <cellStyle name="Normal 8 3 2 2 2 6 2 2" xfId="15360" xr:uid="{00000000-0005-0000-0000-0000441D0000}"/>
    <cellStyle name="Normal 8 3 2 2 2 6 3" xfId="19571" xr:uid="{00000000-0005-0000-0000-00001A0F0000}"/>
    <cellStyle name="Normal 8 3 2 2 2 6 4" xfId="11142" xr:uid="{00000000-0005-0000-0000-0000431D0000}"/>
    <cellStyle name="Normal 8 3 2 2 2 7" xfId="4866" xr:uid="{00000000-0005-0000-0000-0000451D0000}"/>
    <cellStyle name="Normal 8 3 2 2 2 7 2" xfId="13295" xr:uid="{00000000-0005-0000-0000-0000451D0000}"/>
    <cellStyle name="Normal 8 3 2 2 2 8" xfId="17506" xr:uid="{00000000-0005-0000-0000-00007A230000}"/>
    <cellStyle name="Normal 8 3 2 2 2 9" xfId="9077" xr:uid="{00000000-0005-0000-0000-0000321D0000}"/>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00000000-0005-0000-0000-0000481D0000}"/>
    <cellStyle name="Normal 8 3 2 2 3 2 3" xfId="20063" xr:uid="{00000000-0005-0000-0000-00001C0F0000}"/>
    <cellStyle name="Normal 8 3 2 2 3 2 4" xfId="11634" xr:uid="{00000000-0005-0000-0000-0000471D0000}"/>
    <cellStyle name="Normal 8 3 2 2 3 3" xfId="5278" xr:uid="{00000000-0005-0000-0000-0000491D0000}"/>
    <cellStyle name="Normal 8 3 2 2 3 3 2" xfId="13707" xr:uid="{00000000-0005-0000-0000-0000491D0000}"/>
    <cellStyle name="Normal 8 3 2 2 3 4" xfId="17918" xr:uid="{00000000-0005-0000-0000-00001B0F0000}"/>
    <cellStyle name="Normal 8 3 2 2 3 5" xfId="9489" xr:uid="{00000000-0005-0000-0000-0000461D0000}"/>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00000000-0005-0000-0000-00004C1D0000}"/>
    <cellStyle name="Normal 8 3 2 2 4 2 3" xfId="20476" xr:uid="{00000000-0005-0000-0000-00001E0F0000}"/>
    <cellStyle name="Normal 8 3 2 2 4 2 4" xfId="12047" xr:uid="{00000000-0005-0000-0000-00004B1D0000}"/>
    <cellStyle name="Normal 8 3 2 2 4 3" xfId="5691" xr:uid="{00000000-0005-0000-0000-00004D1D0000}"/>
    <cellStyle name="Normal 8 3 2 2 4 3 2" xfId="14120" xr:uid="{00000000-0005-0000-0000-00004D1D0000}"/>
    <cellStyle name="Normal 8 3 2 2 4 4" xfId="18331" xr:uid="{00000000-0005-0000-0000-00001D0F0000}"/>
    <cellStyle name="Normal 8 3 2 2 4 5" xfId="9902" xr:uid="{00000000-0005-0000-0000-00004A1D0000}"/>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00000000-0005-0000-0000-0000501D0000}"/>
    <cellStyle name="Normal 8 3 2 2 5 2 3" xfId="20889" xr:uid="{00000000-0005-0000-0000-0000200F0000}"/>
    <cellStyle name="Normal 8 3 2 2 5 2 4" xfId="12460" xr:uid="{00000000-0005-0000-0000-00004F1D0000}"/>
    <cellStyle name="Normal 8 3 2 2 5 3" xfId="6104" xr:uid="{00000000-0005-0000-0000-0000511D0000}"/>
    <cellStyle name="Normal 8 3 2 2 5 3 2" xfId="14533" xr:uid="{00000000-0005-0000-0000-0000511D0000}"/>
    <cellStyle name="Normal 8 3 2 2 5 4" xfId="18744" xr:uid="{00000000-0005-0000-0000-00001F0F0000}"/>
    <cellStyle name="Normal 8 3 2 2 5 5" xfId="10315" xr:uid="{00000000-0005-0000-0000-00004E1D0000}"/>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00000000-0005-0000-0000-0000541D0000}"/>
    <cellStyle name="Normal 8 3 2 2 6 2 3" xfId="21302" xr:uid="{00000000-0005-0000-0000-0000220F0000}"/>
    <cellStyle name="Normal 8 3 2 2 6 2 4" xfId="12873" xr:uid="{00000000-0005-0000-0000-0000531D0000}"/>
    <cellStyle name="Normal 8 3 2 2 6 3" xfId="6517" xr:uid="{00000000-0005-0000-0000-0000551D0000}"/>
    <cellStyle name="Normal 8 3 2 2 6 3 2" xfId="14946" xr:uid="{00000000-0005-0000-0000-0000551D0000}"/>
    <cellStyle name="Normal 8 3 2 2 6 4" xfId="19157" xr:uid="{00000000-0005-0000-0000-0000210F0000}"/>
    <cellStyle name="Normal 8 3 2 2 6 5" xfId="10728" xr:uid="{00000000-0005-0000-0000-0000521D0000}"/>
    <cellStyle name="Normal 8 3 2 2 7" xfId="2645" xr:uid="{00000000-0005-0000-0000-0000561D0000}"/>
    <cellStyle name="Normal 8 3 2 2 7 2" xfId="6930" xr:uid="{00000000-0005-0000-0000-0000571D0000}"/>
    <cellStyle name="Normal 8 3 2 2 7 2 2" xfId="15359" xr:uid="{00000000-0005-0000-0000-0000571D0000}"/>
    <cellStyle name="Normal 8 3 2 2 7 3" xfId="19570" xr:uid="{00000000-0005-0000-0000-0000230F0000}"/>
    <cellStyle name="Normal 8 3 2 2 7 4" xfId="11141" xr:uid="{00000000-0005-0000-0000-0000561D0000}"/>
    <cellStyle name="Normal 8 3 2 2 8" xfId="4865" xr:uid="{00000000-0005-0000-0000-0000581D0000}"/>
    <cellStyle name="Normal 8 3 2 2 8 2" xfId="13294" xr:uid="{00000000-0005-0000-0000-0000581D0000}"/>
    <cellStyle name="Normal 8 3 2 2 9" xfId="17505" xr:uid="{00000000-0005-0000-0000-00007923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00000000-0005-0000-0000-00005C1D0000}"/>
    <cellStyle name="Normal 8 3 2 3 2 2 3" xfId="20065" xr:uid="{00000000-0005-0000-0000-0000260F0000}"/>
    <cellStyle name="Normal 8 3 2 3 2 2 4" xfId="11636" xr:uid="{00000000-0005-0000-0000-00005B1D0000}"/>
    <cellStyle name="Normal 8 3 2 3 2 3" xfId="5280" xr:uid="{00000000-0005-0000-0000-00005D1D0000}"/>
    <cellStyle name="Normal 8 3 2 3 2 3 2" xfId="13709" xr:uid="{00000000-0005-0000-0000-00005D1D0000}"/>
    <cellStyle name="Normal 8 3 2 3 2 4" xfId="17920" xr:uid="{00000000-0005-0000-0000-0000250F0000}"/>
    <cellStyle name="Normal 8 3 2 3 2 5" xfId="9491" xr:uid="{00000000-0005-0000-0000-00005A1D0000}"/>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00000000-0005-0000-0000-0000601D0000}"/>
    <cellStyle name="Normal 8 3 2 3 3 2 3" xfId="20478" xr:uid="{00000000-0005-0000-0000-0000280F0000}"/>
    <cellStyle name="Normal 8 3 2 3 3 2 4" xfId="12049" xr:uid="{00000000-0005-0000-0000-00005F1D0000}"/>
    <cellStyle name="Normal 8 3 2 3 3 3" xfId="5693" xr:uid="{00000000-0005-0000-0000-0000611D0000}"/>
    <cellStyle name="Normal 8 3 2 3 3 3 2" xfId="14122" xr:uid="{00000000-0005-0000-0000-0000611D0000}"/>
    <cellStyle name="Normal 8 3 2 3 3 4" xfId="18333" xr:uid="{00000000-0005-0000-0000-0000270F0000}"/>
    <cellStyle name="Normal 8 3 2 3 3 5" xfId="9904" xr:uid="{00000000-0005-0000-0000-00005E1D0000}"/>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00000000-0005-0000-0000-0000641D0000}"/>
    <cellStyle name="Normal 8 3 2 3 4 2 3" xfId="20891" xr:uid="{00000000-0005-0000-0000-00002A0F0000}"/>
    <cellStyle name="Normal 8 3 2 3 4 2 4" xfId="12462" xr:uid="{00000000-0005-0000-0000-0000631D0000}"/>
    <cellStyle name="Normal 8 3 2 3 4 3" xfId="6106" xr:uid="{00000000-0005-0000-0000-0000651D0000}"/>
    <cellStyle name="Normal 8 3 2 3 4 3 2" xfId="14535" xr:uid="{00000000-0005-0000-0000-0000651D0000}"/>
    <cellStyle name="Normal 8 3 2 3 4 4" xfId="18746" xr:uid="{00000000-0005-0000-0000-0000290F0000}"/>
    <cellStyle name="Normal 8 3 2 3 4 5" xfId="10317" xr:uid="{00000000-0005-0000-0000-0000621D0000}"/>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00000000-0005-0000-0000-0000681D0000}"/>
    <cellStyle name="Normal 8 3 2 3 5 2 3" xfId="21304" xr:uid="{00000000-0005-0000-0000-00002C0F0000}"/>
    <cellStyle name="Normal 8 3 2 3 5 2 4" xfId="12875" xr:uid="{00000000-0005-0000-0000-0000671D0000}"/>
    <cellStyle name="Normal 8 3 2 3 5 3" xfId="6519" xr:uid="{00000000-0005-0000-0000-0000691D0000}"/>
    <cellStyle name="Normal 8 3 2 3 5 3 2" xfId="14948" xr:uid="{00000000-0005-0000-0000-0000691D0000}"/>
    <cellStyle name="Normal 8 3 2 3 5 4" xfId="19159" xr:uid="{00000000-0005-0000-0000-00002B0F0000}"/>
    <cellStyle name="Normal 8 3 2 3 5 5" xfId="10730" xr:uid="{00000000-0005-0000-0000-0000661D0000}"/>
    <cellStyle name="Normal 8 3 2 3 6" xfId="2647" xr:uid="{00000000-0005-0000-0000-00006A1D0000}"/>
    <cellStyle name="Normal 8 3 2 3 6 2" xfId="6932" xr:uid="{00000000-0005-0000-0000-00006B1D0000}"/>
    <cellStyle name="Normal 8 3 2 3 6 2 2" xfId="15361" xr:uid="{00000000-0005-0000-0000-00006B1D0000}"/>
    <cellStyle name="Normal 8 3 2 3 6 3" xfId="19572" xr:uid="{00000000-0005-0000-0000-00002D0F0000}"/>
    <cellStyle name="Normal 8 3 2 3 6 4" xfId="11143" xr:uid="{00000000-0005-0000-0000-00006A1D0000}"/>
    <cellStyle name="Normal 8 3 2 3 7" xfId="4867" xr:uid="{00000000-0005-0000-0000-00006C1D0000}"/>
    <cellStyle name="Normal 8 3 2 3 7 2" xfId="13296" xr:uid="{00000000-0005-0000-0000-00006C1D0000}"/>
    <cellStyle name="Normal 8 3 2 3 8" xfId="17507" xr:uid="{00000000-0005-0000-0000-00007B230000}"/>
    <cellStyle name="Normal 8 3 2 3 9" xfId="9078" xr:uid="{00000000-0005-0000-0000-0000591D0000}"/>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00000000-0005-0000-0000-00006F1D0000}"/>
    <cellStyle name="Normal 8 3 2 4 2 3" xfId="20062" xr:uid="{00000000-0005-0000-0000-00002F0F0000}"/>
    <cellStyle name="Normal 8 3 2 4 2 4" xfId="11633" xr:uid="{00000000-0005-0000-0000-00006E1D0000}"/>
    <cellStyle name="Normal 8 3 2 4 3" xfId="5277" xr:uid="{00000000-0005-0000-0000-0000701D0000}"/>
    <cellStyle name="Normal 8 3 2 4 3 2" xfId="13706" xr:uid="{00000000-0005-0000-0000-0000701D0000}"/>
    <cellStyle name="Normal 8 3 2 4 4" xfId="17917" xr:uid="{00000000-0005-0000-0000-00002E0F0000}"/>
    <cellStyle name="Normal 8 3 2 4 5" xfId="9488" xr:uid="{00000000-0005-0000-0000-00006D1D0000}"/>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00000000-0005-0000-0000-0000731D0000}"/>
    <cellStyle name="Normal 8 3 2 5 2 3" xfId="20475" xr:uid="{00000000-0005-0000-0000-0000310F0000}"/>
    <cellStyle name="Normal 8 3 2 5 2 4" xfId="12046" xr:uid="{00000000-0005-0000-0000-0000721D0000}"/>
    <cellStyle name="Normal 8 3 2 5 3" xfId="5690" xr:uid="{00000000-0005-0000-0000-0000741D0000}"/>
    <cellStyle name="Normal 8 3 2 5 3 2" xfId="14119" xr:uid="{00000000-0005-0000-0000-0000741D0000}"/>
    <cellStyle name="Normal 8 3 2 5 4" xfId="18330" xr:uid="{00000000-0005-0000-0000-0000300F0000}"/>
    <cellStyle name="Normal 8 3 2 5 5" xfId="9901" xr:uid="{00000000-0005-0000-0000-0000711D0000}"/>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00000000-0005-0000-0000-0000771D0000}"/>
    <cellStyle name="Normal 8 3 2 6 2 3" xfId="20888" xr:uid="{00000000-0005-0000-0000-0000330F0000}"/>
    <cellStyle name="Normal 8 3 2 6 2 4" xfId="12459" xr:uid="{00000000-0005-0000-0000-0000761D0000}"/>
    <cellStyle name="Normal 8 3 2 6 3" xfId="6103" xr:uid="{00000000-0005-0000-0000-0000781D0000}"/>
    <cellStyle name="Normal 8 3 2 6 3 2" xfId="14532" xr:uid="{00000000-0005-0000-0000-0000781D0000}"/>
    <cellStyle name="Normal 8 3 2 6 4" xfId="18743" xr:uid="{00000000-0005-0000-0000-0000320F0000}"/>
    <cellStyle name="Normal 8 3 2 6 5" xfId="10314" xr:uid="{00000000-0005-0000-0000-0000751D0000}"/>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00000000-0005-0000-0000-00007B1D0000}"/>
    <cellStyle name="Normal 8 3 2 7 2 3" xfId="21301" xr:uid="{00000000-0005-0000-0000-0000350F0000}"/>
    <cellStyle name="Normal 8 3 2 7 2 4" xfId="12872" xr:uid="{00000000-0005-0000-0000-00007A1D0000}"/>
    <cellStyle name="Normal 8 3 2 7 3" xfId="6516" xr:uid="{00000000-0005-0000-0000-00007C1D0000}"/>
    <cellStyle name="Normal 8 3 2 7 3 2" xfId="14945" xr:uid="{00000000-0005-0000-0000-00007C1D0000}"/>
    <cellStyle name="Normal 8 3 2 7 4" xfId="19156" xr:uid="{00000000-0005-0000-0000-0000340F0000}"/>
    <cellStyle name="Normal 8 3 2 7 5" xfId="10727" xr:uid="{00000000-0005-0000-0000-0000791D0000}"/>
    <cellStyle name="Normal 8 3 2 8" xfId="2644" xr:uid="{00000000-0005-0000-0000-00007D1D0000}"/>
    <cellStyle name="Normal 8 3 2 8 2" xfId="6929" xr:uid="{00000000-0005-0000-0000-00007E1D0000}"/>
    <cellStyle name="Normal 8 3 2 8 2 2" xfId="15358" xr:uid="{00000000-0005-0000-0000-00007E1D0000}"/>
    <cellStyle name="Normal 8 3 2 8 3" xfId="19569" xr:uid="{00000000-0005-0000-0000-0000360F0000}"/>
    <cellStyle name="Normal 8 3 2 8 4" xfId="11140" xr:uid="{00000000-0005-0000-0000-00007D1D0000}"/>
    <cellStyle name="Normal 8 3 2 9" xfId="4864" xr:uid="{00000000-0005-0000-0000-00007F1D0000}"/>
    <cellStyle name="Normal 8 3 2 9 2" xfId="13293" xr:uid="{00000000-0005-0000-0000-00007F1D0000}"/>
    <cellStyle name="Normal 8 3 3" xfId="500" xr:uid="{00000000-0005-0000-0000-0000801D0000}"/>
    <cellStyle name="Normal 8 3 3 10" xfId="9079"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00000000-0005-0000-0000-0000841D0000}"/>
    <cellStyle name="Normal 8 3 3 2 2 2 3" xfId="20067" xr:uid="{00000000-0005-0000-0000-00003A0F0000}"/>
    <cellStyle name="Normal 8 3 3 2 2 2 4" xfId="11638" xr:uid="{00000000-0005-0000-0000-0000831D0000}"/>
    <cellStyle name="Normal 8 3 3 2 2 3" xfId="5282" xr:uid="{00000000-0005-0000-0000-0000851D0000}"/>
    <cellStyle name="Normal 8 3 3 2 2 3 2" xfId="13711" xr:uid="{00000000-0005-0000-0000-0000851D0000}"/>
    <cellStyle name="Normal 8 3 3 2 2 4" xfId="17922" xr:uid="{00000000-0005-0000-0000-0000390F0000}"/>
    <cellStyle name="Normal 8 3 3 2 2 5" xfId="9493" xr:uid="{00000000-0005-0000-0000-0000821D0000}"/>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00000000-0005-0000-0000-0000881D0000}"/>
    <cellStyle name="Normal 8 3 3 2 3 2 3" xfId="20480" xr:uid="{00000000-0005-0000-0000-00003C0F0000}"/>
    <cellStyle name="Normal 8 3 3 2 3 2 4" xfId="12051" xr:uid="{00000000-0005-0000-0000-0000871D0000}"/>
    <cellStyle name="Normal 8 3 3 2 3 3" xfId="5695" xr:uid="{00000000-0005-0000-0000-0000891D0000}"/>
    <cellStyle name="Normal 8 3 3 2 3 3 2" xfId="14124" xr:uid="{00000000-0005-0000-0000-0000891D0000}"/>
    <cellStyle name="Normal 8 3 3 2 3 4" xfId="18335" xr:uid="{00000000-0005-0000-0000-00003B0F0000}"/>
    <cellStyle name="Normal 8 3 3 2 3 5" xfId="9906" xr:uid="{00000000-0005-0000-0000-0000861D0000}"/>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00000000-0005-0000-0000-00008C1D0000}"/>
    <cellStyle name="Normal 8 3 3 2 4 2 3" xfId="20893" xr:uid="{00000000-0005-0000-0000-00003E0F0000}"/>
    <cellStyle name="Normal 8 3 3 2 4 2 4" xfId="12464" xr:uid="{00000000-0005-0000-0000-00008B1D0000}"/>
    <cellStyle name="Normal 8 3 3 2 4 3" xfId="6108" xr:uid="{00000000-0005-0000-0000-00008D1D0000}"/>
    <cellStyle name="Normal 8 3 3 2 4 3 2" xfId="14537" xr:uid="{00000000-0005-0000-0000-00008D1D0000}"/>
    <cellStyle name="Normal 8 3 3 2 4 4" xfId="18748" xr:uid="{00000000-0005-0000-0000-00003D0F0000}"/>
    <cellStyle name="Normal 8 3 3 2 4 5" xfId="10319" xr:uid="{00000000-0005-0000-0000-00008A1D0000}"/>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00000000-0005-0000-0000-0000901D0000}"/>
    <cellStyle name="Normal 8 3 3 2 5 2 3" xfId="21306" xr:uid="{00000000-0005-0000-0000-0000400F0000}"/>
    <cellStyle name="Normal 8 3 3 2 5 2 4" xfId="12877" xr:uid="{00000000-0005-0000-0000-00008F1D0000}"/>
    <cellStyle name="Normal 8 3 3 2 5 3" xfId="6521" xr:uid="{00000000-0005-0000-0000-0000911D0000}"/>
    <cellStyle name="Normal 8 3 3 2 5 3 2" xfId="14950" xr:uid="{00000000-0005-0000-0000-0000911D0000}"/>
    <cellStyle name="Normal 8 3 3 2 5 4" xfId="19161" xr:uid="{00000000-0005-0000-0000-00003F0F0000}"/>
    <cellStyle name="Normal 8 3 3 2 5 5" xfId="10732" xr:uid="{00000000-0005-0000-0000-00008E1D0000}"/>
    <cellStyle name="Normal 8 3 3 2 6" xfId="2649" xr:uid="{00000000-0005-0000-0000-0000921D0000}"/>
    <cellStyle name="Normal 8 3 3 2 6 2" xfId="6934" xr:uid="{00000000-0005-0000-0000-0000931D0000}"/>
    <cellStyle name="Normal 8 3 3 2 6 2 2" xfId="15363" xr:uid="{00000000-0005-0000-0000-0000931D0000}"/>
    <cellStyle name="Normal 8 3 3 2 6 3" xfId="19574" xr:uid="{00000000-0005-0000-0000-0000410F0000}"/>
    <cellStyle name="Normal 8 3 3 2 6 4" xfId="11145" xr:uid="{00000000-0005-0000-0000-0000921D0000}"/>
    <cellStyle name="Normal 8 3 3 2 7" xfId="4869" xr:uid="{00000000-0005-0000-0000-0000941D0000}"/>
    <cellStyle name="Normal 8 3 3 2 7 2" xfId="13298" xr:uid="{00000000-0005-0000-0000-0000941D0000}"/>
    <cellStyle name="Normal 8 3 3 2 8" xfId="17509" xr:uid="{00000000-0005-0000-0000-00007D230000}"/>
    <cellStyle name="Normal 8 3 3 2 9" xfId="9080" xr:uid="{00000000-0005-0000-0000-0000811D0000}"/>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00000000-0005-0000-0000-0000971D0000}"/>
    <cellStyle name="Normal 8 3 3 3 2 3" xfId="20066" xr:uid="{00000000-0005-0000-0000-0000430F0000}"/>
    <cellStyle name="Normal 8 3 3 3 2 4" xfId="11637" xr:uid="{00000000-0005-0000-0000-0000961D0000}"/>
    <cellStyle name="Normal 8 3 3 3 3" xfId="5281" xr:uid="{00000000-0005-0000-0000-0000981D0000}"/>
    <cellStyle name="Normal 8 3 3 3 3 2" xfId="13710" xr:uid="{00000000-0005-0000-0000-0000981D0000}"/>
    <cellStyle name="Normal 8 3 3 3 4" xfId="17921" xr:uid="{00000000-0005-0000-0000-0000420F0000}"/>
    <cellStyle name="Normal 8 3 3 3 5" xfId="9492" xr:uid="{00000000-0005-0000-0000-0000951D0000}"/>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00000000-0005-0000-0000-00009B1D0000}"/>
    <cellStyle name="Normal 8 3 3 4 2 3" xfId="20479" xr:uid="{00000000-0005-0000-0000-0000450F0000}"/>
    <cellStyle name="Normal 8 3 3 4 2 4" xfId="12050" xr:uid="{00000000-0005-0000-0000-00009A1D0000}"/>
    <cellStyle name="Normal 8 3 3 4 3" xfId="5694" xr:uid="{00000000-0005-0000-0000-00009C1D0000}"/>
    <cellStyle name="Normal 8 3 3 4 3 2" xfId="14123" xr:uid="{00000000-0005-0000-0000-00009C1D0000}"/>
    <cellStyle name="Normal 8 3 3 4 4" xfId="18334" xr:uid="{00000000-0005-0000-0000-0000440F0000}"/>
    <cellStyle name="Normal 8 3 3 4 5" xfId="9905" xr:uid="{00000000-0005-0000-0000-0000991D0000}"/>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00000000-0005-0000-0000-00009F1D0000}"/>
    <cellStyle name="Normal 8 3 3 5 2 3" xfId="20892" xr:uid="{00000000-0005-0000-0000-0000470F0000}"/>
    <cellStyle name="Normal 8 3 3 5 2 4" xfId="12463" xr:uid="{00000000-0005-0000-0000-00009E1D0000}"/>
    <cellStyle name="Normal 8 3 3 5 3" xfId="6107" xr:uid="{00000000-0005-0000-0000-0000A01D0000}"/>
    <cellStyle name="Normal 8 3 3 5 3 2" xfId="14536" xr:uid="{00000000-0005-0000-0000-0000A01D0000}"/>
    <cellStyle name="Normal 8 3 3 5 4" xfId="18747" xr:uid="{00000000-0005-0000-0000-0000460F0000}"/>
    <cellStyle name="Normal 8 3 3 5 5" xfId="10318" xr:uid="{00000000-0005-0000-0000-00009D1D0000}"/>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00000000-0005-0000-0000-0000A31D0000}"/>
    <cellStyle name="Normal 8 3 3 6 2 3" xfId="21305" xr:uid="{00000000-0005-0000-0000-0000490F0000}"/>
    <cellStyle name="Normal 8 3 3 6 2 4" xfId="12876" xr:uid="{00000000-0005-0000-0000-0000A21D0000}"/>
    <cellStyle name="Normal 8 3 3 6 3" xfId="6520" xr:uid="{00000000-0005-0000-0000-0000A41D0000}"/>
    <cellStyle name="Normal 8 3 3 6 3 2" xfId="14949" xr:uid="{00000000-0005-0000-0000-0000A41D0000}"/>
    <cellStyle name="Normal 8 3 3 6 4" xfId="19160" xr:uid="{00000000-0005-0000-0000-0000480F0000}"/>
    <cellStyle name="Normal 8 3 3 6 5" xfId="10731" xr:uid="{00000000-0005-0000-0000-0000A11D0000}"/>
    <cellStyle name="Normal 8 3 3 7" xfId="2648" xr:uid="{00000000-0005-0000-0000-0000A51D0000}"/>
    <cellStyle name="Normal 8 3 3 7 2" xfId="6933" xr:uid="{00000000-0005-0000-0000-0000A61D0000}"/>
    <cellStyle name="Normal 8 3 3 7 2 2" xfId="15362" xr:uid="{00000000-0005-0000-0000-0000A61D0000}"/>
    <cellStyle name="Normal 8 3 3 7 3" xfId="19573" xr:uid="{00000000-0005-0000-0000-00004A0F0000}"/>
    <cellStyle name="Normal 8 3 3 7 4" xfId="11144" xr:uid="{00000000-0005-0000-0000-0000A51D0000}"/>
    <cellStyle name="Normal 8 3 3 8" xfId="4868" xr:uid="{00000000-0005-0000-0000-0000A71D0000}"/>
    <cellStyle name="Normal 8 3 3 8 2" xfId="13297" xr:uid="{00000000-0005-0000-0000-0000A71D0000}"/>
    <cellStyle name="Normal 8 3 3 9" xfId="17508" xr:uid="{00000000-0005-0000-0000-00007C23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00000000-0005-0000-0000-0000AB1D0000}"/>
    <cellStyle name="Normal 8 3 4 2 2 3" xfId="20068" xr:uid="{00000000-0005-0000-0000-00004D0F0000}"/>
    <cellStyle name="Normal 8 3 4 2 2 4" xfId="11639" xr:uid="{00000000-0005-0000-0000-0000AA1D0000}"/>
    <cellStyle name="Normal 8 3 4 2 3" xfId="5283" xr:uid="{00000000-0005-0000-0000-0000AC1D0000}"/>
    <cellStyle name="Normal 8 3 4 2 3 2" xfId="13712" xr:uid="{00000000-0005-0000-0000-0000AC1D0000}"/>
    <cellStyle name="Normal 8 3 4 2 4" xfId="17923" xr:uid="{00000000-0005-0000-0000-00004C0F0000}"/>
    <cellStyle name="Normal 8 3 4 2 5" xfId="9494" xr:uid="{00000000-0005-0000-0000-0000A91D0000}"/>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00000000-0005-0000-0000-0000AF1D0000}"/>
    <cellStyle name="Normal 8 3 4 3 2 3" xfId="20481" xr:uid="{00000000-0005-0000-0000-00004F0F0000}"/>
    <cellStyle name="Normal 8 3 4 3 2 4" xfId="12052" xr:uid="{00000000-0005-0000-0000-0000AE1D0000}"/>
    <cellStyle name="Normal 8 3 4 3 3" xfId="5696" xr:uid="{00000000-0005-0000-0000-0000B01D0000}"/>
    <cellStyle name="Normal 8 3 4 3 3 2" xfId="14125" xr:uid="{00000000-0005-0000-0000-0000B01D0000}"/>
    <cellStyle name="Normal 8 3 4 3 4" xfId="18336" xr:uid="{00000000-0005-0000-0000-00004E0F0000}"/>
    <cellStyle name="Normal 8 3 4 3 5" xfId="9907" xr:uid="{00000000-0005-0000-0000-0000AD1D0000}"/>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00000000-0005-0000-0000-0000B31D0000}"/>
    <cellStyle name="Normal 8 3 4 4 2 3" xfId="20894" xr:uid="{00000000-0005-0000-0000-0000510F0000}"/>
    <cellStyle name="Normal 8 3 4 4 2 4" xfId="12465" xr:uid="{00000000-0005-0000-0000-0000B21D0000}"/>
    <cellStyle name="Normal 8 3 4 4 3" xfId="6109" xr:uid="{00000000-0005-0000-0000-0000B41D0000}"/>
    <cellStyle name="Normal 8 3 4 4 3 2" xfId="14538" xr:uid="{00000000-0005-0000-0000-0000B41D0000}"/>
    <cellStyle name="Normal 8 3 4 4 4" xfId="18749" xr:uid="{00000000-0005-0000-0000-0000500F0000}"/>
    <cellStyle name="Normal 8 3 4 4 5" xfId="10320" xr:uid="{00000000-0005-0000-0000-0000B11D0000}"/>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00000000-0005-0000-0000-0000B71D0000}"/>
    <cellStyle name="Normal 8 3 4 5 2 3" xfId="21307" xr:uid="{00000000-0005-0000-0000-0000530F0000}"/>
    <cellStyle name="Normal 8 3 4 5 2 4" xfId="12878" xr:uid="{00000000-0005-0000-0000-0000B61D0000}"/>
    <cellStyle name="Normal 8 3 4 5 3" xfId="6522" xr:uid="{00000000-0005-0000-0000-0000B81D0000}"/>
    <cellStyle name="Normal 8 3 4 5 3 2" xfId="14951" xr:uid="{00000000-0005-0000-0000-0000B81D0000}"/>
    <cellStyle name="Normal 8 3 4 5 4" xfId="19162" xr:uid="{00000000-0005-0000-0000-0000520F0000}"/>
    <cellStyle name="Normal 8 3 4 5 5" xfId="10733" xr:uid="{00000000-0005-0000-0000-0000B51D0000}"/>
    <cellStyle name="Normal 8 3 4 6" xfId="2650" xr:uid="{00000000-0005-0000-0000-0000B91D0000}"/>
    <cellStyle name="Normal 8 3 4 6 2" xfId="6935" xr:uid="{00000000-0005-0000-0000-0000BA1D0000}"/>
    <cellStyle name="Normal 8 3 4 6 2 2" xfId="15364" xr:uid="{00000000-0005-0000-0000-0000BA1D0000}"/>
    <cellStyle name="Normal 8 3 4 6 3" xfId="19575" xr:uid="{00000000-0005-0000-0000-0000540F0000}"/>
    <cellStyle name="Normal 8 3 4 6 4" xfId="11146" xr:uid="{00000000-0005-0000-0000-0000B91D0000}"/>
    <cellStyle name="Normal 8 3 4 7" xfId="4870" xr:uid="{00000000-0005-0000-0000-0000BB1D0000}"/>
    <cellStyle name="Normal 8 3 4 7 2" xfId="13299" xr:uid="{00000000-0005-0000-0000-0000BB1D0000}"/>
    <cellStyle name="Normal 8 3 4 8" xfId="17510" xr:uid="{00000000-0005-0000-0000-00007E230000}"/>
    <cellStyle name="Normal 8 3 4 9" xfId="9081" xr:uid="{00000000-0005-0000-0000-0000A81D0000}"/>
    <cellStyle name="Normal 8 3 5" xfId="963" xr:uid="{00000000-0005-0000-0000-0000BC1D0000}"/>
    <cellStyle name="Normal 8 3 5 2" xfId="3197" xr:uid="{00000000-0005-0000-0000-0000BD1D0000}"/>
    <cellStyle name="Normal 8 3 5 2 2" xfId="7421" xr:uid="{00000000-0005-0000-0000-0000BE1D0000}"/>
    <cellStyle name="Normal 8 3 5 2 2 2" xfId="15850" xr:uid="{00000000-0005-0000-0000-0000BE1D0000}"/>
    <cellStyle name="Normal 8 3 5 2 3" xfId="20061" xr:uid="{00000000-0005-0000-0000-0000560F0000}"/>
    <cellStyle name="Normal 8 3 5 2 4" xfId="11632" xr:uid="{00000000-0005-0000-0000-0000BD1D0000}"/>
    <cellStyle name="Normal 8 3 5 3" xfId="5276" xr:uid="{00000000-0005-0000-0000-0000BF1D0000}"/>
    <cellStyle name="Normal 8 3 5 3 2" xfId="13705" xr:uid="{00000000-0005-0000-0000-0000BF1D0000}"/>
    <cellStyle name="Normal 8 3 5 4" xfId="17916" xr:uid="{00000000-0005-0000-0000-0000550F0000}"/>
    <cellStyle name="Normal 8 3 5 5" xfId="9487" xr:uid="{00000000-0005-0000-0000-0000BC1D0000}"/>
    <cellStyle name="Normal 8 3 6" xfId="1380" xr:uid="{00000000-0005-0000-0000-0000C01D0000}"/>
    <cellStyle name="Normal 8 3 6 2" xfId="3610" xr:uid="{00000000-0005-0000-0000-0000C11D0000}"/>
    <cellStyle name="Normal 8 3 6 2 2" xfId="7834" xr:uid="{00000000-0005-0000-0000-0000C21D0000}"/>
    <cellStyle name="Normal 8 3 6 2 2 2" xfId="16263" xr:uid="{00000000-0005-0000-0000-0000C21D0000}"/>
    <cellStyle name="Normal 8 3 6 2 3" xfId="20474" xr:uid="{00000000-0005-0000-0000-0000580F0000}"/>
    <cellStyle name="Normal 8 3 6 2 4" xfId="12045" xr:uid="{00000000-0005-0000-0000-0000C11D0000}"/>
    <cellStyle name="Normal 8 3 6 3" xfId="5689" xr:uid="{00000000-0005-0000-0000-0000C31D0000}"/>
    <cellStyle name="Normal 8 3 6 3 2" xfId="14118" xr:uid="{00000000-0005-0000-0000-0000C31D0000}"/>
    <cellStyle name="Normal 8 3 6 4" xfId="18329" xr:uid="{00000000-0005-0000-0000-0000570F0000}"/>
    <cellStyle name="Normal 8 3 6 5" xfId="9900" xr:uid="{00000000-0005-0000-0000-0000C01D0000}"/>
    <cellStyle name="Normal 8 3 7" xfId="1793" xr:uid="{00000000-0005-0000-0000-0000C41D0000}"/>
    <cellStyle name="Normal 8 3 7 2" xfId="4023" xr:uid="{00000000-0005-0000-0000-0000C51D0000}"/>
    <cellStyle name="Normal 8 3 7 2 2" xfId="8247" xr:uid="{00000000-0005-0000-0000-0000C61D0000}"/>
    <cellStyle name="Normal 8 3 7 2 2 2" xfId="16676" xr:uid="{00000000-0005-0000-0000-0000C61D0000}"/>
    <cellStyle name="Normal 8 3 7 2 3" xfId="20887" xr:uid="{00000000-0005-0000-0000-00005A0F0000}"/>
    <cellStyle name="Normal 8 3 7 2 4" xfId="12458" xr:uid="{00000000-0005-0000-0000-0000C51D0000}"/>
    <cellStyle name="Normal 8 3 7 3" xfId="6102" xr:uid="{00000000-0005-0000-0000-0000C71D0000}"/>
    <cellStyle name="Normal 8 3 7 3 2" xfId="14531" xr:uid="{00000000-0005-0000-0000-0000C71D0000}"/>
    <cellStyle name="Normal 8 3 7 4" xfId="18742" xr:uid="{00000000-0005-0000-0000-0000590F0000}"/>
    <cellStyle name="Normal 8 3 7 5" xfId="10313" xr:uid="{00000000-0005-0000-0000-0000C41D0000}"/>
    <cellStyle name="Normal 8 3 8" xfId="2207" xr:uid="{00000000-0005-0000-0000-0000C81D0000}"/>
    <cellStyle name="Normal 8 3 8 2" xfId="4436" xr:uid="{00000000-0005-0000-0000-0000C91D0000}"/>
    <cellStyle name="Normal 8 3 8 2 2" xfId="8660" xr:uid="{00000000-0005-0000-0000-0000CA1D0000}"/>
    <cellStyle name="Normal 8 3 8 2 2 2" xfId="17089" xr:uid="{00000000-0005-0000-0000-0000CA1D0000}"/>
    <cellStyle name="Normal 8 3 8 2 3" xfId="21300" xr:uid="{00000000-0005-0000-0000-00005C0F0000}"/>
    <cellStyle name="Normal 8 3 8 2 4" xfId="12871" xr:uid="{00000000-0005-0000-0000-0000C91D0000}"/>
    <cellStyle name="Normal 8 3 8 3" xfId="6515" xr:uid="{00000000-0005-0000-0000-0000CB1D0000}"/>
    <cellStyle name="Normal 8 3 8 3 2" xfId="14944" xr:uid="{00000000-0005-0000-0000-0000CB1D0000}"/>
    <cellStyle name="Normal 8 3 8 4" xfId="19155" xr:uid="{00000000-0005-0000-0000-00005B0F0000}"/>
    <cellStyle name="Normal 8 3 8 5" xfId="10726" xr:uid="{00000000-0005-0000-0000-0000C81D0000}"/>
    <cellStyle name="Normal 8 3 9" xfId="2643" xr:uid="{00000000-0005-0000-0000-0000CC1D0000}"/>
    <cellStyle name="Normal 8 3 9 2" xfId="6928" xr:uid="{00000000-0005-0000-0000-0000CD1D0000}"/>
    <cellStyle name="Normal 8 3 9 2 2" xfId="15357" xr:uid="{00000000-0005-0000-0000-0000CD1D0000}"/>
    <cellStyle name="Normal 8 3 9 3" xfId="19568" xr:uid="{00000000-0005-0000-0000-00005D0F0000}"/>
    <cellStyle name="Normal 8 3 9 4" xfId="11139" xr:uid="{00000000-0005-0000-0000-0000CC1D0000}"/>
    <cellStyle name="Normal 8 4" xfId="503" xr:uid="{00000000-0005-0000-0000-0000CE1D0000}"/>
    <cellStyle name="Normal 8 4 10" xfId="17511" xr:uid="{00000000-0005-0000-0000-00007F230000}"/>
    <cellStyle name="Normal 8 4 11" xfId="9082" xr:uid="{00000000-0005-0000-0000-0000CE1D0000}"/>
    <cellStyle name="Normal 8 4 2" xfId="504" xr:uid="{00000000-0005-0000-0000-0000CF1D0000}"/>
    <cellStyle name="Normal 8 4 2 10" xfId="9083"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00000000-0005-0000-0000-0000D31D0000}"/>
    <cellStyle name="Normal 8 4 2 2 2 2 3" xfId="20071" xr:uid="{00000000-0005-0000-0000-0000620F0000}"/>
    <cellStyle name="Normal 8 4 2 2 2 2 4" xfId="11642" xr:uid="{00000000-0005-0000-0000-0000D21D0000}"/>
    <cellStyle name="Normal 8 4 2 2 2 3" xfId="5286" xr:uid="{00000000-0005-0000-0000-0000D41D0000}"/>
    <cellStyle name="Normal 8 4 2 2 2 3 2" xfId="13715" xr:uid="{00000000-0005-0000-0000-0000D41D0000}"/>
    <cellStyle name="Normal 8 4 2 2 2 4" xfId="17926" xr:uid="{00000000-0005-0000-0000-0000610F0000}"/>
    <cellStyle name="Normal 8 4 2 2 2 5" xfId="9497" xr:uid="{00000000-0005-0000-0000-0000D11D0000}"/>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00000000-0005-0000-0000-0000D71D0000}"/>
    <cellStyle name="Normal 8 4 2 2 3 2 3" xfId="20484" xr:uid="{00000000-0005-0000-0000-0000640F0000}"/>
    <cellStyle name="Normal 8 4 2 2 3 2 4" xfId="12055" xr:uid="{00000000-0005-0000-0000-0000D61D0000}"/>
    <cellStyle name="Normal 8 4 2 2 3 3" xfId="5699" xr:uid="{00000000-0005-0000-0000-0000D81D0000}"/>
    <cellStyle name="Normal 8 4 2 2 3 3 2" xfId="14128" xr:uid="{00000000-0005-0000-0000-0000D81D0000}"/>
    <cellStyle name="Normal 8 4 2 2 3 4" xfId="18339" xr:uid="{00000000-0005-0000-0000-0000630F0000}"/>
    <cellStyle name="Normal 8 4 2 2 3 5" xfId="9910" xr:uid="{00000000-0005-0000-0000-0000D51D0000}"/>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00000000-0005-0000-0000-0000DB1D0000}"/>
    <cellStyle name="Normal 8 4 2 2 4 2 3" xfId="20897" xr:uid="{00000000-0005-0000-0000-0000660F0000}"/>
    <cellStyle name="Normal 8 4 2 2 4 2 4" xfId="12468" xr:uid="{00000000-0005-0000-0000-0000DA1D0000}"/>
    <cellStyle name="Normal 8 4 2 2 4 3" xfId="6112" xr:uid="{00000000-0005-0000-0000-0000DC1D0000}"/>
    <cellStyle name="Normal 8 4 2 2 4 3 2" xfId="14541" xr:uid="{00000000-0005-0000-0000-0000DC1D0000}"/>
    <cellStyle name="Normal 8 4 2 2 4 4" xfId="18752" xr:uid="{00000000-0005-0000-0000-0000650F0000}"/>
    <cellStyle name="Normal 8 4 2 2 4 5" xfId="10323" xr:uid="{00000000-0005-0000-0000-0000D91D0000}"/>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00000000-0005-0000-0000-0000DF1D0000}"/>
    <cellStyle name="Normal 8 4 2 2 5 2 3" xfId="21310" xr:uid="{00000000-0005-0000-0000-0000680F0000}"/>
    <cellStyle name="Normal 8 4 2 2 5 2 4" xfId="12881" xr:uid="{00000000-0005-0000-0000-0000DE1D0000}"/>
    <cellStyle name="Normal 8 4 2 2 5 3" xfId="6525" xr:uid="{00000000-0005-0000-0000-0000E01D0000}"/>
    <cellStyle name="Normal 8 4 2 2 5 3 2" xfId="14954" xr:uid="{00000000-0005-0000-0000-0000E01D0000}"/>
    <cellStyle name="Normal 8 4 2 2 5 4" xfId="19165" xr:uid="{00000000-0005-0000-0000-0000670F0000}"/>
    <cellStyle name="Normal 8 4 2 2 5 5" xfId="10736" xr:uid="{00000000-0005-0000-0000-0000DD1D0000}"/>
    <cellStyle name="Normal 8 4 2 2 6" xfId="2653" xr:uid="{00000000-0005-0000-0000-0000E11D0000}"/>
    <cellStyle name="Normal 8 4 2 2 6 2" xfId="6938" xr:uid="{00000000-0005-0000-0000-0000E21D0000}"/>
    <cellStyle name="Normal 8 4 2 2 6 2 2" xfId="15367" xr:uid="{00000000-0005-0000-0000-0000E21D0000}"/>
    <cellStyle name="Normal 8 4 2 2 6 3" xfId="19578" xr:uid="{00000000-0005-0000-0000-0000690F0000}"/>
    <cellStyle name="Normal 8 4 2 2 6 4" xfId="11149" xr:uid="{00000000-0005-0000-0000-0000E11D0000}"/>
    <cellStyle name="Normal 8 4 2 2 7" xfId="4873" xr:uid="{00000000-0005-0000-0000-0000E31D0000}"/>
    <cellStyle name="Normal 8 4 2 2 7 2" xfId="13302" xr:uid="{00000000-0005-0000-0000-0000E31D0000}"/>
    <cellStyle name="Normal 8 4 2 2 8" xfId="17513" xr:uid="{00000000-0005-0000-0000-000081230000}"/>
    <cellStyle name="Normal 8 4 2 2 9" xfId="9084" xr:uid="{00000000-0005-0000-0000-0000D01D0000}"/>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00000000-0005-0000-0000-0000E61D0000}"/>
    <cellStyle name="Normal 8 4 2 3 2 3" xfId="20070" xr:uid="{00000000-0005-0000-0000-00006B0F0000}"/>
    <cellStyle name="Normal 8 4 2 3 2 4" xfId="11641" xr:uid="{00000000-0005-0000-0000-0000E51D0000}"/>
    <cellStyle name="Normal 8 4 2 3 3" xfId="5285" xr:uid="{00000000-0005-0000-0000-0000E71D0000}"/>
    <cellStyle name="Normal 8 4 2 3 3 2" xfId="13714" xr:uid="{00000000-0005-0000-0000-0000E71D0000}"/>
    <cellStyle name="Normal 8 4 2 3 4" xfId="17925" xr:uid="{00000000-0005-0000-0000-00006A0F0000}"/>
    <cellStyle name="Normal 8 4 2 3 5" xfId="9496" xr:uid="{00000000-0005-0000-0000-0000E41D0000}"/>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00000000-0005-0000-0000-0000EA1D0000}"/>
    <cellStyle name="Normal 8 4 2 4 2 3" xfId="20483" xr:uid="{00000000-0005-0000-0000-00006D0F0000}"/>
    <cellStyle name="Normal 8 4 2 4 2 4" xfId="12054" xr:uid="{00000000-0005-0000-0000-0000E91D0000}"/>
    <cellStyle name="Normal 8 4 2 4 3" xfId="5698" xr:uid="{00000000-0005-0000-0000-0000EB1D0000}"/>
    <cellStyle name="Normal 8 4 2 4 3 2" xfId="14127" xr:uid="{00000000-0005-0000-0000-0000EB1D0000}"/>
    <cellStyle name="Normal 8 4 2 4 4" xfId="18338" xr:uid="{00000000-0005-0000-0000-00006C0F0000}"/>
    <cellStyle name="Normal 8 4 2 4 5" xfId="9909" xr:uid="{00000000-0005-0000-0000-0000E81D0000}"/>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00000000-0005-0000-0000-0000EE1D0000}"/>
    <cellStyle name="Normal 8 4 2 5 2 3" xfId="20896" xr:uid="{00000000-0005-0000-0000-00006F0F0000}"/>
    <cellStyle name="Normal 8 4 2 5 2 4" xfId="12467" xr:uid="{00000000-0005-0000-0000-0000ED1D0000}"/>
    <cellStyle name="Normal 8 4 2 5 3" xfId="6111" xr:uid="{00000000-0005-0000-0000-0000EF1D0000}"/>
    <cellStyle name="Normal 8 4 2 5 3 2" xfId="14540" xr:uid="{00000000-0005-0000-0000-0000EF1D0000}"/>
    <cellStyle name="Normal 8 4 2 5 4" xfId="18751" xr:uid="{00000000-0005-0000-0000-00006E0F0000}"/>
    <cellStyle name="Normal 8 4 2 5 5" xfId="10322" xr:uid="{00000000-0005-0000-0000-0000EC1D0000}"/>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00000000-0005-0000-0000-0000F21D0000}"/>
    <cellStyle name="Normal 8 4 2 6 2 3" xfId="21309" xr:uid="{00000000-0005-0000-0000-0000710F0000}"/>
    <cellStyle name="Normal 8 4 2 6 2 4" xfId="12880" xr:uid="{00000000-0005-0000-0000-0000F11D0000}"/>
    <cellStyle name="Normal 8 4 2 6 3" xfId="6524" xr:uid="{00000000-0005-0000-0000-0000F31D0000}"/>
    <cellStyle name="Normal 8 4 2 6 3 2" xfId="14953" xr:uid="{00000000-0005-0000-0000-0000F31D0000}"/>
    <cellStyle name="Normal 8 4 2 6 4" xfId="19164" xr:uid="{00000000-0005-0000-0000-0000700F0000}"/>
    <cellStyle name="Normal 8 4 2 6 5" xfId="10735" xr:uid="{00000000-0005-0000-0000-0000F01D0000}"/>
    <cellStyle name="Normal 8 4 2 7" xfId="2652" xr:uid="{00000000-0005-0000-0000-0000F41D0000}"/>
    <cellStyle name="Normal 8 4 2 7 2" xfId="6937" xr:uid="{00000000-0005-0000-0000-0000F51D0000}"/>
    <cellStyle name="Normal 8 4 2 7 2 2" xfId="15366" xr:uid="{00000000-0005-0000-0000-0000F51D0000}"/>
    <cellStyle name="Normal 8 4 2 7 3" xfId="19577" xr:uid="{00000000-0005-0000-0000-0000720F0000}"/>
    <cellStyle name="Normal 8 4 2 7 4" xfId="11148" xr:uid="{00000000-0005-0000-0000-0000F41D0000}"/>
    <cellStyle name="Normal 8 4 2 8" xfId="4872" xr:uid="{00000000-0005-0000-0000-0000F61D0000}"/>
    <cellStyle name="Normal 8 4 2 8 2" xfId="13301" xr:uid="{00000000-0005-0000-0000-0000F61D0000}"/>
    <cellStyle name="Normal 8 4 2 9" xfId="17512" xr:uid="{00000000-0005-0000-0000-00008023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00000000-0005-0000-0000-0000FA1D0000}"/>
    <cellStyle name="Normal 8 4 3 2 2 3" xfId="20072" xr:uid="{00000000-0005-0000-0000-0000750F0000}"/>
    <cellStyle name="Normal 8 4 3 2 2 4" xfId="11643" xr:uid="{00000000-0005-0000-0000-0000F91D0000}"/>
    <cellStyle name="Normal 8 4 3 2 3" xfId="5287" xr:uid="{00000000-0005-0000-0000-0000FB1D0000}"/>
    <cellStyle name="Normal 8 4 3 2 3 2" xfId="13716" xr:uid="{00000000-0005-0000-0000-0000FB1D0000}"/>
    <cellStyle name="Normal 8 4 3 2 4" xfId="17927" xr:uid="{00000000-0005-0000-0000-0000740F0000}"/>
    <cellStyle name="Normal 8 4 3 2 5" xfId="9498" xr:uid="{00000000-0005-0000-0000-0000F81D0000}"/>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00000000-0005-0000-0000-0000FE1D0000}"/>
    <cellStyle name="Normal 8 4 3 3 2 3" xfId="20485" xr:uid="{00000000-0005-0000-0000-0000770F0000}"/>
    <cellStyle name="Normal 8 4 3 3 2 4" xfId="12056" xr:uid="{00000000-0005-0000-0000-0000FD1D0000}"/>
    <cellStyle name="Normal 8 4 3 3 3" xfId="5700" xr:uid="{00000000-0005-0000-0000-0000FF1D0000}"/>
    <cellStyle name="Normal 8 4 3 3 3 2" xfId="14129" xr:uid="{00000000-0005-0000-0000-0000FF1D0000}"/>
    <cellStyle name="Normal 8 4 3 3 4" xfId="18340" xr:uid="{00000000-0005-0000-0000-0000760F0000}"/>
    <cellStyle name="Normal 8 4 3 3 5" xfId="9911" xr:uid="{00000000-0005-0000-0000-0000FC1D0000}"/>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00000000-0005-0000-0000-0000021E0000}"/>
    <cellStyle name="Normal 8 4 3 4 2 3" xfId="20898" xr:uid="{00000000-0005-0000-0000-0000790F0000}"/>
    <cellStyle name="Normal 8 4 3 4 2 4" xfId="12469" xr:uid="{00000000-0005-0000-0000-0000011E0000}"/>
    <cellStyle name="Normal 8 4 3 4 3" xfId="6113" xr:uid="{00000000-0005-0000-0000-0000031E0000}"/>
    <cellStyle name="Normal 8 4 3 4 3 2" xfId="14542" xr:uid="{00000000-0005-0000-0000-0000031E0000}"/>
    <cellStyle name="Normal 8 4 3 4 4" xfId="18753" xr:uid="{00000000-0005-0000-0000-0000780F0000}"/>
    <cellStyle name="Normal 8 4 3 4 5" xfId="10324" xr:uid="{00000000-0005-0000-0000-0000001E0000}"/>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00000000-0005-0000-0000-0000061E0000}"/>
    <cellStyle name="Normal 8 4 3 5 2 3" xfId="21311" xr:uid="{00000000-0005-0000-0000-00007B0F0000}"/>
    <cellStyle name="Normal 8 4 3 5 2 4" xfId="12882" xr:uid="{00000000-0005-0000-0000-0000051E0000}"/>
    <cellStyle name="Normal 8 4 3 5 3" xfId="6526" xr:uid="{00000000-0005-0000-0000-0000071E0000}"/>
    <cellStyle name="Normal 8 4 3 5 3 2" xfId="14955" xr:uid="{00000000-0005-0000-0000-0000071E0000}"/>
    <cellStyle name="Normal 8 4 3 5 4" xfId="19166" xr:uid="{00000000-0005-0000-0000-00007A0F0000}"/>
    <cellStyle name="Normal 8 4 3 5 5" xfId="10737" xr:uid="{00000000-0005-0000-0000-0000041E0000}"/>
    <cellStyle name="Normal 8 4 3 6" xfId="2654" xr:uid="{00000000-0005-0000-0000-0000081E0000}"/>
    <cellStyle name="Normal 8 4 3 6 2" xfId="6939" xr:uid="{00000000-0005-0000-0000-0000091E0000}"/>
    <cellStyle name="Normal 8 4 3 6 2 2" xfId="15368" xr:uid="{00000000-0005-0000-0000-0000091E0000}"/>
    <cellStyle name="Normal 8 4 3 6 3" xfId="19579" xr:uid="{00000000-0005-0000-0000-00007C0F0000}"/>
    <cellStyle name="Normal 8 4 3 6 4" xfId="11150" xr:uid="{00000000-0005-0000-0000-0000081E0000}"/>
    <cellStyle name="Normal 8 4 3 7" xfId="4874" xr:uid="{00000000-0005-0000-0000-00000A1E0000}"/>
    <cellStyle name="Normal 8 4 3 7 2" xfId="13303" xr:uid="{00000000-0005-0000-0000-00000A1E0000}"/>
    <cellStyle name="Normal 8 4 3 8" xfId="17514" xr:uid="{00000000-0005-0000-0000-000082230000}"/>
    <cellStyle name="Normal 8 4 3 9" xfId="9085" xr:uid="{00000000-0005-0000-0000-0000F71D0000}"/>
    <cellStyle name="Normal 8 4 4" xfId="971" xr:uid="{00000000-0005-0000-0000-00000B1E0000}"/>
    <cellStyle name="Normal 8 4 4 2" xfId="3205" xr:uid="{00000000-0005-0000-0000-00000C1E0000}"/>
    <cellStyle name="Normal 8 4 4 2 2" xfId="7429" xr:uid="{00000000-0005-0000-0000-00000D1E0000}"/>
    <cellStyle name="Normal 8 4 4 2 2 2" xfId="15858" xr:uid="{00000000-0005-0000-0000-00000D1E0000}"/>
    <cellStyle name="Normal 8 4 4 2 3" xfId="20069" xr:uid="{00000000-0005-0000-0000-00007E0F0000}"/>
    <cellStyle name="Normal 8 4 4 2 4" xfId="11640" xr:uid="{00000000-0005-0000-0000-00000C1E0000}"/>
    <cellStyle name="Normal 8 4 4 3" xfId="5284" xr:uid="{00000000-0005-0000-0000-00000E1E0000}"/>
    <cellStyle name="Normal 8 4 4 3 2" xfId="13713" xr:uid="{00000000-0005-0000-0000-00000E1E0000}"/>
    <cellStyle name="Normal 8 4 4 4" xfId="17924" xr:uid="{00000000-0005-0000-0000-00007D0F0000}"/>
    <cellStyle name="Normal 8 4 4 5" xfId="9495" xr:uid="{00000000-0005-0000-0000-00000B1E0000}"/>
    <cellStyle name="Normal 8 4 5" xfId="1388" xr:uid="{00000000-0005-0000-0000-00000F1E0000}"/>
    <cellStyle name="Normal 8 4 5 2" xfId="3618" xr:uid="{00000000-0005-0000-0000-0000101E0000}"/>
    <cellStyle name="Normal 8 4 5 2 2" xfId="7842" xr:uid="{00000000-0005-0000-0000-0000111E0000}"/>
    <cellStyle name="Normal 8 4 5 2 2 2" xfId="16271" xr:uid="{00000000-0005-0000-0000-0000111E0000}"/>
    <cellStyle name="Normal 8 4 5 2 3" xfId="20482" xr:uid="{00000000-0005-0000-0000-0000800F0000}"/>
    <cellStyle name="Normal 8 4 5 2 4" xfId="12053" xr:uid="{00000000-0005-0000-0000-0000101E0000}"/>
    <cellStyle name="Normal 8 4 5 3" xfId="5697" xr:uid="{00000000-0005-0000-0000-0000121E0000}"/>
    <cellStyle name="Normal 8 4 5 3 2" xfId="14126" xr:uid="{00000000-0005-0000-0000-0000121E0000}"/>
    <cellStyle name="Normal 8 4 5 4" xfId="18337" xr:uid="{00000000-0005-0000-0000-00007F0F0000}"/>
    <cellStyle name="Normal 8 4 5 5" xfId="9908" xr:uid="{00000000-0005-0000-0000-00000F1E0000}"/>
    <cellStyle name="Normal 8 4 6" xfId="1801" xr:uid="{00000000-0005-0000-0000-0000131E0000}"/>
    <cellStyle name="Normal 8 4 6 2" xfId="4031" xr:uid="{00000000-0005-0000-0000-0000141E0000}"/>
    <cellStyle name="Normal 8 4 6 2 2" xfId="8255" xr:uid="{00000000-0005-0000-0000-0000151E0000}"/>
    <cellStyle name="Normal 8 4 6 2 2 2" xfId="16684" xr:uid="{00000000-0005-0000-0000-0000151E0000}"/>
    <cellStyle name="Normal 8 4 6 2 3" xfId="20895" xr:uid="{00000000-0005-0000-0000-0000820F0000}"/>
    <cellStyle name="Normal 8 4 6 2 4" xfId="12466" xr:uid="{00000000-0005-0000-0000-0000141E0000}"/>
    <cellStyle name="Normal 8 4 6 3" xfId="6110" xr:uid="{00000000-0005-0000-0000-0000161E0000}"/>
    <cellStyle name="Normal 8 4 6 3 2" xfId="14539" xr:uid="{00000000-0005-0000-0000-0000161E0000}"/>
    <cellStyle name="Normal 8 4 6 4" xfId="18750" xr:uid="{00000000-0005-0000-0000-0000810F0000}"/>
    <cellStyle name="Normal 8 4 6 5" xfId="10321" xr:uid="{00000000-0005-0000-0000-0000131E0000}"/>
    <cellStyle name="Normal 8 4 7" xfId="2215" xr:uid="{00000000-0005-0000-0000-0000171E0000}"/>
    <cellStyle name="Normal 8 4 7 2" xfId="4444" xr:uid="{00000000-0005-0000-0000-0000181E0000}"/>
    <cellStyle name="Normal 8 4 7 2 2" xfId="8668" xr:uid="{00000000-0005-0000-0000-0000191E0000}"/>
    <cellStyle name="Normal 8 4 7 2 2 2" xfId="17097" xr:uid="{00000000-0005-0000-0000-0000191E0000}"/>
    <cellStyle name="Normal 8 4 7 2 3" xfId="21308" xr:uid="{00000000-0005-0000-0000-0000840F0000}"/>
    <cellStyle name="Normal 8 4 7 2 4" xfId="12879" xr:uid="{00000000-0005-0000-0000-0000181E0000}"/>
    <cellStyle name="Normal 8 4 7 3" xfId="6523" xr:uid="{00000000-0005-0000-0000-00001A1E0000}"/>
    <cellStyle name="Normal 8 4 7 3 2" xfId="14952" xr:uid="{00000000-0005-0000-0000-00001A1E0000}"/>
    <cellStyle name="Normal 8 4 7 4" xfId="19163" xr:uid="{00000000-0005-0000-0000-0000830F0000}"/>
    <cellStyle name="Normal 8 4 7 5" xfId="10734" xr:uid="{00000000-0005-0000-0000-0000171E0000}"/>
    <cellStyle name="Normal 8 4 8" xfId="2651" xr:uid="{00000000-0005-0000-0000-00001B1E0000}"/>
    <cellStyle name="Normal 8 4 8 2" xfId="6936" xr:uid="{00000000-0005-0000-0000-00001C1E0000}"/>
    <cellStyle name="Normal 8 4 8 2 2" xfId="15365" xr:uid="{00000000-0005-0000-0000-00001C1E0000}"/>
    <cellStyle name="Normal 8 4 8 3" xfId="19576" xr:uid="{00000000-0005-0000-0000-0000850F0000}"/>
    <cellStyle name="Normal 8 4 8 4" xfId="11147" xr:uid="{00000000-0005-0000-0000-00001B1E0000}"/>
    <cellStyle name="Normal 8 4 9" xfId="4871" xr:uid="{00000000-0005-0000-0000-00001D1E0000}"/>
    <cellStyle name="Normal 8 4 9 2" xfId="13300" xr:uid="{00000000-0005-0000-0000-00001D1E0000}"/>
    <cellStyle name="Normal 8 5" xfId="507" xr:uid="{00000000-0005-0000-0000-00001E1E0000}"/>
    <cellStyle name="Normal 8 5 10" xfId="9086"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00000000-0005-0000-0000-0000221E0000}"/>
    <cellStyle name="Normal 8 5 2 2 2 3" xfId="20074" xr:uid="{00000000-0005-0000-0000-0000890F0000}"/>
    <cellStyle name="Normal 8 5 2 2 2 4" xfId="11645" xr:uid="{00000000-0005-0000-0000-0000211E0000}"/>
    <cellStyle name="Normal 8 5 2 2 3" xfId="5289" xr:uid="{00000000-0005-0000-0000-0000231E0000}"/>
    <cellStyle name="Normal 8 5 2 2 3 2" xfId="13718" xr:uid="{00000000-0005-0000-0000-0000231E0000}"/>
    <cellStyle name="Normal 8 5 2 2 4" xfId="17929" xr:uid="{00000000-0005-0000-0000-0000880F0000}"/>
    <cellStyle name="Normal 8 5 2 2 5" xfId="9500" xr:uid="{00000000-0005-0000-0000-0000201E0000}"/>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00000000-0005-0000-0000-0000261E0000}"/>
    <cellStyle name="Normal 8 5 2 3 2 3" xfId="20487" xr:uid="{00000000-0005-0000-0000-00008B0F0000}"/>
    <cellStyle name="Normal 8 5 2 3 2 4" xfId="12058" xr:uid="{00000000-0005-0000-0000-0000251E0000}"/>
    <cellStyle name="Normal 8 5 2 3 3" xfId="5702" xr:uid="{00000000-0005-0000-0000-0000271E0000}"/>
    <cellStyle name="Normal 8 5 2 3 3 2" xfId="14131" xr:uid="{00000000-0005-0000-0000-0000271E0000}"/>
    <cellStyle name="Normal 8 5 2 3 4" xfId="18342" xr:uid="{00000000-0005-0000-0000-00008A0F0000}"/>
    <cellStyle name="Normal 8 5 2 3 5" xfId="9913" xr:uid="{00000000-0005-0000-0000-0000241E0000}"/>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00000000-0005-0000-0000-00002A1E0000}"/>
    <cellStyle name="Normal 8 5 2 4 2 3" xfId="20900" xr:uid="{00000000-0005-0000-0000-00008D0F0000}"/>
    <cellStyle name="Normal 8 5 2 4 2 4" xfId="12471" xr:uid="{00000000-0005-0000-0000-0000291E0000}"/>
    <cellStyle name="Normal 8 5 2 4 3" xfId="6115" xr:uid="{00000000-0005-0000-0000-00002B1E0000}"/>
    <cellStyle name="Normal 8 5 2 4 3 2" xfId="14544" xr:uid="{00000000-0005-0000-0000-00002B1E0000}"/>
    <cellStyle name="Normal 8 5 2 4 4" xfId="18755" xr:uid="{00000000-0005-0000-0000-00008C0F0000}"/>
    <cellStyle name="Normal 8 5 2 4 5" xfId="10326" xr:uid="{00000000-0005-0000-0000-0000281E0000}"/>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00000000-0005-0000-0000-00002E1E0000}"/>
    <cellStyle name="Normal 8 5 2 5 2 3" xfId="21313" xr:uid="{00000000-0005-0000-0000-00008F0F0000}"/>
    <cellStyle name="Normal 8 5 2 5 2 4" xfId="12884" xr:uid="{00000000-0005-0000-0000-00002D1E0000}"/>
    <cellStyle name="Normal 8 5 2 5 3" xfId="6528" xr:uid="{00000000-0005-0000-0000-00002F1E0000}"/>
    <cellStyle name="Normal 8 5 2 5 3 2" xfId="14957" xr:uid="{00000000-0005-0000-0000-00002F1E0000}"/>
    <cellStyle name="Normal 8 5 2 5 4" xfId="19168" xr:uid="{00000000-0005-0000-0000-00008E0F0000}"/>
    <cellStyle name="Normal 8 5 2 5 5" xfId="10739" xr:uid="{00000000-0005-0000-0000-00002C1E0000}"/>
    <cellStyle name="Normal 8 5 2 6" xfId="2656" xr:uid="{00000000-0005-0000-0000-0000301E0000}"/>
    <cellStyle name="Normal 8 5 2 6 2" xfId="6941" xr:uid="{00000000-0005-0000-0000-0000311E0000}"/>
    <cellStyle name="Normal 8 5 2 6 2 2" xfId="15370" xr:uid="{00000000-0005-0000-0000-0000311E0000}"/>
    <cellStyle name="Normal 8 5 2 6 3" xfId="19581" xr:uid="{00000000-0005-0000-0000-0000900F0000}"/>
    <cellStyle name="Normal 8 5 2 6 4" xfId="11152" xr:uid="{00000000-0005-0000-0000-0000301E0000}"/>
    <cellStyle name="Normal 8 5 2 7" xfId="4876" xr:uid="{00000000-0005-0000-0000-0000321E0000}"/>
    <cellStyle name="Normal 8 5 2 7 2" xfId="13305" xr:uid="{00000000-0005-0000-0000-0000321E0000}"/>
    <cellStyle name="Normal 8 5 2 8" xfId="17516" xr:uid="{00000000-0005-0000-0000-000084230000}"/>
    <cellStyle name="Normal 8 5 2 9" xfId="9087" xr:uid="{00000000-0005-0000-0000-00001F1E0000}"/>
    <cellStyle name="Normal 8 5 3" xfId="975" xr:uid="{00000000-0005-0000-0000-0000331E0000}"/>
    <cellStyle name="Normal 8 5 3 2" xfId="3209" xr:uid="{00000000-0005-0000-0000-0000341E0000}"/>
    <cellStyle name="Normal 8 5 3 2 2" xfId="7433" xr:uid="{00000000-0005-0000-0000-0000351E0000}"/>
    <cellStyle name="Normal 8 5 3 2 2 2" xfId="15862" xr:uid="{00000000-0005-0000-0000-0000351E0000}"/>
    <cellStyle name="Normal 8 5 3 2 3" xfId="20073" xr:uid="{00000000-0005-0000-0000-0000920F0000}"/>
    <cellStyle name="Normal 8 5 3 2 4" xfId="11644" xr:uid="{00000000-0005-0000-0000-0000341E0000}"/>
    <cellStyle name="Normal 8 5 3 3" xfId="5288" xr:uid="{00000000-0005-0000-0000-0000361E0000}"/>
    <cellStyle name="Normal 8 5 3 3 2" xfId="13717" xr:uid="{00000000-0005-0000-0000-0000361E0000}"/>
    <cellStyle name="Normal 8 5 3 4" xfId="17928" xr:uid="{00000000-0005-0000-0000-0000910F0000}"/>
    <cellStyle name="Normal 8 5 3 5" xfId="9499" xr:uid="{00000000-0005-0000-0000-0000331E0000}"/>
    <cellStyle name="Normal 8 5 4" xfId="1392" xr:uid="{00000000-0005-0000-0000-0000371E0000}"/>
    <cellStyle name="Normal 8 5 4 2" xfId="3622" xr:uid="{00000000-0005-0000-0000-0000381E0000}"/>
    <cellStyle name="Normal 8 5 4 2 2" xfId="7846" xr:uid="{00000000-0005-0000-0000-0000391E0000}"/>
    <cellStyle name="Normal 8 5 4 2 2 2" xfId="16275" xr:uid="{00000000-0005-0000-0000-0000391E0000}"/>
    <cellStyle name="Normal 8 5 4 2 3" xfId="20486" xr:uid="{00000000-0005-0000-0000-0000940F0000}"/>
    <cellStyle name="Normal 8 5 4 2 4" xfId="12057" xr:uid="{00000000-0005-0000-0000-0000381E0000}"/>
    <cellStyle name="Normal 8 5 4 3" xfId="5701" xr:uid="{00000000-0005-0000-0000-00003A1E0000}"/>
    <cellStyle name="Normal 8 5 4 3 2" xfId="14130" xr:uid="{00000000-0005-0000-0000-00003A1E0000}"/>
    <cellStyle name="Normal 8 5 4 4" xfId="18341" xr:uid="{00000000-0005-0000-0000-0000930F0000}"/>
    <cellStyle name="Normal 8 5 4 5" xfId="9912" xr:uid="{00000000-0005-0000-0000-0000371E0000}"/>
    <cellStyle name="Normal 8 5 5" xfId="1805" xr:uid="{00000000-0005-0000-0000-00003B1E0000}"/>
    <cellStyle name="Normal 8 5 5 2" xfId="4035" xr:uid="{00000000-0005-0000-0000-00003C1E0000}"/>
    <cellStyle name="Normal 8 5 5 2 2" xfId="8259" xr:uid="{00000000-0005-0000-0000-00003D1E0000}"/>
    <cellStyle name="Normal 8 5 5 2 2 2" xfId="16688" xr:uid="{00000000-0005-0000-0000-00003D1E0000}"/>
    <cellStyle name="Normal 8 5 5 2 3" xfId="20899" xr:uid="{00000000-0005-0000-0000-0000960F0000}"/>
    <cellStyle name="Normal 8 5 5 2 4" xfId="12470" xr:uid="{00000000-0005-0000-0000-00003C1E0000}"/>
    <cellStyle name="Normal 8 5 5 3" xfId="6114" xr:uid="{00000000-0005-0000-0000-00003E1E0000}"/>
    <cellStyle name="Normal 8 5 5 3 2" xfId="14543" xr:uid="{00000000-0005-0000-0000-00003E1E0000}"/>
    <cellStyle name="Normal 8 5 5 4" xfId="18754" xr:uid="{00000000-0005-0000-0000-0000950F0000}"/>
    <cellStyle name="Normal 8 5 5 5" xfId="10325" xr:uid="{00000000-0005-0000-0000-00003B1E0000}"/>
    <cellStyle name="Normal 8 5 6" xfId="2219" xr:uid="{00000000-0005-0000-0000-00003F1E0000}"/>
    <cellStyle name="Normal 8 5 6 2" xfId="4448" xr:uid="{00000000-0005-0000-0000-0000401E0000}"/>
    <cellStyle name="Normal 8 5 6 2 2" xfId="8672" xr:uid="{00000000-0005-0000-0000-0000411E0000}"/>
    <cellStyle name="Normal 8 5 6 2 2 2" xfId="17101" xr:uid="{00000000-0005-0000-0000-0000411E0000}"/>
    <cellStyle name="Normal 8 5 6 2 3" xfId="21312" xr:uid="{00000000-0005-0000-0000-0000980F0000}"/>
    <cellStyle name="Normal 8 5 6 2 4" xfId="12883" xr:uid="{00000000-0005-0000-0000-0000401E0000}"/>
    <cellStyle name="Normal 8 5 6 3" xfId="6527" xr:uid="{00000000-0005-0000-0000-0000421E0000}"/>
    <cellStyle name="Normal 8 5 6 3 2" xfId="14956" xr:uid="{00000000-0005-0000-0000-0000421E0000}"/>
    <cellStyle name="Normal 8 5 6 4" xfId="19167" xr:uid="{00000000-0005-0000-0000-0000970F0000}"/>
    <cellStyle name="Normal 8 5 6 5" xfId="10738" xr:uid="{00000000-0005-0000-0000-00003F1E0000}"/>
    <cellStyle name="Normal 8 5 7" xfId="2655" xr:uid="{00000000-0005-0000-0000-0000431E0000}"/>
    <cellStyle name="Normal 8 5 7 2" xfId="6940" xr:uid="{00000000-0005-0000-0000-0000441E0000}"/>
    <cellStyle name="Normal 8 5 7 2 2" xfId="15369" xr:uid="{00000000-0005-0000-0000-0000441E0000}"/>
    <cellStyle name="Normal 8 5 7 3" xfId="19580" xr:uid="{00000000-0005-0000-0000-0000990F0000}"/>
    <cellStyle name="Normal 8 5 7 4" xfId="11151" xr:uid="{00000000-0005-0000-0000-0000431E0000}"/>
    <cellStyle name="Normal 8 5 8" xfId="4875" xr:uid="{00000000-0005-0000-0000-0000451E0000}"/>
    <cellStyle name="Normal 8 5 8 2" xfId="13304" xr:uid="{00000000-0005-0000-0000-0000451E0000}"/>
    <cellStyle name="Normal 8 5 9" xfId="17515" xr:uid="{00000000-0005-0000-0000-00008323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00000000-0005-0000-0000-0000491E0000}"/>
    <cellStyle name="Normal 8 6 2 2 3" xfId="20075" xr:uid="{00000000-0005-0000-0000-00009C0F0000}"/>
    <cellStyle name="Normal 8 6 2 2 4" xfId="11646" xr:uid="{00000000-0005-0000-0000-0000481E0000}"/>
    <cellStyle name="Normal 8 6 2 3" xfId="5290" xr:uid="{00000000-0005-0000-0000-00004A1E0000}"/>
    <cellStyle name="Normal 8 6 2 3 2" xfId="13719" xr:uid="{00000000-0005-0000-0000-00004A1E0000}"/>
    <cellStyle name="Normal 8 6 2 4" xfId="17930" xr:uid="{00000000-0005-0000-0000-00009B0F0000}"/>
    <cellStyle name="Normal 8 6 2 5" xfId="9501" xr:uid="{00000000-0005-0000-0000-0000471E0000}"/>
    <cellStyle name="Normal 8 6 3" xfId="1394" xr:uid="{00000000-0005-0000-0000-00004B1E0000}"/>
    <cellStyle name="Normal 8 6 3 2" xfId="3624" xr:uid="{00000000-0005-0000-0000-00004C1E0000}"/>
    <cellStyle name="Normal 8 6 3 2 2" xfId="7848" xr:uid="{00000000-0005-0000-0000-00004D1E0000}"/>
    <cellStyle name="Normal 8 6 3 2 2 2" xfId="16277" xr:uid="{00000000-0005-0000-0000-00004D1E0000}"/>
    <cellStyle name="Normal 8 6 3 2 3" xfId="20488" xr:uid="{00000000-0005-0000-0000-00009E0F0000}"/>
    <cellStyle name="Normal 8 6 3 2 4" xfId="12059" xr:uid="{00000000-0005-0000-0000-00004C1E0000}"/>
    <cellStyle name="Normal 8 6 3 3" xfId="5703" xr:uid="{00000000-0005-0000-0000-00004E1E0000}"/>
    <cellStyle name="Normal 8 6 3 3 2" xfId="14132" xr:uid="{00000000-0005-0000-0000-00004E1E0000}"/>
    <cellStyle name="Normal 8 6 3 4" xfId="18343" xr:uid="{00000000-0005-0000-0000-00009D0F0000}"/>
    <cellStyle name="Normal 8 6 3 5" xfId="9914" xr:uid="{00000000-0005-0000-0000-00004B1E0000}"/>
    <cellStyle name="Normal 8 6 4" xfId="1807" xr:uid="{00000000-0005-0000-0000-00004F1E0000}"/>
    <cellStyle name="Normal 8 6 4 2" xfId="4037" xr:uid="{00000000-0005-0000-0000-0000501E0000}"/>
    <cellStyle name="Normal 8 6 4 2 2" xfId="8261" xr:uid="{00000000-0005-0000-0000-0000511E0000}"/>
    <cellStyle name="Normal 8 6 4 2 2 2" xfId="16690" xr:uid="{00000000-0005-0000-0000-0000511E0000}"/>
    <cellStyle name="Normal 8 6 4 2 3" xfId="20901" xr:uid="{00000000-0005-0000-0000-0000A00F0000}"/>
    <cellStyle name="Normal 8 6 4 2 4" xfId="12472" xr:uid="{00000000-0005-0000-0000-0000501E0000}"/>
    <cellStyle name="Normal 8 6 4 3" xfId="6116" xr:uid="{00000000-0005-0000-0000-0000521E0000}"/>
    <cellStyle name="Normal 8 6 4 3 2" xfId="14545" xr:uid="{00000000-0005-0000-0000-0000521E0000}"/>
    <cellStyle name="Normal 8 6 4 4" xfId="18756" xr:uid="{00000000-0005-0000-0000-00009F0F0000}"/>
    <cellStyle name="Normal 8 6 4 5" xfId="10327" xr:uid="{00000000-0005-0000-0000-00004F1E0000}"/>
    <cellStyle name="Normal 8 6 5" xfId="2221" xr:uid="{00000000-0005-0000-0000-0000531E0000}"/>
    <cellStyle name="Normal 8 6 5 2" xfId="4450" xr:uid="{00000000-0005-0000-0000-0000541E0000}"/>
    <cellStyle name="Normal 8 6 5 2 2" xfId="8674" xr:uid="{00000000-0005-0000-0000-0000551E0000}"/>
    <cellStyle name="Normal 8 6 5 2 2 2" xfId="17103" xr:uid="{00000000-0005-0000-0000-0000551E0000}"/>
    <cellStyle name="Normal 8 6 5 2 3" xfId="21314" xr:uid="{00000000-0005-0000-0000-0000A20F0000}"/>
    <cellStyle name="Normal 8 6 5 2 4" xfId="12885" xr:uid="{00000000-0005-0000-0000-0000541E0000}"/>
    <cellStyle name="Normal 8 6 5 3" xfId="6529" xr:uid="{00000000-0005-0000-0000-0000561E0000}"/>
    <cellStyle name="Normal 8 6 5 3 2" xfId="14958" xr:uid="{00000000-0005-0000-0000-0000561E0000}"/>
    <cellStyle name="Normal 8 6 5 4" xfId="19169" xr:uid="{00000000-0005-0000-0000-0000A10F0000}"/>
    <cellStyle name="Normal 8 6 5 5" xfId="10740" xr:uid="{00000000-0005-0000-0000-0000531E0000}"/>
    <cellStyle name="Normal 8 6 6" xfId="2657" xr:uid="{00000000-0005-0000-0000-0000571E0000}"/>
    <cellStyle name="Normal 8 6 6 2" xfId="6942" xr:uid="{00000000-0005-0000-0000-0000581E0000}"/>
    <cellStyle name="Normal 8 6 6 2 2" xfId="15371" xr:uid="{00000000-0005-0000-0000-0000581E0000}"/>
    <cellStyle name="Normal 8 6 6 3" xfId="19582" xr:uid="{00000000-0005-0000-0000-0000A30F0000}"/>
    <cellStyle name="Normal 8 6 6 4" xfId="11153" xr:uid="{00000000-0005-0000-0000-0000571E0000}"/>
    <cellStyle name="Normal 8 6 7" xfId="4877" xr:uid="{00000000-0005-0000-0000-0000591E0000}"/>
    <cellStyle name="Normal 8 6 7 2" xfId="13306" xr:uid="{00000000-0005-0000-0000-0000591E0000}"/>
    <cellStyle name="Normal 8 6 8" xfId="17517" xr:uid="{00000000-0005-0000-0000-000085230000}"/>
    <cellStyle name="Normal 8 6 9" xfId="9088" xr:uid="{00000000-0005-0000-0000-0000461E0000}"/>
    <cellStyle name="Normal 8 7" xfId="946" xr:uid="{00000000-0005-0000-0000-00005A1E0000}"/>
    <cellStyle name="Normal 8 7 2" xfId="3180" xr:uid="{00000000-0005-0000-0000-00005B1E0000}"/>
    <cellStyle name="Normal 8 7 2 2" xfId="7404" xr:uid="{00000000-0005-0000-0000-00005C1E0000}"/>
    <cellStyle name="Normal 8 7 2 2 2" xfId="15833" xr:uid="{00000000-0005-0000-0000-00005C1E0000}"/>
    <cellStyle name="Normal 8 7 2 3" xfId="20044" xr:uid="{00000000-0005-0000-0000-0000A50F0000}"/>
    <cellStyle name="Normal 8 7 2 4" xfId="11615" xr:uid="{00000000-0005-0000-0000-00005B1E0000}"/>
    <cellStyle name="Normal 8 7 3" xfId="5259" xr:uid="{00000000-0005-0000-0000-00005D1E0000}"/>
    <cellStyle name="Normal 8 7 3 2" xfId="13688" xr:uid="{00000000-0005-0000-0000-00005D1E0000}"/>
    <cellStyle name="Normal 8 7 4" xfId="17899" xr:uid="{00000000-0005-0000-0000-0000A40F0000}"/>
    <cellStyle name="Normal 8 7 5" xfId="9470" xr:uid="{00000000-0005-0000-0000-00005A1E0000}"/>
    <cellStyle name="Normal 8 8" xfId="1363" xr:uid="{00000000-0005-0000-0000-00005E1E0000}"/>
    <cellStyle name="Normal 8 8 2" xfId="3593" xr:uid="{00000000-0005-0000-0000-00005F1E0000}"/>
    <cellStyle name="Normal 8 8 2 2" xfId="7817" xr:uid="{00000000-0005-0000-0000-0000601E0000}"/>
    <cellStyle name="Normal 8 8 2 2 2" xfId="16246" xr:uid="{00000000-0005-0000-0000-0000601E0000}"/>
    <cellStyle name="Normal 8 8 2 3" xfId="20457" xr:uid="{00000000-0005-0000-0000-0000A70F0000}"/>
    <cellStyle name="Normal 8 8 2 4" xfId="12028" xr:uid="{00000000-0005-0000-0000-00005F1E0000}"/>
    <cellStyle name="Normal 8 8 3" xfId="5672" xr:uid="{00000000-0005-0000-0000-0000611E0000}"/>
    <cellStyle name="Normal 8 8 3 2" xfId="14101" xr:uid="{00000000-0005-0000-0000-0000611E0000}"/>
    <cellStyle name="Normal 8 8 4" xfId="18312" xr:uid="{00000000-0005-0000-0000-0000A60F0000}"/>
    <cellStyle name="Normal 8 8 5" xfId="9883" xr:uid="{00000000-0005-0000-0000-00005E1E0000}"/>
    <cellStyle name="Normal 8 9" xfId="1776" xr:uid="{00000000-0005-0000-0000-0000621E0000}"/>
    <cellStyle name="Normal 8 9 2" xfId="4006" xr:uid="{00000000-0005-0000-0000-0000631E0000}"/>
    <cellStyle name="Normal 8 9 2 2" xfId="8230" xr:uid="{00000000-0005-0000-0000-0000641E0000}"/>
    <cellStyle name="Normal 8 9 2 2 2" xfId="16659" xr:uid="{00000000-0005-0000-0000-0000641E0000}"/>
    <cellStyle name="Normal 8 9 2 3" xfId="20870" xr:uid="{00000000-0005-0000-0000-0000A90F0000}"/>
    <cellStyle name="Normal 8 9 2 4" xfId="12441" xr:uid="{00000000-0005-0000-0000-0000631E0000}"/>
    <cellStyle name="Normal 8 9 3" xfId="6085" xr:uid="{00000000-0005-0000-0000-0000651E0000}"/>
    <cellStyle name="Normal 8 9 3 2" xfId="14514" xr:uid="{00000000-0005-0000-0000-0000651E0000}"/>
    <cellStyle name="Normal 8 9 4" xfId="18725" xr:uid="{00000000-0005-0000-0000-0000A80F0000}"/>
    <cellStyle name="Normal 8 9 5" xfId="10296" xr:uid="{00000000-0005-0000-0000-000062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00000000-0005-0000-0000-0000691E0000}"/>
    <cellStyle name="Normal 9 2 10 3" xfId="19583" xr:uid="{00000000-0005-0000-0000-0000AC0F0000}"/>
    <cellStyle name="Normal 9 2 10 4" xfId="11154" xr:uid="{00000000-0005-0000-0000-0000681E0000}"/>
    <cellStyle name="Normal 9 2 11" xfId="4878" xr:uid="{00000000-0005-0000-0000-00006A1E0000}"/>
    <cellStyle name="Normal 9 2 11 2" xfId="13307" xr:uid="{00000000-0005-0000-0000-00006A1E0000}"/>
    <cellStyle name="Normal 9 2 12" xfId="17518" xr:uid="{00000000-0005-0000-0000-000086230000}"/>
    <cellStyle name="Normal 9 2 13" xfId="9089" xr:uid="{00000000-0005-0000-0000-0000671E0000}"/>
    <cellStyle name="Normal 9 2 2" xfId="512" xr:uid="{00000000-0005-0000-0000-00006B1E0000}"/>
    <cellStyle name="Normal 9 2 2 10" xfId="4879" xr:uid="{00000000-0005-0000-0000-00006C1E0000}"/>
    <cellStyle name="Normal 9 2 2 10 2" xfId="13308" xr:uid="{00000000-0005-0000-0000-00006C1E0000}"/>
    <cellStyle name="Normal 9 2 2 11" xfId="17519" xr:uid="{00000000-0005-0000-0000-000087230000}"/>
    <cellStyle name="Normal 9 2 2 12" xfId="9090" xr:uid="{00000000-0005-0000-0000-00006B1E0000}"/>
    <cellStyle name="Normal 9 2 2 2" xfId="513" xr:uid="{00000000-0005-0000-0000-00006D1E0000}"/>
    <cellStyle name="Normal 9 2 2 2 10" xfId="17520" xr:uid="{00000000-0005-0000-0000-000088230000}"/>
    <cellStyle name="Normal 9 2 2 2 11" xfId="9091" xr:uid="{00000000-0005-0000-0000-00006D1E0000}"/>
    <cellStyle name="Normal 9 2 2 2 2" xfId="514" xr:uid="{00000000-0005-0000-0000-00006E1E0000}"/>
    <cellStyle name="Normal 9 2 2 2 2 10" xfId="9092"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00000000-0005-0000-0000-0000721E0000}"/>
    <cellStyle name="Normal 9 2 2 2 2 2 2 2 3" xfId="20080" xr:uid="{00000000-0005-0000-0000-0000B20F0000}"/>
    <cellStyle name="Normal 9 2 2 2 2 2 2 2 4" xfId="11651" xr:uid="{00000000-0005-0000-0000-0000711E0000}"/>
    <cellStyle name="Normal 9 2 2 2 2 2 2 3" xfId="5295" xr:uid="{00000000-0005-0000-0000-0000731E0000}"/>
    <cellStyle name="Normal 9 2 2 2 2 2 2 3 2" xfId="13724" xr:uid="{00000000-0005-0000-0000-0000731E0000}"/>
    <cellStyle name="Normal 9 2 2 2 2 2 2 4" xfId="17935" xr:uid="{00000000-0005-0000-0000-0000B10F0000}"/>
    <cellStyle name="Normal 9 2 2 2 2 2 2 5" xfId="9506" xr:uid="{00000000-0005-0000-0000-000070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00000000-0005-0000-0000-0000761E0000}"/>
    <cellStyle name="Normal 9 2 2 2 2 2 3 2 3" xfId="20493" xr:uid="{00000000-0005-0000-0000-0000B40F0000}"/>
    <cellStyle name="Normal 9 2 2 2 2 2 3 2 4" xfId="12064" xr:uid="{00000000-0005-0000-0000-0000751E0000}"/>
    <cellStyle name="Normal 9 2 2 2 2 2 3 3" xfId="5708" xr:uid="{00000000-0005-0000-0000-0000771E0000}"/>
    <cellStyle name="Normal 9 2 2 2 2 2 3 3 2" xfId="14137" xr:uid="{00000000-0005-0000-0000-0000771E0000}"/>
    <cellStyle name="Normal 9 2 2 2 2 2 3 4" xfId="18348" xr:uid="{00000000-0005-0000-0000-0000B30F0000}"/>
    <cellStyle name="Normal 9 2 2 2 2 2 3 5" xfId="9919" xr:uid="{00000000-0005-0000-0000-000074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00000000-0005-0000-0000-00007A1E0000}"/>
    <cellStyle name="Normal 9 2 2 2 2 2 4 2 3" xfId="20906" xr:uid="{00000000-0005-0000-0000-0000B60F0000}"/>
    <cellStyle name="Normal 9 2 2 2 2 2 4 2 4" xfId="12477" xr:uid="{00000000-0005-0000-0000-0000791E0000}"/>
    <cellStyle name="Normal 9 2 2 2 2 2 4 3" xfId="6121" xr:uid="{00000000-0005-0000-0000-00007B1E0000}"/>
    <cellStyle name="Normal 9 2 2 2 2 2 4 3 2" xfId="14550" xr:uid="{00000000-0005-0000-0000-00007B1E0000}"/>
    <cellStyle name="Normal 9 2 2 2 2 2 4 4" xfId="18761" xr:uid="{00000000-0005-0000-0000-0000B50F0000}"/>
    <cellStyle name="Normal 9 2 2 2 2 2 4 5" xfId="10332" xr:uid="{00000000-0005-0000-0000-000078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00000000-0005-0000-0000-00007E1E0000}"/>
    <cellStyle name="Normal 9 2 2 2 2 2 5 2 3" xfId="21319" xr:uid="{00000000-0005-0000-0000-0000B80F0000}"/>
    <cellStyle name="Normal 9 2 2 2 2 2 5 2 4" xfId="12890" xr:uid="{00000000-0005-0000-0000-00007D1E0000}"/>
    <cellStyle name="Normal 9 2 2 2 2 2 5 3" xfId="6534" xr:uid="{00000000-0005-0000-0000-00007F1E0000}"/>
    <cellStyle name="Normal 9 2 2 2 2 2 5 3 2" xfId="14963" xr:uid="{00000000-0005-0000-0000-00007F1E0000}"/>
    <cellStyle name="Normal 9 2 2 2 2 2 5 4" xfId="19174" xr:uid="{00000000-0005-0000-0000-0000B70F0000}"/>
    <cellStyle name="Normal 9 2 2 2 2 2 5 5" xfId="10745" xr:uid="{00000000-0005-0000-0000-00007C1E0000}"/>
    <cellStyle name="Normal 9 2 2 2 2 2 6" xfId="2662" xr:uid="{00000000-0005-0000-0000-0000801E0000}"/>
    <cellStyle name="Normal 9 2 2 2 2 2 6 2" xfId="6947" xr:uid="{00000000-0005-0000-0000-0000811E0000}"/>
    <cellStyle name="Normal 9 2 2 2 2 2 6 2 2" xfId="15376" xr:uid="{00000000-0005-0000-0000-0000811E0000}"/>
    <cellStyle name="Normal 9 2 2 2 2 2 6 3" xfId="19587" xr:uid="{00000000-0005-0000-0000-0000B90F0000}"/>
    <cellStyle name="Normal 9 2 2 2 2 2 6 4" xfId="11158" xr:uid="{00000000-0005-0000-0000-0000801E0000}"/>
    <cellStyle name="Normal 9 2 2 2 2 2 7" xfId="4882" xr:uid="{00000000-0005-0000-0000-0000821E0000}"/>
    <cellStyle name="Normal 9 2 2 2 2 2 7 2" xfId="13311" xr:uid="{00000000-0005-0000-0000-0000821E0000}"/>
    <cellStyle name="Normal 9 2 2 2 2 2 8" xfId="17522" xr:uid="{00000000-0005-0000-0000-00008A230000}"/>
    <cellStyle name="Normal 9 2 2 2 2 2 9" xfId="9093" xr:uid="{00000000-0005-0000-0000-00006F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00000000-0005-0000-0000-0000851E0000}"/>
    <cellStyle name="Normal 9 2 2 2 2 3 2 3" xfId="20079" xr:uid="{00000000-0005-0000-0000-0000BB0F0000}"/>
    <cellStyle name="Normal 9 2 2 2 2 3 2 4" xfId="11650" xr:uid="{00000000-0005-0000-0000-0000841E0000}"/>
    <cellStyle name="Normal 9 2 2 2 2 3 3" xfId="5294" xr:uid="{00000000-0005-0000-0000-0000861E0000}"/>
    <cellStyle name="Normal 9 2 2 2 2 3 3 2" xfId="13723" xr:uid="{00000000-0005-0000-0000-0000861E0000}"/>
    <cellStyle name="Normal 9 2 2 2 2 3 4" xfId="17934" xr:uid="{00000000-0005-0000-0000-0000BA0F0000}"/>
    <cellStyle name="Normal 9 2 2 2 2 3 5" xfId="9505" xr:uid="{00000000-0005-0000-0000-000083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00000000-0005-0000-0000-0000891E0000}"/>
    <cellStyle name="Normal 9 2 2 2 2 4 2 3" xfId="20492" xr:uid="{00000000-0005-0000-0000-0000BD0F0000}"/>
    <cellStyle name="Normal 9 2 2 2 2 4 2 4" xfId="12063" xr:uid="{00000000-0005-0000-0000-0000881E0000}"/>
    <cellStyle name="Normal 9 2 2 2 2 4 3" xfId="5707" xr:uid="{00000000-0005-0000-0000-00008A1E0000}"/>
    <cellStyle name="Normal 9 2 2 2 2 4 3 2" xfId="14136" xr:uid="{00000000-0005-0000-0000-00008A1E0000}"/>
    <cellStyle name="Normal 9 2 2 2 2 4 4" xfId="18347" xr:uid="{00000000-0005-0000-0000-0000BC0F0000}"/>
    <cellStyle name="Normal 9 2 2 2 2 4 5" xfId="9918" xr:uid="{00000000-0005-0000-0000-000087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00000000-0005-0000-0000-00008D1E0000}"/>
    <cellStyle name="Normal 9 2 2 2 2 5 2 3" xfId="20905" xr:uid="{00000000-0005-0000-0000-0000BF0F0000}"/>
    <cellStyle name="Normal 9 2 2 2 2 5 2 4" xfId="12476" xr:uid="{00000000-0005-0000-0000-00008C1E0000}"/>
    <cellStyle name="Normal 9 2 2 2 2 5 3" xfId="6120" xr:uid="{00000000-0005-0000-0000-00008E1E0000}"/>
    <cellStyle name="Normal 9 2 2 2 2 5 3 2" xfId="14549" xr:uid="{00000000-0005-0000-0000-00008E1E0000}"/>
    <cellStyle name="Normal 9 2 2 2 2 5 4" xfId="18760" xr:uid="{00000000-0005-0000-0000-0000BE0F0000}"/>
    <cellStyle name="Normal 9 2 2 2 2 5 5" xfId="10331" xr:uid="{00000000-0005-0000-0000-00008B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00000000-0005-0000-0000-0000911E0000}"/>
    <cellStyle name="Normal 9 2 2 2 2 6 2 3" xfId="21318" xr:uid="{00000000-0005-0000-0000-0000C10F0000}"/>
    <cellStyle name="Normal 9 2 2 2 2 6 2 4" xfId="12889" xr:uid="{00000000-0005-0000-0000-0000901E0000}"/>
    <cellStyle name="Normal 9 2 2 2 2 6 3" xfId="6533" xr:uid="{00000000-0005-0000-0000-0000921E0000}"/>
    <cellStyle name="Normal 9 2 2 2 2 6 3 2" xfId="14962" xr:uid="{00000000-0005-0000-0000-0000921E0000}"/>
    <cellStyle name="Normal 9 2 2 2 2 6 4" xfId="19173" xr:uid="{00000000-0005-0000-0000-0000C00F0000}"/>
    <cellStyle name="Normal 9 2 2 2 2 6 5" xfId="10744" xr:uid="{00000000-0005-0000-0000-00008F1E0000}"/>
    <cellStyle name="Normal 9 2 2 2 2 7" xfId="2661" xr:uid="{00000000-0005-0000-0000-0000931E0000}"/>
    <cellStyle name="Normal 9 2 2 2 2 7 2" xfId="6946" xr:uid="{00000000-0005-0000-0000-0000941E0000}"/>
    <cellStyle name="Normal 9 2 2 2 2 7 2 2" xfId="15375" xr:uid="{00000000-0005-0000-0000-0000941E0000}"/>
    <cellStyle name="Normal 9 2 2 2 2 7 3" xfId="19586" xr:uid="{00000000-0005-0000-0000-0000C20F0000}"/>
    <cellStyle name="Normal 9 2 2 2 2 7 4" xfId="11157" xr:uid="{00000000-0005-0000-0000-0000931E0000}"/>
    <cellStyle name="Normal 9 2 2 2 2 8" xfId="4881" xr:uid="{00000000-0005-0000-0000-0000951E0000}"/>
    <cellStyle name="Normal 9 2 2 2 2 8 2" xfId="13310" xr:uid="{00000000-0005-0000-0000-0000951E0000}"/>
    <cellStyle name="Normal 9 2 2 2 2 9" xfId="17521" xr:uid="{00000000-0005-0000-0000-00008923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00000000-0005-0000-0000-0000991E0000}"/>
    <cellStyle name="Normal 9 2 2 2 3 2 2 3" xfId="20081" xr:uid="{00000000-0005-0000-0000-0000C50F0000}"/>
    <cellStyle name="Normal 9 2 2 2 3 2 2 4" xfId="11652" xr:uid="{00000000-0005-0000-0000-0000981E0000}"/>
    <cellStyle name="Normal 9 2 2 2 3 2 3" xfId="5296" xr:uid="{00000000-0005-0000-0000-00009A1E0000}"/>
    <cellStyle name="Normal 9 2 2 2 3 2 3 2" xfId="13725" xr:uid="{00000000-0005-0000-0000-00009A1E0000}"/>
    <cellStyle name="Normal 9 2 2 2 3 2 4" xfId="17936" xr:uid="{00000000-0005-0000-0000-0000C40F0000}"/>
    <cellStyle name="Normal 9 2 2 2 3 2 5" xfId="9507" xr:uid="{00000000-0005-0000-0000-000097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00000000-0005-0000-0000-00009D1E0000}"/>
    <cellStyle name="Normal 9 2 2 2 3 3 2 3" xfId="20494" xr:uid="{00000000-0005-0000-0000-0000C70F0000}"/>
    <cellStyle name="Normal 9 2 2 2 3 3 2 4" xfId="12065" xr:uid="{00000000-0005-0000-0000-00009C1E0000}"/>
    <cellStyle name="Normal 9 2 2 2 3 3 3" xfId="5709" xr:uid="{00000000-0005-0000-0000-00009E1E0000}"/>
    <cellStyle name="Normal 9 2 2 2 3 3 3 2" xfId="14138" xr:uid="{00000000-0005-0000-0000-00009E1E0000}"/>
    <cellStyle name="Normal 9 2 2 2 3 3 4" xfId="18349" xr:uid="{00000000-0005-0000-0000-0000C60F0000}"/>
    <cellStyle name="Normal 9 2 2 2 3 3 5" xfId="9920" xr:uid="{00000000-0005-0000-0000-00009B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00000000-0005-0000-0000-0000A11E0000}"/>
    <cellStyle name="Normal 9 2 2 2 3 4 2 3" xfId="20907" xr:uid="{00000000-0005-0000-0000-0000C90F0000}"/>
    <cellStyle name="Normal 9 2 2 2 3 4 2 4" xfId="12478" xr:uid="{00000000-0005-0000-0000-0000A01E0000}"/>
    <cellStyle name="Normal 9 2 2 2 3 4 3" xfId="6122" xr:uid="{00000000-0005-0000-0000-0000A21E0000}"/>
    <cellStyle name="Normal 9 2 2 2 3 4 3 2" xfId="14551" xr:uid="{00000000-0005-0000-0000-0000A21E0000}"/>
    <cellStyle name="Normal 9 2 2 2 3 4 4" xfId="18762" xr:uid="{00000000-0005-0000-0000-0000C80F0000}"/>
    <cellStyle name="Normal 9 2 2 2 3 4 5" xfId="10333" xr:uid="{00000000-0005-0000-0000-00009F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00000000-0005-0000-0000-0000A51E0000}"/>
    <cellStyle name="Normal 9 2 2 2 3 5 2 3" xfId="21320" xr:uid="{00000000-0005-0000-0000-0000CB0F0000}"/>
    <cellStyle name="Normal 9 2 2 2 3 5 2 4" xfId="12891" xr:uid="{00000000-0005-0000-0000-0000A41E0000}"/>
    <cellStyle name="Normal 9 2 2 2 3 5 3" xfId="6535" xr:uid="{00000000-0005-0000-0000-0000A61E0000}"/>
    <cellStyle name="Normal 9 2 2 2 3 5 3 2" xfId="14964" xr:uid="{00000000-0005-0000-0000-0000A61E0000}"/>
    <cellStyle name="Normal 9 2 2 2 3 5 4" xfId="19175" xr:uid="{00000000-0005-0000-0000-0000CA0F0000}"/>
    <cellStyle name="Normal 9 2 2 2 3 5 5" xfId="10746" xr:uid="{00000000-0005-0000-0000-0000A31E0000}"/>
    <cellStyle name="Normal 9 2 2 2 3 6" xfId="2663" xr:uid="{00000000-0005-0000-0000-0000A71E0000}"/>
    <cellStyle name="Normal 9 2 2 2 3 6 2" xfId="6948" xr:uid="{00000000-0005-0000-0000-0000A81E0000}"/>
    <cellStyle name="Normal 9 2 2 2 3 6 2 2" xfId="15377" xr:uid="{00000000-0005-0000-0000-0000A81E0000}"/>
    <cellStyle name="Normal 9 2 2 2 3 6 3" xfId="19588" xr:uid="{00000000-0005-0000-0000-0000CC0F0000}"/>
    <cellStyle name="Normal 9 2 2 2 3 6 4" xfId="11159" xr:uid="{00000000-0005-0000-0000-0000A71E0000}"/>
    <cellStyle name="Normal 9 2 2 2 3 7" xfId="4883" xr:uid="{00000000-0005-0000-0000-0000A91E0000}"/>
    <cellStyle name="Normal 9 2 2 2 3 7 2" xfId="13312" xr:uid="{00000000-0005-0000-0000-0000A91E0000}"/>
    <cellStyle name="Normal 9 2 2 2 3 8" xfId="17523" xr:uid="{00000000-0005-0000-0000-00008B230000}"/>
    <cellStyle name="Normal 9 2 2 2 3 9" xfId="9094" xr:uid="{00000000-0005-0000-0000-0000961E0000}"/>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00000000-0005-0000-0000-0000AC1E0000}"/>
    <cellStyle name="Normal 9 2 2 2 4 2 3" xfId="20078" xr:uid="{00000000-0005-0000-0000-0000CE0F0000}"/>
    <cellStyle name="Normal 9 2 2 2 4 2 4" xfId="11649" xr:uid="{00000000-0005-0000-0000-0000AB1E0000}"/>
    <cellStyle name="Normal 9 2 2 2 4 3" xfId="5293" xr:uid="{00000000-0005-0000-0000-0000AD1E0000}"/>
    <cellStyle name="Normal 9 2 2 2 4 3 2" xfId="13722" xr:uid="{00000000-0005-0000-0000-0000AD1E0000}"/>
    <cellStyle name="Normal 9 2 2 2 4 4" xfId="17933" xr:uid="{00000000-0005-0000-0000-0000CD0F0000}"/>
    <cellStyle name="Normal 9 2 2 2 4 5" xfId="9504" xr:uid="{00000000-0005-0000-0000-0000AA1E0000}"/>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00000000-0005-0000-0000-0000B01E0000}"/>
    <cellStyle name="Normal 9 2 2 2 5 2 3" xfId="20491" xr:uid="{00000000-0005-0000-0000-0000D00F0000}"/>
    <cellStyle name="Normal 9 2 2 2 5 2 4" xfId="12062" xr:uid="{00000000-0005-0000-0000-0000AF1E0000}"/>
    <cellStyle name="Normal 9 2 2 2 5 3" xfId="5706" xr:uid="{00000000-0005-0000-0000-0000B11E0000}"/>
    <cellStyle name="Normal 9 2 2 2 5 3 2" xfId="14135" xr:uid="{00000000-0005-0000-0000-0000B11E0000}"/>
    <cellStyle name="Normal 9 2 2 2 5 4" xfId="18346" xr:uid="{00000000-0005-0000-0000-0000CF0F0000}"/>
    <cellStyle name="Normal 9 2 2 2 5 5" xfId="9917" xr:uid="{00000000-0005-0000-0000-0000AE1E0000}"/>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00000000-0005-0000-0000-0000B41E0000}"/>
    <cellStyle name="Normal 9 2 2 2 6 2 3" xfId="20904" xr:uid="{00000000-0005-0000-0000-0000D20F0000}"/>
    <cellStyle name="Normal 9 2 2 2 6 2 4" xfId="12475" xr:uid="{00000000-0005-0000-0000-0000B31E0000}"/>
    <cellStyle name="Normal 9 2 2 2 6 3" xfId="6119" xr:uid="{00000000-0005-0000-0000-0000B51E0000}"/>
    <cellStyle name="Normal 9 2 2 2 6 3 2" xfId="14548" xr:uid="{00000000-0005-0000-0000-0000B51E0000}"/>
    <cellStyle name="Normal 9 2 2 2 6 4" xfId="18759" xr:uid="{00000000-0005-0000-0000-0000D10F0000}"/>
    <cellStyle name="Normal 9 2 2 2 6 5" xfId="10330" xr:uid="{00000000-0005-0000-0000-0000B21E0000}"/>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00000000-0005-0000-0000-0000B81E0000}"/>
    <cellStyle name="Normal 9 2 2 2 7 2 3" xfId="21317" xr:uid="{00000000-0005-0000-0000-0000D40F0000}"/>
    <cellStyle name="Normal 9 2 2 2 7 2 4" xfId="12888" xr:uid="{00000000-0005-0000-0000-0000B71E0000}"/>
    <cellStyle name="Normal 9 2 2 2 7 3" xfId="6532" xr:uid="{00000000-0005-0000-0000-0000B91E0000}"/>
    <cellStyle name="Normal 9 2 2 2 7 3 2" xfId="14961" xr:uid="{00000000-0005-0000-0000-0000B91E0000}"/>
    <cellStyle name="Normal 9 2 2 2 7 4" xfId="19172" xr:uid="{00000000-0005-0000-0000-0000D30F0000}"/>
    <cellStyle name="Normal 9 2 2 2 7 5" xfId="10743" xr:uid="{00000000-0005-0000-0000-0000B61E0000}"/>
    <cellStyle name="Normal 9 2 2 2 8" xfId="2660" xr:uid="{00000000-0005-0000-0000-0000BA1E0000}"/>
    <cellStyle name="Normal 9 2 2 2 8 2" xfId="6945" xr:uid="{00000000-0005-0000-0000-0000BB1E0000}"/>
    <cellStyle name="Normal 9 2 2 2 8 2 2" xfId="15374" xr:uid="{00000000-0005-0000-0000-0000BB1E0000}"/>
    <cellStyle name="Normal 9 2 2 2 8 3" xfId="19585" xr:uid="{00000000-0005-0000-0000-0000D50F0000}"/>
    <cellStyle name="Normal 9 2 2 2 8 4" xfId="11156" xr:uid="{00000000-0005-0000-0000-0000BA1E0000}"/>
    <cellStyle name="Normal 9 2 2 2 9" xfId="4880" xr:uid="{00000000-0005-0000-0000-0000BC1E0000}"/>
    <cellStyle name="Normal 9 2 2 2 9 2" xfId="13309" xr:uid="{00000000-0005-0000-0000-0000BC1E0000}"/>
    <cellStyle name="Normal 9 2 2 3" xfId="517" xr:uid="{00000000-0005-0000-0000-0000BD1E0000}"/>
    <cellStyle name="Normal 9 2 2 3 10" xfId="9095"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00000000-0005-0000-0000-0000C11E0000}"/>
    <cellStyle name="Normal 9 2 2 3 2 2 2 3" xfId="20083" xr:uid="{00000000-0005-0000-0000-0000D90F0000}"/>
    <cellStyle name="Normal 9 2 2 3 2 2 2 4" xfId="11654" xr:uid="{00000000-0005-0000-0000-0000C01E0000}"/>
    <cellStyle name="Normal 9 2 2 3 2 2 3" xfId="5298" xr:uid="{00000000-0005-0000-0000-0000C21E0000}"/>
    <cellStyle name="Normal 9 2 2 3 2 2 3 2" xfId="13727" xr:uid="{00000000-0005-0000-0000-0000C21E0000}"/>
    <cellStyle name="Normal 9 2 2 3 2 2 4" xfId="17938" xr:uid="{00000000-0005-0000-0000-0000D80F0000}"/>
    <cellStyle name="Normal 9 2 2 3 2 2 5" xfId="9509" xr:uid="{00000000-0005-0000-0000-0000BF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00000000-0005-0000-0000-0000C51E0000}"/>
    <cellStyle name="Normal 9 2 2 3 2 3 2 3" xfId="20496" xr:uid="{00000000-0005-0000-0000-0000DB0F0000}"/>
    <cellStyle name="Normal 9 2 2 3 2 3 2 4" xfId="12067" xr:uid="{00000000-0005-0000-0000-0000C41E0000}"/>
    <cellStyle name="Normal 9 2 2 3 2 3 3" xfId="5711" xr:uid="{00000000-0005-0000-0000-0000C61E0000}"/>
    <cellStyle name="Normal 9 2 2 3 2 3 3 2" xfId="14140" xr:uid="{00000000-0005-0000-0000-0000C61E0000}"/>
    <cellStyle name="Normal 9 2 2 3 2 3 4" xfId="18351" xr:uid="{00000000-0005-0000-0000-0000DA0F0000}"/>
    <cellStyle name="Normal 9 2 2 3 2 3 5" xfId="9922" xr:uid="{00000000-0005-0000-0000-0000C3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00000000-0005-0000-0000-0000C91E0000}"/>
    <cellStyle name="Normal 9 2 2 3 2 4 2 3" xfId="20909" xr:uid="{00000000-0005-0000-0000-0000DD0F0000}"/>
    <cellStyle name="Normal 9 2 2 3 2 4 2 4" xfId="12480" xr:uid="{00000000-0005-0000-0000-0000C81E0000}"/>
    <cellStyle name="Normal 9 2 2 3 2 4 3" xfId="6124" xr:uid="{00000000-0005-0000-0000-0000CA1E0000}"/>
    <cellStyle name="Normal 9 2 2 3 2 4 3 2" xfId="14553" xr:uid="{00000000-0005-0000-0000-0000CA1E0000}"/>
    <cellStyle name="Normal 9 2 2 3 2 4 4" xfId="18764" xr:uid="{00000000-0005-0000-0000-0000DC0F0000}"/>
    <cellStyle name="Normal 9 2 2 3 2 4 5" xfId="10335" xr:uid="{00000000-0005-0000-0000-0000C7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00000000-0005-0000-0000-0000CD1E0000}"/>
    <cellStyle name="Normal 9 2 2 3 2 5 2 3" xfId="21322" xr:uid="{00000000-0005-0000-0000-0000DF0F0000}"/>
    <cellStyle name="Normal 9 2 2 3 2 5 2 4" xfId="12893" xr:uid="{00000000-0005-0000-0000-0000CC1E0000}"/>
    <cellStyle name="Normal 9 2 2 3 2 5 3" xfId="6537" xr:uid="{00000000-0005-0000-0000-0000CE1E0000}"/>
    <cellStyle name="Normal 9 2 2 3 2 5 3 2" xfId="14966" xr:uid="{00000000-0005-0000-0000-0000CE1E0000}"/>
    <cellStyle name="Normal 9 2 2 3 2 5 4" xfId="19177" xr:uid="{00000000-0005-0000-0000-0000DE0F0000}"/>
    <cellStyle name="Normal 9 2 2 3 2 5 5" xfId="10748" xr:uid="{00000000-0005-0000-0000-0000CB1E0000}"/>
    <cellStyle name="Normal 9 2 2 3 2 6" xfId="2665" xr:uid="{00000000-0005-0000-0000-0000CF1E0000}"/>
    <cellStyle name="Normal 9 2 2 3 2 6 2" xfId="6950" xr:uid="{00000000-0005-0000-0000-0000D01E0000}"/>
    <cellStyle name="Normal 9 2 2 3 2 6 2 2" xfId="15379" xr:uid="{00000000-0005-0000-0000-0000D01E0000}"/>
    <cellStyle name="Normal 9 2 2 3 2 6 3" xfId="19590" xr:uid="{00000000-0005-0000-0000-0000E00F0000}"/>
    <cellStyle name="Normal 9 2 2 3 2 6 4" xfId="11161" xr:uid="{00000000-0005-0000-0000-0000CF1E0000}"/>
    <cellStyle name="Normal 9 2 2 3 2 7" xfId="4885" xr:uid="{00000000-0005-0000-0000-0000D11E0000}"/>
    <cellStyle name="Normal 9 2 2 3 2 7 2" xfId="13314" xr:uid="{00000000-0005-0000-0000-0000D11E0000}"/>
    <cellStyle name="Normal 9 2 2 3 2 8" xfId="17525" xr:uid="{00000000-0005-0000-0000-00008D230000}"/>
    <cellStyle name="Normal 9 2 2 3 2 9" xfId="9096" xr:uid="{00000000-0005-0000-0000-0000BE1E0000}"/>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00000000-0005-0000-0000-0000D41E0000}"/>
    <cellStyle name="Normal 9 2 2 3 3 2 3" xfId="20082" xr:uid="{00000000-0005-0000-0000-0000E20F0000}"/>
    <cellStyle name="Normal 9 2 2 3 3 2 4" xfId="11653" xr:uid="{00000000-0005-0000-0000-0000D31E0000}"/>
    <cellStyle name="Normal 9 2 2 3 3 3" xfId="5297" xr:uid="{00000000-0005-0000-0000-0000D51E0000}"/>
    <cellStyle name="Normal 9 2 2 3 3 3 2" xfId="13726" xr:uid="{00000000-0005-0000-0000-0000D51E0000}"/>
    <cellStyle name="Normal 9 2 2 3 3 4" xfId="17937" xr:uid="{00000000-0005-0000-0000-0000E10F0000}"/>
    <cellStyle name="Normal 9 2 2 3 3 5" xfId="9508" xr:uid="{00000000-0005-0000-0000-0000D21E0000}"/>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00000000-0005-0000-0000-0000D81E0000}"/>
    <cellStyle name="Normal 9 2 2 3 4 2 3" xfId="20495" xr:uid="{00000000-0005-0000-0000-0000E40F0000}"/>
    <cellStyle name="Normal 9 2 2 3 4 2 4" xfId="12066" xr:uid="{00000000-0005-0000-0000-0000D71E0000}"/>
    <cellStyle name="Normal 9 2 2 3 4 3" xfId="5710" xr:uid="{00000000-0005-0000-0000-0000D91E0000}"/>
    <cellStyle name="Normal 9 2 2 3 4 3 2" xfId="14139" xr:uid="{00000000-0005-0000-0000-0000D91E0000}"/>
    <cellStyle name="Normal 9 2 2 3 4 4" xfId="18350" xr:uid="{00000000-0005-0000-0000-0000E30F0000}"/>
    <cellStyle name="Normal 9 2 2 3 4 5" xfId="9921" xr:uid="{00000000-0005-0000-0000-0000D61E0000}"/>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00000000-0005-0000-0000-0000DC1E0000}"/>
    <cellStyle name="Normal 9 2 2 3 5 2 3" xfId="20908" xr:uid="{00000000-0005-0000-0000-0000E60F0000}"/>
    <cellStyle name="Normal 9 2 2 3 5 2 4" xfId="12479" xr:uid="{00000000-0005-0000-0000-0000DB1E0000}"/>
    <cellStyle name="Normal 9 2 2 3 5 3" xfId="6123" xr:uid="{00000000-0005-0000-0000-0000DD1E0000}"/>
    <cellStyle name="Normal 9 2 2 3 5 3 2" xfId="14552" xr:uid="{00000000-0005-0000-0000-0000DD1E0000}"/>
    <cellStyle name="Normal 9 2 2 3 5 4" xfId="18763" xr:uid="{00000000-0005-0000-0000-0000E50F0000}"/>
    <cellStyle name="Normal 9 2 2 3 5 5" xfId="10334" xr:uid="{00000000-0005-0000-0000-0000DA1E0000}"/>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00000000-0005-0000-0000-0000E01E0000}"/>
    <cellStyle name="Normal 9 2 2 3 6 2 3" xfId="21321" xr:uid="{00000000-0005-0000-0000-0000E80F0000}"/>
    <cellStyle name="Normal 9 2 2 3 6 2 4" xfId="12892" xr:uid="{00000000-0005-0000-0000-0000DF1E0000}"/>
    <cellStyle name="Normal 9 2 2 3 6 3" xfId="6536" xr:uid="{00000000-0005-0000-0000-0000E11E0000}"/>
    <cellStyle name="Normal 9 2 2 3 6 3 2" xfId="14965" xr:uid="{00000000-0005-0000-0000-0000E11E0000}"/>
    <cellStyle name="Normal 9 2 2 3 6 4" xfId="19176" xr:uid="{00000000-0005-0000-0000-0000E70F0000}"/>
    <cellStyle name="Normal 9 2 2 3 6 5" xfId="10747" xr:uid="{00000000-0005-0000-0000-0000DE1E0000}"/>
    <cellStyle name="Normal 9 2 2 3 7" xfId="2664" xr:uid="{00000000-0005-0000-0000-0000E21E0000}"/>
    <cellStyle name="Normal 9 2 2 3 7 2" xfId="6949" xr:uid="{00000000-0005-0000-0000-0000E31E0000}"/>
    <cellStyle name="Normal 9 2 2 3 7 2 2" xfId="15378" xr:uid="{00000000-0005-0000-0000-0000E31E0000}"/>
    <cellStyle name="Normal 9 2 2 3 7 3" xfId="19589" xr:uid="{00000000-0005-0000-0000-0000E90F0000}"/>
    <cellStyle name="Normal 9 2 2 3 7 4" xfId="11160" xr:uid="{00000000-0005-0000-0000-0000E21E0000}"/>
    <cellStyle name="Normal 9 2 2 3 8" xfId="4884" xr:uid="{00000000-0005-0000-0000-0000E41E0000}"/>
    <cellStyle name="Normal 9 2 2 3 8 2" xfId="13313" xr:uid="{00000000-0005-0000-0000-0000E41E0000}"/>
    <cellStyle name="Normal 9 2 2 3 9" xfId="17524" xr:uid="{00000000-0005-0000-0000-00008C23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00000000-0005-0000-0000-0000E81E0000}"/>
    <cellStyle name="Normal 9 2 2 4 2 2 3" xfId="20084" xr:uid="{00000000-0005-0000-0000-0000EC0F0000}"/>
    <cellStyle name="Normal 9 2 2 4 2 2 4" xfId="11655" xr:uid="{00000000-0005-0000-0000-0000E71E0000}"/>
    <cellStyle name="Normal 9 2 2 4 2 3" xfId="5299" xr:uid="{00000000-0005-0000-0000-0000E91E0000}"/>
    <cellStyle name="Normal 9 2 2 4 2 3 2" xfId="13728" xr:uid="{00000000-0005-0000-0000-0000E91E0000}"/>
    <cellStyle name="Normal 9 2 2 4 2 4" xfId="17939" xr:uid="{00000000-0005-0000-0000-0000EB0F0000}"/>
    <cellStyle name="Normal 9 2 2 4 2 5" xfId="9510" xr:uid="{00000000-0005-0000-0000-0000E61E0000}"/>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00000000-0005-0000-0000-0000EC1E0000}"/>
    <cellStyle name="Normal 9 2 2 4 3 2 3" xfId="20497" xr:uid="{00000000-0005-0000-0000-0000EE0F0000}"/>
    <cellStyle name="Normal 9 2 2 4 3 2 4" xfId="12068" xr:uid="{00000000-0005-0000-0000-0000EB1E0000}"/>
    <cellStyle name="Normal 9 2 2 4 3 3" xfId="5712" xr:uid="{00000000-0005-0000-0000-0000ED1E0000}"/>
    <cellStyle name="Normal 9 2 2 4 3 3 2" xfId="14141" xr:uid="{00000000-0005-0000-0000-0000ED1E0000}"/>
    <cellStyle name="Normal 9 2 2 4 3 4" xfId="18352" xr:uid="{00000000-0005-0000-0000-0000ED0F0000}"/>
    <cellStyle name="Normal 9 2 2 4 3 5" xfId="9923" xr:uid="{00000000-0005-0000-0000-0000EA1E0000}"/>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00000000-0005-0000-0000-0000F01E0000}"/>
    <cellStyle name="Normal 9 2 2 4 4 2 3" xfId="20910" xr:uid="{00000000-0005-0000-0000-0000F00F0000}"/>
    <cellStyle name="Normal 9 2 2 4 4 2 4" xfId="12481" xr:uid="{00000000-0005-0000-0000-0000EF1E0000}"/>
    <cellStyle name="Normal 9 2 2 4 4 3" xfId="6125" xr:uid="{00000000-0005-0000-0000-0000F11E0000}"/>
    <cellStyle name="Normal 9 2 2 4 4 3 2" xfId="14554" xr:uid="{00000000-0005-0000-0000-0000F11E0000}"/>
    <cellStyle name="Normal 9 2 2 4 4 4" xfId="18765" xr:uid="{00000000-0005-0000-0000-0000EF0F0000}"/>
    <cellStyle name="Normal 9 2 2 4 4 5" xfId="10336" xr:uid="{00000000-0005-0000-0000-0000EE1E0000}"/>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00000000-0005-0000-0000-0000F41E0000}"/>
    <cellStyle name="Normal 9 2 2 4 5 2 3" xfId="21323" xr:uid="{00000000-0005-0000-0000-0000F20F0000}"/>
    <cellStyle name="Normal 9 2 2 4 5 2 4" xfId="12894" xr:uid="{00000000-0005-0000-0000-0000F31E0000}"/>
    <cellStyle name="Normal 9 2 2 4 5 3" xfId="6538" xr:uid="{00000000-0005-0000-0000-0000F51E0000}"/>
    <cellStyle name="Normal 9 2 2 4 5 3 2" xfId="14967" xr:uid="{00000000-0005-0000-0000-0000F51E0000}"/>
    <cellStyle name="Normal 9 2 2 4 5 4" xfId="19178" xr:uid="{00000000-0005-0000-0000-0000F10F0000}"/>
    <cellStyle name="Normal 9 2 2 4 5 5" xfId="10749" xr:uid="{00000000-0005-0000-0000-0000F21E0000}"/>
    <cellStyle name="Normal 9 2 2 4 6" xfId="2666" xr:uid="{00000000-0005-0000-0000-0000F61E0000}"/>
    <cellStyle name="Normal 9 2 2 4 6 2" xfId="6951" xr:uid="{00000000-0005-0000-0000-0000F71E0000}"/>
    <cellStyle name="Normal 9 2 2 4 6 2 2" xfId="15380" xr:uid="{00000000-0005-0000-0000-0000F71E0000}"/>
    <cellStyle name="Normal 9 2 2 4 6 3" xfId="19591" xr:uid="{00000000-0005-0000-0000-0000F30F0000}"/>
    <cellStyle name="Normal 9 2 2 4 6 4" xfId="11162" xr:uid="{00000000-0005-0000-0000-0000F61E0000}"/>
    <cellStyle name="Normal 9 2 2 4 7" xfId="4886" xr:uid="{00000000-0005-0000-0000-0000F81E0000}"/>
    <cellStyle name="Normal 9 2 2 4 7 2" xfId="13315" xr:uid="{00000000-0005-0000-0000-0000F81E0000}"/>
    <cellStyle name="Normal 9 2 2 4 8" xfId="17526" xr:uid="{00000000-0005-0000-0000-00008E230000}"/>
    <cellStyle name="Normal 9 2 2 4 9" xfId="9097" xr:uid="{00000000-0005-0000-0000-0000E51E0000}"/>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00000000-0005-0000-0000-0000FB1E0000}"/>
    <cellStyle name="Normal 9 2 2 5 2 3" xfId="20077" xr:uid="{00000000-0005-0000-0000-0000F50F0000}"/>
    <cellStyle name="Normal 9 2 2 5 2 4" xfId="11648" xr:uid="{00000000-0005-0000-0000-0000FA1E0000}"/>
    <cellStyle name="Normal 9 2 2 5 3" xfId="5292" xr:uid="{00000000-0005-0000-0000-0000FC1E0000}"/>
    <cellStyle name="Normal 9 2 2 5 3 2" xfId="13721" xr:uid="{00000000-0005-0000-0000-0000FC1E0000}"/>
    <cellStyle name="Normal 9 2 2 5 4" xfId="17932" xr:uid="{00000000-0005-0000-0000-0000F40F0000}"/>
    <cellStyle name="Normal 9 2 2 5 5" xfId="9503" xr:uid="{00000000-0005-0000-0000-0000F91E0000}"/>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00000000-0005-0000-0000-0000FF1E0000}"/>
    <cellStyle name="Normal 9 2 2 6 2 3" xfId="20490" xr:uid="{00000000-0005-0000-0000-0000F70F0000}"/>
    <cellStyle name="Normal 9 2 2 6 2 4" xfId="12061" xr:uid="{00000000-0005-0000-0000-0000FE1E0000}"/>
    <cellStyle name="Normal 9 2 2 6 3" xfId="5705" xr:uid="{00000000-0005-0000-0000-0000001F0000}"/>
    <cellStyle name="Normal 9 2 2 6 3 2" xfId="14134" xr:uid="{00000000-0005-0000-0000-0000001F0000}"/>
    <cellStyle name="Normal 9 2 2 6 4" xfId="18345" xr:uid="{00000000-0005-0000-0000-0000F60F0000}"/>
    <cellStyle name="Normal 9 2 2 6 5" xfId="9916" xr:uid="{00000000-0005-0000-0000-0000FD1E0000}"/>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00000000-0005-0000-0000-0000031F0000}"/>
    <cellStyle name="Normal 9 2 2 7 2 3" xfId="20903" xr:uid="{00000000-0005-0000-0000-0000F90F0000}"/>
    <cellStyle name="Normal 9 2 2 7 2 4" xfId="12474" xr:uid="{00000000-0005-0000-0000-0000021F0000}"/>
    <cellStyle name="Normal 9 2 2 7 3" xfId="6118" xr:uid="{00000000-0005-0000-0000-0000041F0000}"/>
    <cellStyle name="Normal 9 2 2 7 3 2" xfId="14547" xr:uid="{00000000-0005-0000-0000-0000041F0000}"/>
    <cellStyle name="Normal 9 2 2 7 4" xfId="18758" xr:uid="{00000000-0005-0000-0000-0000F80F0000}"/>
    <cellStyle name="Normal 9 2 2 7 5" xfId="10329" xr:uid="{00000000-0005-0000-0000-0000011F0000}"/>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00000000-0005-0000-0000-0000071F0000}"/>
    <cellStyle name="Normal 9 2 2 8 2 3" xfId="21316" xr:uid="{00000000-0005-0000-0000-0000FB0F0000}"/>
    <cellStyle name="Normal 9 2 2 8 2 4" xfId="12887" xr:uid="{00000000-0005-0000-0000-0000061F0000}"/>
    <cellStyle name="Normal 9 2 2 8 3" xfId="6531" xr:uid="{00000000-0005-0000-0000-0000081F0000}"/>
    <cellStyle name="Normal 9 2 2 8 3 2" xfId="14960" xr:uid="{00000000-0005-0000-0000-0000081F0000}"/>
    <cellStyle name="Normal 9 2 2 8 4" xfId="19171" xr:uid="{00000000-0005-0000-0000-0000FA0F0000}"/>
    <cellStyle name="Normal 9 2 2 8 5" xfId="10742" xr:uid="{00000000-0005-0000-0000-0000051F0000}"/>
    <cellStyle name="Normal 9 2 2 9" xfId="2659" xr:uid="{00000000-0005-0000-0000-0000091F0000}"/>
    <cellStyle name="Normal 9 2 2 9 2" xfId="6944" xr:uid="{00000000-0005-0000-0000-00000A1F0000}"/>
    <cellStyle name="Normal 9 2 2 9 2 2" xfId="15373" xr:uid="{00000000-0005-0000-0000-00000A1F0000}"/>
    <cellStyle name="Normal 9 2 2 9 3" xfId="19584" xr:uid="{00000000-0005-0000-0000-0000FC0F0000}"/>
    <cellStyle name="Normal 9 2 2 9 4" xfId="11155" xr:uid="{00000000-0005-0000-0000-0000091F0000}"/>
    <cellStyle name="Normal 9 2 3" xfId="520" xr:uid="{00000000-0005-0000-0000-00000B1F0000}"/>
    <cellStyle name="Normal 9 2 3 10" xfId="17527" xr:uid="{00000000-0005-0000-0000-00008F230000}"/>
    <cellStyle name="Normal 9 2 3 11" xfId="9098" xr:uid="{00000000-0005-0000-0000-00000B1F0000}"/>
    <cellStyle name="Normal 9 2 3 2" xfId="521" xr:uid="{00000000-0005-0000-0000-00000C1F0000}"/>
    <cellStyle name="Normal 9 2 3 2 10" xfId="9099"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00000000-0005-0000-0000-0000101F0000}"/>
    <cellStyle name="Normal 9 2 3 2 2 2 2 3" xfId="20087" xr:uid="{00000000-0005-0000-0000-000001100000}"/>
    <cellStyle name="Normal 9 2 3 2 2 2 2 4" xfId="11658" xr:uid="{00000000-0005-0000-0000-00000F1F0000}"/>
    <cellStyle name="Normal 9 2 3 2 2 2 3" xfId="5302" xr:uid="{00000000-0005-0000-0000-0000111F0000}"/>
    <cellStyle name="Normal 9 2 3 2 2 2 3 2" xfId="13731" xr:uid="{00000000-0005-0000-0000-0000111F0000}"/>
    <cellStyle name="Normal 9 2 3 2 2 2 4" xfId="17942" xr:uid="{00000000-0005-0000-0000-000000100000}"/>
    <cellStyle name="Normal 9 2 3 2 2 2 5" xfId="9513" xr:uid="{00000000-0005-0000-0000-00000E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00000000-0005-0000-0000-0000141F0000}"/>
    <cellStyle name="Normal 9 2 3 2 2 3 2 3" xfId="20500" xr:uid="{00000000-0005-0000-0000-000003100000}"/>
    <cellStyle name="Normal 9 2 3 2 2 3 2 4" xfId="12071" xr:uid="{00000000-0005-0000-0000-0000131F0000}"/>
    <cellStyle name="Normal 9 2 3 2 2 3 3" xfId="5715" xr:uid="{00000000-0005-0000-0000-0000151F0000}"/>
    <cellStyle name="Normal 9 2 3 2 2 3 3 2" xfId="14144" xr:uid="{00000000-0005-0000-0000-0000151F0000}"/>
    <cellStyle name="Normal 9 2 3 2 2 3 4" xfId="18355" xr:uid="{00000000-0005-0000-0000-000002100000}"/>
    <cellStyle name="Normal 9 2 3 2 2 3 5" xfId="9926" xr:uid="{00000000-0005-0000-0000-000012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00000000-0005-0000-0000-0000181F0000}"/>
    <cellStyle name="Normal 9 2 3 2 2 4 2 3" xfId="20913" xr:uid="{00000000-0005-0000-0000-000005100000}"/>
    <cellStyle name="Normal 9 2 3 2 2 4 2 4" xfId="12484" xr:uid="{00000000-0005-0000-0000-0000171F0000}"/>
    <cellStyle name="Normal 9 2 3 2 2 4 3" xfId="6128" xr:uid="{00000000-0005-0000-0000-0000191F0000}"/>
    <cellStyle name="Normal 9 2 3 2 2 4 3 2" xfId="14557" xr:uid="{00000000-0005-0000-0000-0000191F0000}"/>
    <cellStyle name="Normal 9 2 3 2 2 4 4" xfId="18768" xr:uid="{00000000-0005-0000-0000-000004100000}"/>
    <cellStyle name="Normal 9 2 3 2 2 4 5" xfId="10339" xr:uid="{00000000-0005-0000-0000-000016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00000000-0005-0000-0000-00001C1F0000}"/>
    <cellStyle name="Normal 9 2 3 2 2 5 2 3" xfId="21326" xr:uid="{00000000-0005-0000-0000-000007100000}"/>
    <cellStyle name="Normal 9 2 3 2 2 5 2 4" xfId="12897" xr:uid="{00000000-0005-0000-0000-00001B1F0000}"/>
    <cellStyle name="Normal 9 2 3 2 2 5 3" xfId="6541" xr:uid="{00000000-0005-0000-0000-00001D1F0000}"/>
    <cellStyle name="Normal 9 2 3 2 2 5 3 2" xfId="14970" xr:uid="{00000000-0005-0000-0000-00001D1F0000}"/>
    <cellStyle name="Normal 9 2 3 2 2 5 4" xfId="19181" xr:uid="{00000000-0005-0000-0000-000006100000}"/>
    <cellStyle name="Normal 9 2 3 2 2 5 5" xfId="10752" xr:uid="{00000000-0005-0000-0000-00001A1F0000}"/>
    <cellStyle name="Normal 9 2 3 2 2 6" xfId="2669" xr:uid="{00000000-0005-0000-0000-00001E1F0000}"/>
    <cellStyle name="Normal 9 2 3 2 2 6 2" xfId="6954" xr:uid="{00000000-0005-0000-0000-00001F1F0000}"/>
    <cellStyle name="Normal 9 2 3 2 2 6 2 2" xfId="15383" xr:uid="{00000000-0005-0000-0000-00001F1F0000}"/>
    <cellStyle name="Normal 9 2 3 2 2 6 3" xfId="19594" xr:uid="{00000000-0005-0000-0000-000008100000}"/>
    <cellStyle name="Normal 9 2 3 2 2 6 4" xfId="11165" xr:uid="{00000000-0005-0000-0000-00001E1F0000}"/>
    <cellStyle name="Normal 9 2 3 2 2 7" xfId="4889" xr:uid="{00000000-0005-0000-0000-0000201F0000}"/>
    <cellStyle name="Normal 9 2 3 2 2 7 2" xfId="13318" xr:uid="{00000000-0005-0000-0000-0000201F0000}"/>
    <cellStyle name="Normal 9 2 3 2 2 8" xfId="17529" xr:uid="{00000000-0005-0000-0000-000091230000}"/>
    <cellStyle name="Normal 9 2 3 2 2 9" xfId="9100" xr:uid="{00000000-0005-0000-0000-00000D1F0000}"/>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00000000-0005-0000-0000-0000231F0000}"/>
    <cellStyle name="Normal 9 2 3 2 3 2 3" xfId="20086" xr:uid="{00000000-0005-0000-0000-00000A100000}"/>
    <cellStyle name="Normal 9 2 3 2 3 2 4" xfId="11657" xr:uid="{00000000-0005-0000-0000-0000221F0000}"/>
    <cellStyle name="Normal 9 2 3 2 3 3" xfId="5301" xr:uid="{00000000-0005-0000-0000-0000241F0000}"/>
    <cellStyle name="Normal 9 2 3 2 3 3 2" xfId="13730" xr:uid="{00000000-0005-0000-0000-0000241F0000}"/>
    <cellStyle name="Normal 9 2 3 2 3 4" xfId="17941" xr:uid="{00000000-0005-0000-0000-000009100000}"/>
    <cellStyle name="Normal 9 2 3 2 3 5" xfId="9512" xr:uid="{00000000-0005-0000-0000-0000211F0000}"/>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00000000-0005-0000-0000-0000271F0000}"/>
    <cellStyle name="Normal 9 2 3 2 4 2 3" xfId="20499" xr:uid="{00000000-0005-0000-0000-00000C100000}"/>
    <cellStyle name="Normal 9 2 3 2 4 2 4" xfId="12070" xr:uid="{00000000-0005-0000-0000-0000261F0000}"/>
    <cellStyle name="Normal 9 2 3 2 4 3" xfId="5714" xr:uid="{00000000-0005-0000-0000-0000281F0000}"/>
    <cellStyle name="Normal 9 2 3 2 4 3 2" xfId="14143" xr:uid="{00000000-0005-0000-0000-0000281F0000}"/>
    <cellStyle name="Normal 9 2 3 2 4 4" xfId="18354" xr:uid="{00000000-0005-0000-0000-00000B100000}"/>
    <cellStyle name="Normal 9 2 3 2 4 5" xfId="9925" xr:uid="{00000000-0005-0000-0000-0000251F0000}"/>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00000000-0005-0000-0000-00002B1F0000}"/>
    <cellStyle name="Normal 9 2 3 2 5 2 3" xfId="20912" xr:uid="{00000000-0005-0000-0000-00000E100000}"/>
    <cellStyle name="Normal 9 2 3 2 5 2 4" xfId="12483" xr:uid="{00000000-0005-0000-0000-00002A1F0000}"/>
    <cellStyle name="Normal 9 2 3 2 5 3" xfId="6127" xr:uid="{00000000-0005-0000-0000-00002C1F0000}"/>
    <cellStyle name="Normal 9 2 3 2 5 3 2" xfId="14556" xr:uid="{00000000-0005-0000-0000-00002C1F0000}"/>
    <cellStyle name="Normal 9 2 3 2 5 4" xfId="18767" xr:uid="{00000000-0005-0000-0000-00000D100000}"/>
    <cellStyle name="Normal 9 2 3 2 5 5" xfId="10338" xr:uid="{00000000-0005-0000-0000-0000291F0000}"/>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00000000-0005-0000-0000-00002F1F0000}"/>
    <cellStyle name="Normal 9 2 3 2 6 2 3" xfId="21325" xr:uid="{00000000-0005-0000-0000-000010100000}"/>
    <cellStyle name="Normal 9 2 3 2 6 2 4" xfId="12896" xr:uid="{00000000-0005-0000-0000-00002E1F0000}"/>
    <cellStyle name="Normal 9 2 3 2 6 3" xfId="6540" xr:uid="{00000000-0005-0000-0000-0000301F0000}"/>
    <cellStyle name="Normal 9 2 3 2 6 3 2" xfId="14969" xr:uid="{00000000-0005-0000-0000-0000301F0000}"/>
    <cellStyle name="Normal 9 2 3 2 6 4" xfId="19180" xr:uid="{00000000-0005-0000-0000-00000F100000}"/>
    <cellStyle name="Normal 9 2 3 2 6 5" xfId="10751" xr:uid="{00000000-0005-0000-0000-00002D1F0000}"/>
    <cellStyle name="Normal 9 2 3 2 7" xfId="2668" xr:uid="{00000000-0005-0000-0000-0000311F0000}"/>
    <cellStyle name="Normal 9 2 3 2 7 2" xfId="6953" xr:uid="{00000000-0005-0000-0000-0000321F0000}"/>
    <cellStyle name="Normal 9 2 3 2 7 2 2" xfId="15382" xr:uid="{00000000-0005-0000-0000-0000321F0000}"/>
    <cellStyle name="Normal 9 2 3 2 7 3" xfId="19593" xr:uid="{00000000-0005-0000-0000-000011100000}"/>
    <cellStyle name="Normal 9 2 3 2 7 4" xfId="11164" xr:uid="{00000000-0005-0000-0000-0000311F0000}"/>
    <cellStyle name="Normal 9 2 3 2 8" xfId="4888" xr:uid="{00000000-0005-0000-0000-0000331F0000}"/>
    <cellStyle name="Normal 9 2 3 2 8 2" xfId="13317" xr:uid="{00000000-0005-0000-0000-0000331F0000}"/>
    <cellStyle name="Normal 9 2 3 2 9" xfId="17528" xr:uid="{00000000-0005-0000-0000-00009023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00000000-0005-0000-0000-0000371F0000}"/>
    <cellStyle name="Normal 9 2 3 3 2 2 3" xfId="20088" xr:uid="{00000000-0005-0000-0000-000014100000}"/>
    <cellStyle name="Normal 9 2 3 3 2 2 4" xfId="11659" xr:uid="{00000000-0005-0000-0000-0000361F0000}"/>
    <cellStyle name="Normal 9 2 3 3 2 3" xfId="5303" xr:uid="{00000000-0005-0000-0000-0000381F0000}"/>
    <cellStyle name="Normal 9 2 3 3 2 3 2" xfId="13732" xr:uid="{00000000-0005-0000-0000-0000381F0000}"/>
    <cellStyle name="Normal 9 2 3 3 2 4" xfId="17943" xr:uid="{00000000-0005-0000-0000-000013100000}"/>
    <cellStyle name="Normal 9 2 3 3 2 5" xfId="9514" xr:uid="{00000000-0005-0000-0000-0000351F0000}"/>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00000000-0005-0000-0000-00003B1F0000}"/>
    <cellStyle name="Normal 9 2 3 3 3 2 3" xfId="20501" xr:uid="{00000000-0005-0000-0000-000016100000}"/>
    <cellStyle name="Normal 9 2 3 3 3 2 4" xfId="12072" xr:uid="{00000000-0005-0000-0000-00003A1F0000}"/>
    <cellStyle name="Normal 9 2 3 3 3 3" xfId="5716" xr:uid="{00000000-0005-0000-0000-00003C1F0000}"/>
    <cellStyle name="Normal 9 2 3 3 3 3 2" xfId="14145" xr:uid="{00000000-0005-0000-0000-00003C1F0000}"/>
    <cellStyle name="Normal 9 2 3 3 3 4" xfId="18356" xr:uid="{00000000-0005-0000-0000-000015100000}"/>
    <cellStyle name="Normal 9 2 3 3 3 5" xfId="9927" xr:uid="{00000000-0005-0000-0000-0000391F0000}"/>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00000000-0005-0000-0000-00003F1F0000}"/>
    <cellStyle name="Normal 9 2 3 3 4 2 3" xfId="20914" xr:uid="{00000000-0005-0000-0000-000018100000}"/>
    <cellStyle name="Normal 9 2 3 3 4 2 4" xfId="12485" xr:uid="{00000000-0005-0000-0000-00003E1F0000}"/>
    <cellStyle name="Normal 9 2 3 3 4 3" xfId="6129" xr:uid="{00000000-0005-0000-0000-0000401F0000}"/>
    <cellStyle name="Normal 9 2 3 3 4 3 2" xfId="14558" xr:uid="{00000000-0005-0000-0000-0000401F0000}"/>
    <cellStyle name="Normal 9 2 3 3 4 4" xfId="18769" xr:uid="{00000000-0005-0000-0000-000017100000}"/>
    <cellStyle name="Normal 9 2 3 3 4 5" xfId="10340" xr:uid="{00000000-0005-0000-0000-00003D1F0000}"/>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00000000-0005-0000-0000-0000431F0000}"/>
    <cellStyle name="Normal 9 2 3 3 5 2 3" xfId="21327" xr:uid="{00000000-0005-0000-0000-00001A100000}"/>
    <cellStyle name="Normal 9 2 3 3 5 2 4" xfId="12898" xr:uid="{00000000-0005-0000-0000-0000421F0000}"/>
    <cellStyle name="Normal 9 2 3 3 5 3" xfId="6542" xr:uid="{00000000-0005-0000-0000-0000441F0000}"/>
    <cellStyle name="Normal 9 2 3 3 5 3 2" xfId="14971" xr:uid="{00000000-0005-0000-0000-0000441F0000}"/>
    <cellStyle name="Normal 9 2 3 3 5 4" xfId="19182" xr:uid="{00000000-0005-0000-0000-000019100000}"/>
    <cellStyle name="Normal 9 2 3 3 5 5" xfId="10753" xr:uid="{00000000-0005-0000-0000-0000411F0000}"/>
    <cellStyle name="Normal 9 2 3 3 6" xfId="2670" xr:uid="{00000000-0005-0000-0000-0000451F0000}"/>
    <cellStyle name="Normal 9 2 3 3 6 2" xfId="6955" xr:uid="{00000000-0005-0000-0000-0000461F0000}"/>
    <cellStyle name="Normal 9 2 3 3 6 2 2" xfId="15384" xr:uid="{00000000-0005-0000-0000-0000461F0000}"/>
    <cellStyle name="Normal 9 2 3 3 6 3" xfId="19595" xr:uid="{00000000-0005-0000-0000-00001B100000}"/>
    <cellStyle name="Normal 9 2 3 3 6 4" xfId="11166" xr:uid="{00000000-0005-0000-0000-0000451F0000}"/>
    <cellStyle name="Normal 9 2 3 3 7" xfId="4890" xr:uid="{00000000-0005-0000-0000-0000471F0000}"/>
    <cellStyle name="Normal 9 2 3 3 7 2" xfId="13319" xr:uid="{00000000-0005-0000-0000-0000471F0000}"/>
    <cellStyle name="Normal 9 2 3 3 8" xfId="17530" xr:uid="{00000000-0005-0000-0000-000092230000}"/>
    <cellStyle name="Normal 9 2 3 3 9" xfId="9101" xr:uid="{00000000-0005-0000-0000-0000341F0000}"/>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00000000-0005-0000-0000-00004A1F0000}"/>
    <cellStyle name="Normal 9 2 3 4 2 3" xfId="20085" xr:uid="{00000000-0005-0000-0000-00001D100000}"/>
    <cellStyle name="Normal 9 2 3 4 2 4" xfId="11656" xr:uid="{00000000-0005-0000-0000-0000491F0000}"/>
    <cellStyle name="Normal 9 2 3 4 3" xfId="5300" xr:uid="{00000000-0005-0000-0000-00004B1F0000}"/>
    <cellStyle name="Normal 9 2 3 4 3 2" xfId="13729" xr:uid="{00000000-0005-0000-0000-00004B1F0000}"/>
    <cellStyle name="Normal 9 2 3 4 4" xfId="17940" xr:uid="{00000000-0005-0000-0000-00001C100000}"/>
    <cellStyle name="Normal 9 2 3 4 5" xfId="9511" xr:uid="{00000000-0005-0000-0000-0000481F0000}"/>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00000000-0005-0000-0000-00004E1F0000}"/>
    <cellStyle name="Normal 9 2 3 5 2 3" xfId="20498" xr:uid="{00000000-0005-0000-0000-00001F100000}"/>
    <cellStyle name="Normal 9 2 3 5 2 4" xfId="12069" xr:uid="{00000000-0005-0000-0000-00004D1F0000}"/>
    <cellStyle name="Normal 9 2 3 5 3" xfId="5713" xr:uid="{00000000-0005-0000-0000-00004F1F0000}"/>
    <cellStyle name="Normal 9 2 3 5 3 2" xfId="14142" xr:uid="{00000000-0005-0000-0000-00004F1F0000}"/>
    <cellStyle name="Normal 9 2 3 5 4" xfId="18353" xr:uid="{00000000-0005-0000-0000-00001E100000}"/>
    <cellStyle name="Normal 9 2 3 5 5" xfId="9924" xr:uid="{00000000-0005-0000-0000-00004C1F0000}"/>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00000000-0005-0000-0000-0000521F0000}"/>
    <cellStyle name="Normal 9 2 3 6 2 3" xfId="20911" xr:uid="{00000000-0005-0000-0000-000021100000}"/>
    <cellStyle name="Normal 9 2 3 6 2 4" xfId="12482" xr:uid="{00000000-0005-0000-0000-0000511F0000}"/>
    <cellStyle name="Normal 9 2 3 6 3" xfId="6126" xr:uid="{00000000-0005-0000-0000-0000531F0000}"/>
    <cellStyle name="Normal 9 2 3 6 3 2" xfId="14555" xr:uid="{00000000-0005-0000-0000-0000531F0000}"/>
    <cellStyle name="Normal 9 2 3 6 4" xfId="18766" xr:uid="{00000000-0005-0000-0000-000020100000}"/>
    <cellStyle name="Normal 9 2 3 6 5" xfId="10337" xr:uid="{00000000-0005-0000-0000-0000501F0000}"/>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00000000-0005-0000-0000-0000561F0000}"/>
    <cellStyle name="Normal 9 2 3 7 2 3" xfId="21324" xr:uid="{00000000-0005-0000-0000-000023100000}"/>
    <cellStyle name="Normal 9 2 3 7 2 4" xfId="12895" xr:uid="{00000000-0005-0000-0000-0000551F0000}"/>
    <cellStyle name="Normal 9 2 3 7 3" xfId="6539" xr:uid="{00000000-0005-0000-0000-0000571F0000}"/>
    <cellStyle name="Normal 9 2 3 7 3 2" xfId="14968" xr:uid="{00000000-0005-0000-0000-0000571F0000}"/>
    <cellStyle name="Normal 9 2 3 7 4" xfId="19179" xr:uid="{00000000-0005-0000-0000-000022100000}"/>
    <cellStyle name="Normal 9 2 3 7 5" xfId="10750" xr:uid="{00000000-0005-0000-0000-0000541F0000}"/>
    <cellStyle name="Normal 9 2 3 8" xfId="2667" xr:uid="{00000000-0005-0000-0000-0000581F0000}"/>
    <cellStyle name="Normal 9 2 3 8 2" xfId="6952" xr:uid="{00000000-0005-0000-0000-0000591F0000}"/>
    <cellStyle name="Normal 9 2 3 8 2 2" xfId="15381" xr:uid="{00000000-0005-0000-0000-0000591F0000}"/>
    <cellStyle name="Normal 9 2 3 8 3" xfId="19592" xr:uid="{00000000-0005-0000-0000-000024100000}"/>
    <cellStyle name="Normal 9 2 3 8 4" xfId="11163" xr:uid="{00000000-0005-0000-0000-0000581F0000}"/>
    <cellStyle name="Normal 9 2 3 9" xfId="4887" xr:uid="{00000000-0005-0000-0000-00005A1F0000}"/>
    <cellStyle name="Normal 9 2 3 9 2" xfId="13316" xr:uid="{00000000-0005-0000-0000-00005A1F0000}"/>
    <cellStyle name="Normal 9 2 4" xfId="524" xr:uid="{00000000-0005-0000-0000-00005B1F0000}"/>
    <cellStyle name="Normal 9 2 4 10" xfId="9102"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00000000-0005-0000-0000-00005F1F0000}"/>
    <cellStyle name="Normal 9 2 4 2 2 2 3" xfId="20090" xr:uid="{00000000-0005-0000-0000-000028100000}"/>
    <cellStyle name="Normal 9 2 4 2 2 2 4" xfId="11661" xr:uid="{00000000-0005-0000-0000-00005E1F0000}"/>
    <cellStyle name="Normal 9 2 4 2 2 3" xfId="5305" xr:uid="{00000000-0005-0000-0000-0000601F0000}"/>
    <cellStyle name="Normal 9 2 4 2 2 3 2" xfId="13734" xr:uid="{00000000-0005-0000-0000-0000601F0000}"/>
    <cellStyle name="Normal 9 2 4 2 2 4" xfId="17945" xr:uid="{00000000-0005-0000-0000-000027100000}"/>
    <cellStyle name="Normal 9 2 4 2 2 5" xfId="9516" xr:uid="{00000000-0005-0000-0000-00005D1F0000}"/>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00000000-0005-0000-0000-0000631F0000}"/>
    <cellStyle name="Normal 9 2 4 2 3 2 3" xfId="20503" xr:uid="{00000000-0005-0000-0000-00002A100000}"/>
    <cellStyle name="Normal 9 2 4 2 3 2 4" xfId="12074" xr:uid="{00000000-0005-0000-0000-0000621F0000}"/>
    <cellStyle name="Normal 9 2 4 2 3 3" xfId="5718" xr:uid="{00000000-0005-0000-0000-0000641F0000}"/>
    <cellStyle name="Normal 9 2 4 2 3 3 2" xfId="14147" xr:uid="{00000000-0005-0000-0000-0000641F0000}"/>
    <cellStyle name="Normal 9 2 4 2 3 4" xfId="18358" xr:uid="{00000000-0005-0000-0000-000029100000}"/>
    <cellStyle name="Normal 9 2 4 2 3 5" xfId="9929" xr:uid="{00000000-0005-0000-0000-0000611F0000}"/>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00000000-0005-0000-0000-0000671F0000}"/>
    <cellStyle name="Normal 9 2 4 2 4 2 3" xfId="20916" xr:uid="{00000000-0005-0000-0000-00002C100000}"/>
    <cellStyle name="Normal 9 2 4 2 4 2 4" xfId="12487" xr:uid="{00000000-0005-0000-0000-0000661F0000}"/>
    <cellStyle name="Normal 9 2 4 2 4 3" xfId="6131" xr:uid="{00000000-0005-0000-0000-0000681F0000}"/>
    <cellStyle name="Normal 9 2 4 2 4 3 2" xfId="14560" xr:uid="{00000000-0005-0000-0000-0000681F0000}"/>
    <cellStyle name="Normal 9 2 4 2 4 4" xfId="18771" xr:uid="{00000000-0005-0000-0000-00002B100000}"/>
    <cellStyle name="Normal 9 2 4 2 4 5" xfId="10342" xr:uid="{00000000-0005-0000-0000-0000651F0000}"/>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00000000-0005-0000-0000-00006B1F0000}"/>
    <cellStyle name="Normal 9 2 4 2 5 2 3" xfId="21329" xr:uid="{00000000-0005-0000-0000-00002E100000}"/>
    <cellStyle name="Normal 9 2 4 2 5 2 4" xfId="12900" xr:uid="{00000000-0005-0000-0000-00006A1F0000}"/>
    <cellStyle name="Normal 9 2 4 2 5 3" xfId="6544" xr:uid="{00000000-0005-0000-0000-00006C1F0000}"/>
    <cellStyle name="Normal 9 2 4 2 5 3 2" xfId="14973" xr:uid="{00000000-0005-0000-0000-00006C1F0000}"/>
    <cellStyle name="Normal 9 2 4 2 5 4" xfId="19184" xr:uid="{00000000-0005-0000-0000-00002D100000}"/>
    <cellStyle name="Normal 9 2 4 2 5 5" xfId="10755" xr:uid="{00000000-0005-0000-0000-0000691F0000}"/>
    <cellStyle name="Normal 9 2 4 2 6" xfId="2672" xr:uid="{00000000-0005-0000-0000-00006D1F0000}"/>
    <cellStyle name="Normal 9 2 4 2 6 2" xfId="6957" xr:uid="{00000000-0005-0000-0000-00006E1F0000}"/>
    <cellStyle name="Normal 9 2 4 2 6 2 2" xfId="15386" xr:uid="{00000000-0005-0000-0000-00006E1F0000}"/>
    <cellStyle name="Normal 9 2 4 2 6 3" xfId="19597" xr:uid="{00000000-0005-0000-0000-00002F100000}"/>
    <cellStyle name="Normal 9 2 4 2 6 4" xfId="11168" xr:uid="{00000000-0005-0000-0000-00006D1F0000}"/>
    <cellStyle name="Normal 9 2 4 2 7" xfId="4892" xr:uid="{00000000-0005-0000-0000-00006F1F0000}"/>
    <cellStyle name="Normal 9 2 4 2 7 2" xfId="13321" xr:uid="{00000000-0005-0000-0000-00006F1F0000}"/>
    <cellStyle name="Normal 9 2 4 2 8" xfId="17532" xr:uid="{00000000-0005-0000-0000-000094230000}"/>
    <cellStyle name="Normal 9 2 4 2 9" xfId="9103" xr:uid="{00000000-0005-0000-0000-00005C1F0000}"/>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00000000-0005-0000-0000-0000721F0000}"/>
    <cellStyle name="Normal 9 2 4 3 2 3" xfId="20089" xr:uid="{00000000-0005-0000-0000-000031100000}"/>
    <cellStyle name="Normal 9 2 4 3 2 4" xfId="11660" xr:uid="{00000000-0005-0000-0000-0000711F0000}"/>
    <cellStyle name="Normal 9 2 4 3 3" xfId="5304" xr:uid="{00000000-0005-0000-0000-0000731F0000}"/>
    <cellStyle name="Normal 9 2 4 3 3 2" xfId="13733" xr:uid="{00000000-0005-0000-0000-0000731F0000}"/>
    <cellStyle name="Normal 9 2 4 3 4" xfId="17944" xr:uid="{00000000-0005-0000-0000-000030100000}"/>
    <cellStyle name="Normal 9 2 4 3 5" xfId="9515" xr:uid="{00000000-0005-0000-0000-0000701F0000}"/>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00000000-0005-0000-0000-0000761F0000}"/>
    <cellStyle name="Normal 9 2 4 4 2 3" xfId="20502" xr:uid="{00000000-0005-0000-0000-000033100000}"/>
    <cellStyle name="Normal 9 2 4 4 2 4" xfId="12073" xr:uid="{00000000-0005-0000-0000-0000751F0000}"/>
    <cellStyle name="Normal 9 2 4 4 3" xfId="5717" xr:uid="{00000000-0005-0000-0000-0000771F0000}"/>
    <cellStyle name="Normal 9 2 4 4 3 2" xfId="14146" xr:uid="{00000000-0005-0000-0000-0000771F0000}"/>
    <cellStyle name="Normal 9 2 4 4 4" xfId="18357" xr:uid="{00000000-0005-0000-0000-000032100000}"/>
    <cellStyle name="Normal 9 2 4 4 5" xfId="9928" xr:uid="{00000000-0005-0000-0000-0000741F0000}"/>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00000000-0005-0000-0000-00007A1F0000}"/>
    <cellStyle name="Normal 9 2 4 5 2 3" xfId="20915" xr:uid="{00000000-0005-0000-0000-000035100000}"/>
    <cellStyle name="Normal 9 2 4 5 2 4" xfId="12486" xr:uid="{00000000-0005-0000-0000-0000791F0000}"/>
    <cellStyle name="Normal 9 2 4 5 3" xfId="6130" xr:uid="{00000000-0005-0000-0000-00007B1F0000}"/>
    <cellStyle name="Normal 9 2 4 5 3 2" xfId="14559" xr:uid="{00000000-0005-0000-0000-00007B1F0000}"/>
    <cellStyle name="Normal 9 2 4 5 4" xfId="18770" xr:uid="{00000000-0005-0000-0000-000034100000}"/>
    <cellStyle name="Normal 9 2 4 5 5" xfId="10341" xr:uid="{00000000-0005-0000-0000-0000781F0000}"/>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00000000-0005-0000-0000-00007E1F0000}"/>
    <cellStyle name="Normal 9 2 4 6 2 3" xfId="21328" xr:uid="{00000000-0005-0000-0000-000037100000}"/>
    <cellStyle name="Normal 9 2 4 6 2 4" xfId="12899" xr:uid="{00000000-0005-0000-0000-00007D1F0000}"/>
    <cellStyle name="Normal 9 2 4 6 3" xfId="6543" xr:uid="{00000000-0005-0000-0000-00007F1F0000}"/>
    <cellStyle name="Normal 9 2 4 6 3 2" xfId="14972" xr:uid="{00000000-0005-0000-0000-00007F1F0000}"/>
    <cellStyle name="Normal 9 2 4 6 4" xfId="19183" xr:uid="{00000000-0005-0000-0000-000036100000}"/>
    <cellStyle name="Normal 9 2 4 6 5" xfId="10754" xr:uid="{00000000-0005-0000-0000-00007C1F0000}"/>
    <cellStyle name="Normal 9 2 4 7" xfId="2671" xr:uid="{00000000-0005-0000-0000-0000801F0000}"/>
    <cellStyle name="Normal 9 2 4 7 2" xfId="6956" xr:uid="{00000000-0005-0000-0000-0000811F0000}"/>
    <cellStyle name="Normal 9 2 4 7 2 2" xfId="15385" xr:uid="{00000000-0005-0000-0000-0000811F0000}"/>
    <cellStyle name="Normal 9 2 4 7 3" xfId="19596" xr:uid="{00000000-0005-0000-0000-000038100000}"/>
    <cellStyle name="Normal 9 2 4 7 4" xfId="11167" xr:uid="{00000000-0005-0000-0000-0000801F0000}"/>
    <cellStyle name="Normal 9 2 4 8" xfId="4891" xr:uid="{00000000-0005-0000-0000-0000821F0000}"/>
    <cellStyle name="Normal 9 2 4 8 2" xfId="13320" xr:uid="{00000000-0005-0000-0000-0000821F0000}"/>
    <cellStyle name="Normal 9 2 4 9" xfId="17531" xr:uid="{00000000-0005-0000-0000-00009323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00000000-0005-0000-0000-0000861F0000}"/>
    <cellStyle name="Normal 9 2 5 2 2 3" xfId="20091" xr:uid="{00000000-0005-0000-0000-00003B100000}"/>
    <cellStyle name="Normal 9 2 5 2 2 4" xfId="11662" xr:uid="{00000000-0005-0000-0000-0000851F0000}"/>
    <cellStyle name="Normal 9 2 5 2 3" xfId="5306" xr:uid="{00000000-0005-0000-0000-0000871F0000}"/>
    <cellStyle name="Normal 9 2 5 2 3 2" xfId="13735" xr:uid="{00000000-0005-0000-0000-0000871F0000}"/>
    <cellStyle name="Normal 9 2 5 2 4" xfId="17946" xr:uid="{00000000-0005-0000-0000-00003A100000}"/>
    <cellStyle name="Normal 9 2 5 2 5" xfId="9517" xr:uid="{00000000-0005-0000-0000-0000841F0000}"/>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00000000-0005-0000-0000-00008A1F0000}"/>
    <cellStyle name="Normal 9 2 5 3 2 3" xfId="20504" xr:uid="{00000000-0005-0000-0000-00003D100000}"/>
    <cellStyle name="Normal 9 2 5 3 2 4" xfId="12075" xr:uid="{00000000-0005-0000-0000-0000891F0000}"/>
    <cellStyle name="Normal 9 2 5 3 3" xfId="5719" xr:uid="{00000000-0005-0000-0000-00008B1F0000}"/>
    <cellStyle name="Normal 9 2 5 3 3 2" xfId="14148" xr:uid="{00000000-0005-0000-0000-00008B1F0000}"/>
    <cellStyle name="Normal 9 2 5 3 4" xfId="18359" xr:uid="{00000000-0005-0000-0000-00003C100000}"/>
    <cellStyle name="Normal 9 2 5 3 5" xfId="9930" xr:uid="{00000000-0005-0000-0000-0000881F0000}"/>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00000000-0005-0000-0000-00008E1F0000}"/>
    <cellStyle name="Normal 9 2 5 4 2 3" xfId="20917" xr:uid="{00000000-0005-0000-0000-00003F100000}"/>
    <cellStyle name="Normal 9 2 5 4 2 4" xfId="12488" xr:uid="{00000000-0005-0000-0000-00008D1F0000}"/>
    <cellStyle name="Normal 9 2 5 4 3" xfId="6132" xr:uid="{00000000-0005-0000-0000-00008F1F0000}"/>
    <cellStyle name="Normal 9 2 5 4 3 2" xfId="14561" xr:uid="{00000000-0005-0000-0000-00008F1F0000}"/>
    <cellStyle name="Normal 9 2 5 4 4" xfId="18772" xr:uid="{00000000-0005-0000-0000-00003E100000}"/>
    <cellStyle name="Normal 9 2 5 4 5" xfId="10343" xr:uid="{00000000-0005-0000-0000-00008C1F0000}"/>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00000000-0005-0000-0000-0000921F0000}"/>
    <cellStyle name="Normal 9 2 5 5 2 3" xfId="21330" xr:uid="{00000000-0005-0000-0000-000041100000}"/>
    <cellStyle name="Normal 9 2 5 5 2 4" xfId="12901" xr:uid="{00000000-0005-0000-0000-0000911F0000}"/>
    <cellStyle name="Normal 9 2 5 5 3" xfId="6545" xr:uid="{00000000-0005-0000-0000-0000931F0000}"/>
    <cellStyle name="Normal 9 2 5 5 3 2" xfId="14974" xr:uid="{00000000-0005-0000-0000-0000931F0000}"/>
    <cellStyle name="Normal 9 2 5 5 4" xfId="19185" xr:uid="{00000000-0005-0000-0000-000040100000}"/>
    <cellStyle name="Normal 9 2 5 5 5" xfId="10756" xr:uid="{00000000-0005-0000-0000-0000901F0000}"/>
    <cellStyle name="Normal 9 2 5 6" xfId="2673" xr:uid="{00000000-0005-0000-0000-0000941F0000}"/>
    <cellStyle name="Normal 9 2 5 6 2" xfId="6958" xr:uid="{00000000-0005-0000-0000-0000951F0000}"/>
    <cellStyle name="Normal 9 2 5 6 2 2" xfId="15387" xr:uid="{00000000-0005-0000-0000-0000951F0000}"/>
    <cellStyle name="Normal 9 2 5 6 3" xfId="19598" xr:uid="{00000000-0005-0000-0000-000042100000}"/>
    <cellStyle name="Normal 9 2 5 6 4" xfId="11169" xr:uid="{00000000-0005-0000-0000-0000941F0000}"/>
    <cellStyle name="Normal 9 2 5 7" xfId="4893" xr:uid="{00000000-0005-0000-0000-0000961F0000}"/>
    <cellStyle name="Normal 9 2 5 7 2" xfId="13322" xr:uid="{00000000-0005-0000-0000-0000961F0000}"/>
    <cellStyle name="Normal 9 2 5 8" xfId="17533" xr:uid="{00000000-0005-0000-0000-000095230000}"/>
    <cellStyle name="Normal 9 2 5 9" xfId="9104" xr:uid="{00000000-0005-0000-0000-0000831F0000}"/>
    <cellStyle name="Normal 9 2 6" xfId="979" xr:uid="{00000000-0005-0000-0000-0000971F0000}"/>
    <cellStyle name="Normal 9 2 6 2" xfId="3212" xr:uid="{00000000-0005-0000-0000-0000981F0000}"/>
    <cellStyle name="Normal 9 2 6 2 2" xfId="7436" xr:uid="{00000000-0005-0000-0000-0000991F0000}"/>
    <cellStyle name="Normal 9 2 6 2 2 2" xfId="15865" xr:uid="{00000000-0005-0000-0000-0000991F0000}"/>
    <cellStyle name="Normal 9 2 6 2 3" xfId="20076" xr:uid="{00000000-0005-0000-0000-000044100000}"/>
    <cellStyle name="Normal 9 2 6 2 4" xfId="11647" xr:uid="{00000000-0005-0000-0000-0000981F0000}"/>
    <cellStyle name="Normal 9 2 6 3" xfId="5291" xr:uid="{00000000-0005-0000-0000-00009A1F0000}"/>
    <cellStyle name="Normal 9 2 6 3 2" xfId="13720" xr:uid="{00000000-0005-0000-0000-00009A1F0000}"/>
    <cellStyle name="Normal 9 2 6 4" xfId="17931" xr:uid="{00000000-0005-0000-0000-000043100000}"/>
    <cellStyle name="Normal 9 2 6 5" xfId="9502" xr:uid="{00000000-0005-0000-0000-0000971F0000}"/>
    <cellStyle name="Normal 9 2 7" xfId="1395" xr:uid="{00000000-0005-0000-0000-00009B1F0000}"/>
    <cellStyle name="Normal 9 2 7 2" xfId="3625" xr:uid="{00000000-0005-0000-0000-00009C1F0000}"/>
    <cellStyle name="Normal 9 2 7 2 2" xfId="7849" xr:uid="{00000000-0005-0000-0000-00009D1F0000}"/>
    <cellStyle name="Normal 9 2 7 2 2 2" xfId="16278" xr:uid="{00000000-0005-0000-0000-00009D1F0000}"/>
    <cellStyle name="Normal 9 2 7 2 3" xfId="20489" xr:uid="{00000000-0005-0000-0000-000046100000}"/>
    <cellStyle name="Normal 9 2 7 2 4" xfId="12060" xr:uid="{00000000-0005-0000-0000-00009C1F0000}"/>
    <cellStyle name="Normal 9 2 7 3" xfId="5704" xr:uid="{00000000-0005-0000-0000-00009E1F0000}"/>
    <cellStyle name="Normal 9 2 7 3 2" xfId="14133" xr:uid="{00000000-0005-0000-0000-00009E1F0000}"/>
    <cellStyle name="Normal 9 2 7 4" xfId="18344" xr:uid="{00000000-0005-0000-0000-000045100000}"/>
    <cellStyle name="Normal 9 2 7 5" xfId="9915" xr:uid="{00000000-0005-0000-0000-00009B1F0000}"/>
    <cellStyle name="Normal 9 2 8" xfId="1808" xr:uid="{00000000-0005-0000-0000-00009F1F0000}"/>
    <cellStyle name="Normal 9 2 8 2" xfId="4038" xr:uid="{00000000-0005-0000-0000-0000A01F0000}"/>
    <cellStyle name="Normal 9 2 8 2 2" xfId="8262" xr:uid="{00000000-0005-0000-0000-0000A11F0000}"/>
    <cellStyle name="Normal 9 2 8 2 2 2" xfId="16691" xr:uid="{00000000-0005-0000-0000-0000A11F0000}"/>
    <cellStyle name="Normal 9 2 8 2 3" xfId="20902" xr:uid="{00000000-0005-0000-0000-000048100000}"/>
    <cellStyle name="Normal 9 2 8 2 4" xfId="12473" xr:uid="{00000000-0005-0000-0000-0000A01F0000}"/>
    <cellStyle name="Normal 9 2 8 3" xfId="6117" xr:uid="{00000000-0005-0000-0000-0000A21F0000}"/>
    <cellStyle name="Normal 9 2 8 3 2" xfId="14546" xr:uid="{00000000-0005-0000-0000-0000A21F0000}"/>
    <cellStyle name="Normal 9 2 8 4" xfId="18757" xr:uid="{00000000-0005-0000-0000-000047100000}"/>
    <cellStyle name="Normal 9 2 8 5" xfId="10328" xr:uid="{00000000-0005-0000-0000-00009F1F0000}"/>
    <cellStyle name="Normal 9 2 9" xfId="2222" xr:uid="{00000000-0005-0000-0000-0000A31F0000}"/>
    <cellStyle name="Normal 9 2 9 2" xfId="4451" xr:uid="{00000000-0005-0000-0000-0000A41F0000}"/>
    <cellStyle name="Normal 9 2 9 2 2" xfId="8675" xr:uid="{00000000-0005-0000-0000-0000A51F0000}"/>
    <cellStyle name="Normal 9 2 9 2 2 2" xfId="17104" xr:uid="{00000000-0005-0000-0000-0000A51F0000}"/>
    <cellStyle name="Normal 9 2 9 2 3" xfId="21315" xr:uid="{00000000-0005-0000-0000-00004A100000}"/>
    <cellStyle name="Normal 9 2 9 2 4" xfId="12886" xr:uid="{00000000-0005-0000-0000-0000A41F0000}"/>
    <cellStyle name="Normal 9 2 9 3" xfId="6530" xr:uid="{00000000-0005-0000-0000-0000A61F0000}"/>
    <cellStyle name="Normal 9 2 9 3 2" xfId="14959" xr:uid="{00000000-0005-0000-0000-0000A61F0000}"/>
    <cellStyle name="Normal 9 2 9 4" xfId="19170" xr:uid="{00000000-0005-0000-0000-000049100000}"/>
    <cellStyle name="Normal 9 2 9 5" xfId="10741" xr:uid="{00000000-0005-0000-0000-0000A31F0000}"/>
    <cellStyle name="Normal 9 3" xfId="527" xr:uid="{00000000-0005-0000-0000-0000A71F0000}"/>
    <cellStyle name="Normal 9 3 10" xfId="4894" xr:uid="{00000000-0005-0000-0000-0000A81F0000}"/>
    <cellStyle name="Normal 9 3 10 2" xfId="13323" xr:uid="{00000000-0005-0000-0000-0000A81F0000}"/>
    <cellStyle name="Normal 9 3 11" xfId="17534" xr:uid="{00000000-0005-0000-0000-000096230000}"/>
    <cellStyle name="Normal 9 3 12" xfId="9105" xr:uid="{00000000-0005-0000-0000-0000A71F0000}"/>
    <cellStyle name="Normal 9 3 2" xfId="528" xr:uid="{00000000-0005-0000-0000-0000A91F0000}"/>
    <cellStyle name="Normal 9 3 2 10" xfId="17535" xr:uid="{00000000-0005-0000-0000-000097230000}"/>
    <cellStyle name="Normal 9 3 2 11" xfId="9106" xr:uid="{00000000-0005-0000-0000-0000A91F0000}"/>
    <cellStyle name="Normal 9 3 2 2" xfId="529" xr:uid="{00000000-0005-0000-0000-0000AA1F0000}"/>
    <cellStyle name="Normal 9 3 2 2 10" xfId="9107"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00000000-0005-0000-0000-0000AE1F0000}"/>
    <cellStyle name="Normal 9 3 2 2 2 2 2 3" xfId="20095" xr:uid="{00000000-0005-0000-0000-000050100000}"/>
    <cellStyle name="Normal 9 3 2 2 2 2 2 4" xfId="11666" xr:uid="{00000000-0005-0000-0000-0000AD1F0000}"/>
    <cellStyle name="Normal 9 3 2 2 2 2 3" xfId="5310" xr:uid="{00000000-0005-0000-0000-0000AF1F0000}"/>
    <cellStyle name="Normal 9 3 2 2 2 2 3 2" xfId="13739" xr:uid="{00000000-0005-0000-0000-0000AF1F0000}"/>
    <cellStyle name="Normal 9 3 2 2 2 2 4" xfId="17950" xr:uid="{00000000-0005-0000-0000-00004F100000}"/>
    <cellStyle name="Normal 9 3 2 2 2 2 5" xfId="9521" xr:uid="{00000000-0005-0000-0000-0000AC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00000000-0005-0000-0000-0000B21F0000}"/>
    <cellStyle name="Normal 9 3 2 2 2 3 2 3" xfId="20508" xr:uid="{00000000-0005-0000-0000-000052100000}"/>
    <cellStyle name="Normal 9 3 2 2 2 3 2 4" xfId="12079" xr:uid="{00000000-0005-0000-0000-0000B11F0000}"/>
    <cellStyle name="Normal 9 3 2 2 2 3 3" xfId="5723" xr:uid="{00000000-0005-0000-0000-0000B31F0000}"/>
    <cellStyle name="Normal 9 3 2 2 2 3 3 2" xfId="14152" xr:uid="{00000000-0005-0000-0000-0000B31F0000}"/>
    <cellStyle name="Normal 9 3 2 2 2 3 4" xfId="18363" xr:uid="{00000000-0005-0000-0000-000051100000}"/>
    <cellStyle name="Normal 9 3 2 2 2 3 5" xfId="9934" xr:uid="{00000000-0005-0000-0000-0000B0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00000000-0005-0000-0000-0000B61F0000}"/>
    <cellStyle name="Normal 9 3 2 2 2 4 2 3" xfId="20921" xr:uid="{00000000-0005-0000-0000-000054100000}"/>
    <cellStyle name="Normal 9 3 2 2 2 4 2 4" xfId="12492" xr:uid="{00000000-0005-0000-0000-0000B51F0000}"/>
    <cellStyle name="Normal 9 3 2 2 2 4 3" xfId="6136" xr:uid="{00000000-0005-0000-0000-0000B71F0000}"/>
    <cellStyle name="Normal 9 3 2 2 2 4 3 2" xfId="14565" xr:uid="{00000000-0005-0000-0000-0000B71F0000}"/>
    <cellStyle name="Normal 9 3 2 2 2 4 4" xfId="18776" xr:uid="{00000000-0005-0000-0000-000053100000}"/>
    <cellStyle name="Normal 9 3 2 2 2 4 5" xfId="10347" xr:uid="{00000000-0005-0000-0000-0000B4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00000000-0005-0000-0000-0000BA1F0000}"/>
    <cellStyle name="Normal 9 3 2 2 2 5 2 3" xfId="21334" xr:uid="{00000000-0005-0000-0000-000056100000}"/>
    <cellStyle name="Normal 9 3 2 2 2 5 2 4" xfId="12905" xr:uid="{00000000-0005-0000-0000-0000B91F0000}"/>
    <cellStyle name="Normal 9 3 2 2 2 5 3" xfId="6549" xr:uid="{00000000-0005-0000-0000-0000BB1F0000}"/>
    <cellStyle name="Normal 9 3 2 2 2 5 3 2" xfId="14978" xr:uid="{00000000-0005-0000-0000-0000BB1F0000}"/>
    <cellStyle name="Normal 9 3 2 2 2 5 4" xfId="19189" xr:uid="{00000000-0005-0000-0000-000055100000}"/>
    <cellStyle name="Normal 9 3 2 2 2 5 5" xfId="10760" xr:uid="{00000000-0005-0000-0000-0000B81F0000}"/>
    <cellStyle name="Normal 9 3 2 2 2 6" xfId="2677" xr:uid="{00000000-0005-0000-0000-0000BC1F0000}"/>
    <cellStyle name="Normal 9 3 2 2 2 6 2" xfId="6962" xr:uid="{00000000-0005-0000-0000-0000BD1F0000}"/>
    <cellStyle name="Normal 9 3 2 2 2 6 2 2" xfId="15391" xr:uid="{00000000-0005-0000-0000-0000BD1F0000}"/>
    <cellStyle name="Normal 9 3 2 2 2 6 3" xfId="19602" xr:uid="{00000000-0005-0000-0000-000057100000}"/>
    <cellStyle name="Normal 9 3 2 2 2 6 4" xfId="11173" xr:uid="{00000000-0005-0000-0000-0000BC1F0000}"/>
    <cellStyle name="Normal 9 3 2 2 2 7" xfId="4897" xr:uid="{00000000-0005-0000-0000-0000BE1F0000}"/>
    <cellStyle name="Normal 9 3 2 2 2 7 2" xfId="13326" xr:uid="{00000000-0005-0000-0000-0000BE1F0000}"/>
    <cellStyle name="Normal 9 3 2 2 2 8" xfId="17537" xr:uid="{00000000-0005-0000-0000-000099230000}"/>
    <cellStyle name="Normal 9 3 2 2 2 9" xfId="9108" xr:uid="{00000000-0005-0000-0000-0000AB1F0000}"/>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00000000-0005-0000-0000-0000C11F0000}"/>
    <cellStyle name="Normal 9 3 2 2 3 2 3" xfId="20094" xr:uid="{00000000-0005-0000-0000-000059100000}"/>
    <cellStyle name="Normal 9 3 2 2 3 2 4" xfId="11665" xr:uid="{00000000-0005-0000-0000-0000C01F0000}"/>
    <cellStyle name="Normal 9 3 2 2 3 3" xfId="5309" xr:uid="{00000000-0005-0000-0000-0000C21F0000}"/>
    <cellStyle name="Normal 9 3 2 2 3 3 2" xfId="13738" xr:uid="{00000000-0005-0000-0000-0000C21F0000}"/>
    <cellStyle name="Normal 9 3 2 2 3 4" xfId="17949" xr:uid="{00000000-0005-0000-0000-000058100000}"/>
    <cellStyle name="Normal 9 3 2 2 3 5" xfId="9520" xr:uid="{00000000-0005-0000-0000-0000BF1F0000}"/>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00000000-0005-0000-0000-0000C51F0000}"/>
    <cellStyle name="Normal 9 3 2 2 4 2 3" xfId="20507" xr:uid="{00000000-0005-0000-0000-00005B100000}"/>
    <cellStyle name="Normal 9 3 2 2 4 2 4" xfId="12078" xr:uid="{00000000-0005-0000-0000-0000C41F0000}"/>
    <cellStyle name="Normal 9 3 2 2 4 3" xfId="5722" xr:uid="{00000000-0005-0000-0000-0000C61F0000}"/>
    <cellStyle name="Normal 9 3 2 2 4 3 2" xfId="14151" xr:uid="{00000000-0005-0000-0000-0000C61F0000}"/>
    <cellStyle name="Normal 9 3 2 2 4 4" xfId="18362" xr:uid="{00000000-0005-0000-0000-00005A100000}"/>
    <cellStyle name="Normal 9 3 2 2 4 5" xfId="9933" xr:uid="{00000000-0005-0000-0000-0000C31F0000}"/>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00000000-0005-0000-0000-0000C91F0000}"/>
    <cellStyle name="Normal 9 3 2 2 5 2 3" xfId="20920" xr:uid="{00000000-0005-0000-0000-00005D100000}"/>
    <cellStyle name="Normal 9 3 2 2 5 2 4" xfId="12491" xr:uid="{00000000-0005-0000-0000-0000C81F0000}"/>
    <cellStyle name="Normal 9 3 2 2 5 3" xfId="6135" xr:uid="{00000000-0005-0000-0000-0000CA1F0000}"/>
    <cellStyle name="Normal 9 3 2 2 5 3 2" xfId="14564" xr:uid="{00000000-0005-0000-0000-0000CA1F0000}"/>
    <cellStyle name="Normal 9 3 2 2 5 4" xfId="18775" xr:uid="{00000000-0005-0000-0000-00005C100000}"/>
    <cellStyle name="Normal 9 3 2 2 5 5" xfId="10346" xr:uid="{00000000-0005-0000-0000-0000C71F0000}"/>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00000000-0005-0000-0000-0000CD1F0000}"/>
    <cellStyle name="Normal 9 3 2 2 6 2 3" xfId="21333" xr:uid="{00000000-0005-0000-0000-00005F100000}"/>
    <cellStyle name="Normal 9 3 2 2 6 2 4" xfId="12904" xr:uid="{00000000-0005-0000-0000-0000CC1F0000}"/>
    <cellStyle name="Normal 9 3 2 2 6 3" xfId="6548" xr:uid="{00000000-0005-0000-0000-0000CE1F0000}"/>
    <cellStyle name="Normal 9 3 2 2 6 3 2" xfId="14977" xr:uid="{00000000-0005-0000-0000-0000CE1F0000}"/>
    <cellStyle name="Normal 9 3 2 2 6 4" xfId="19188" xr:uid="{00000000-0005-0000-0000-00005E100000}"/>
    <cellStyle name="Normal 9 3 2 2 6 5" xfId="10759" xr:uid="{00000000-0005-0000-0000-0000CB1F0000}"/>
    <cellStyle name="Normal 9 3 2 2 7" xfId="2676" xr:uid="{00000000-0005-0000-0000-0000CF1F0000}"/>
    <cellStyle name="Normal 9 3 2 2 7 2" xfId="6961" xr:uid="{00000000-0005-0000-0000-0000D01F0000}"/>
    <cellStyle name="Normal 9 3 2 2 7 2 2" xfId="15390" xr:uid="{00000000-0005-0000-0000-0000D01F0000}"/>
    <cellStyle name="Normal 9 3 2 2 7 3" xfId="19601" xr:uid="{00000000-0005-0000-0000-000060100000}"/>
    <cellStyle name="Normal 9 3 2 2 7 4" xfId="11172" xr:uid="{00000000-0005-0000-0000-0000CF1F0000}"/>
    <cellStyle name="Normal 9 3 2 2 8" xfId="4896" xr:uid="{00000000-0005-0000-0000-0000D11F0000}"/>
    <cellStyle name="Normal 9 3 2 2 8 2" xfId="13325" xr:uid="{00000000-0005-0000-0000-0000D11F0000}"/>
    <cellStyle name="Normal 9 3 2 2 9" xfId="17536" xr:uid="{00000000-0005-0000-0000-00009823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00000000-0005-0000-0000-0000D51F0000}"/>
    <cellStyle name="Normal 9 3 2 3 2 2 3" xfId="20096" xr:uid="{00000000-0005-0000-0000-000063100000}"/>
    <cellStyle name="Normal 9 3 2 3 2 2 4" xfId="11667" xr:uid="{00000000-0005-0000-0000-0000D41F0000}"/>
    <cellStyle name="Normal 9 3 2 3 2 3" xfId="5311" xr:uid="{00000000-0005-0000-0000-0000D61F0000}"/>
    <cellStyle name="Normal 9 3 2 3 2 3 2" xfId="13740" xr:uid="{00000000-0005-0000-0000-0000D61F0000}"/>
    <cellStyle name="Normal 9 3 2 3 2 4" xfId="17951" xr:uid="{00000000-0005-0000-0000-000062100000}"/>
    <cellStyle name="Normal 9 3 2 3 2 5" xfId="9522" xr:uid="{00000000-0005-0000-0000-0000D31F0000}"/>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00000000-0005-0000-0000-0000D91F0000}"/>
    <cellStyle name="Normal 9 3 2 3 3 2 3" xfId="20509" xr:uid="{00000000-0005-0000-0000-000065100000}"/>
    <cellStyle name="Normal 9 3 2 3 3 2 4" xfId="12080" xr:uid="{00000000-0005-0000-0000-0000D81F0000}"/>
    <cellStyle name="Normal 9 3 2 3 3 3" xfId="5724" xr:uid="{00000000-0005-0000-0000-0000DA1F0000}"/>
    <cellStyle name="Normal 9 3 2 3 3 3 2" xfId="14153" xr:uid="{00000000-0005-0000-0000-0000DA1F0000}"/>
    <cellStyle name="Normal 9 3 2 3 3 4" xfId="18364" xr:uid="{00000000-0005-0000-0000-000064100000}"/>
    <cellStyle name="Normal 9 3 2 3 3 5" xfId="9935" xr:uid="{00000000-0005-0000-0000-0000D71F0000}"/>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00000000-0005-0000-0000-0000DD1F0000}"/>
    <cellStyle name="Normal 9 3 2 3 4 2 3" xfId="20922" xr:uid="{00000000-0005-0000-0000-000067100000}"/>
    <cellStyle name="Normal 9 3 2 3 4 2 4" xfId="12493" xr:uid="{00000000-0005-0000-0000-0000DC1F0000}"/>
    <cellStyle name="Normal 9 3 2 3 4 3" xfId="6137" xr:uid="{00000000-0005-0000-0000-0000DE1F0000}"/>
    <cellStyle name="Normal 9 3 2 3 4 3 2" xfId="14566" xr:uid="{00000000-0005-0000-0000-0000DE1F0000}"/>
    <cellStyle name="Normal 9 3 2 3 4 4" xfId="18777" xr:uid="{00000000-0005-0000-0000-000066100000}"/>
    <cellStyle name="Normal 9 3 2 3 4 5" xfId="10348" xr:uid="{00000000-0005-0000-0000-0000DB1F0000}"/>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00000000-0005-0000-0000-0000E11F0000}"/>
    <cellStyle name="Normal 9 3 2 3 5 2 3" xfId="21335" xr:uid="{00000000-0005-0000-0000-000069100000}"/>
    <cellStyle name="Normal 9 3 2 3 5 2 4" xfId="12906" xr:uid="{00000000-0005-0000-0000-0000E01F0000}"/>
    <cellStyle name="Normal 9 3 2 3 5 3" xfId="6550" xr:uid="{00000000-0005-0000-0000-0000E21F0000}"/>
    <cellStyle name="Normal 9 3 2 3 5 3 2" xfId="14979" xr:uid="{00000000-0005-0000-0000-0000E21F0000}"/>
    <cellStyle name="Normal 9 3 2 3 5 4" xfId="19190" xr:uid="{00000000-0005-0000-0000-000068100000}"/>
    <cellStyle name="Normal 9 3 2 3 5 5" xfId="10761" xr:uid="{00000000-0005-0000-0000-0000DF1F0000}"/>
    <cellStyle name="Normal 9 3 2 3 6" xfId="2678" xr:uid="{00000000-0005-0000-0000-0000E31F0000}"/>
    <cellStyle name="Normal 9 3 2 3 6 2" xfId="6963" xr:uid="{00000000-0005-0000-0000-0000E41F0000}"/>
    <cellStyle name="Normal 9 3 2 3 6 2 2" xfId="15392" xr:uid="{00000000-0005-0000-0000-0000E41F0000}"/>
    <cellStyle name="Normal 9 3 2 3 6 3" xfId="19603" xr:uid="{00000000-0005-0000-0000-00006A100000}"/>
    <cellStyle name="Normal 9 3 2 3 6 4" xfId="11174" xr:uid="{00000000-0005-0000-0000-0000E31F0000}"/>
    <cellStyle name="Normal 9 3 2 3 7" xfId="4898" xr:uid="{00000000-0005-0000-0000-0000E51F0000}"/>
    <cellStyle name="Normal 9 3 2 3 7 2" xfId="13327" xr:uid="{00000000-0005-0000-0000-0000E51F0000}"/>
    <cellStyle name="Normal 9 3 2 3 8" xfId="17538" xr:uid="{00000000-0005-0000-0000-00009A230000}"/>
    <cellStyle name="Normal 9 3 2 3 9" xfId="9109" xr:uid="{00000000-0005-0000-0000-0000D21F0000}"/>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00000000-0005-0000-0000-0000E81F0000}"/>
    <cellStyle name="Normal 9 3 2 4 2 3" xfId="20093" xr:uid="{00000000-0005-0000-0000-00006C100000}"/>
    <cellStyle name="Normal 9 3 2 4 2 4" xfId="11664" xr:uid="{00000000-0005-0000-0000-0000E71F0000}"/>
    <cellStyle name="Normal 9 3 2 4 3" xfId="5308" xr:uid="{00000000-0005-0000-0000-0000E91F0000}"/>
    <cellStyle name="Normal 9 3 2 4 3 2" xfId="13737" xr:uid="{00000000-0005-0000-0000-0000E91F0000}"/>
    <cellStyle name="Normal 9 3 2 4 4" xfId="17948" xr:uid="{00000000-0005-0000-0000-00006B100000}"/>
    <cellStyle name="Normal 9 3 2 4 5" xfId="9519" xr:uid="{00000000-0005-0000-0000-0000E61F0000}"/>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00000000-0005-0000-0000-0000EC1F0000}"/>
    <cellStyle name="Normal 9 3 2 5 2 3" xfId="20506" xr:uid="{00000000-0005-0000-0000-00006E100000}"/>
    <cellStyle name="Normal 9 3 2 5 2 4" xfId="12077" xr:uid="{00000000-0005-0000-0000-0000EB1F0000}"/>
    <cellStyle name="Normal 9 3 2 5 3" xfId="5721" xr:uid="{00000000-0005-0000-0000-0000ED1F0000}"/>
    <cellStyle name="Normal 9 3 2 5 3 2" xfId="14150" xr:uid="{00000000-0005-0000-0000-0000ED1F0000}"/>
    <cellStyle name="Normal 9 3 2 5 4" xfId="18361" xr:uid="{00000000-0005-0000-0000-00006D100000}"/>
    <cellStyle name="Normal 9 3 2 5 5" xfId="9932" xr:uid="{00000000-0005-0000-0000-0000EA1F0000}"/>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00000000-0005-0000-0000-0000F01F0000}"/>
    <cellStyle name="Normal 9 3 2 6 2 3" xfId="20919" xr:uid="{00000000-0005-0000-0000-000070100000}"/>
    <cellStyle name="Normal 9 3 2 6 2 4" xfId="12490" xr:uid="{00000000-0005-0000-0000-0000EF1F0000}"/>
    <cellStyle name="Normal 9 3 2 6 3" xfId="6134" xr:uid="{00000000-0005-0000-0000-0000F11F0000}"/>
    <cellStyle name="Normal 9 3 2 6 3 2" xfId="14563" xr:uid="{00000000-0005-0000-0000-0000F11F0000}"/>
    <cellStyle name="Normal 9 3 2 6 4" xfId="18774" xr:uid="{00000000-0005-0000-0000-00006F100000}"/>
    <cellStyle name="Normal 9 3 2 6 5" xfId="10345" xr:uid="{00000000-0005-0000-0000-0000EE1F0000}"/>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00000000-0005-0000-0000-0000F41F0000}"/>
    <cellStyle name="Normal 9 3 2 7 2 3" xfId="21332" xr:uid="{00000000-0005-0000-0000-000072100000}"/>
    <cellStyle name="Normal 9 3 2 7 2 4" xfId="12903" xr:uid="{00000000-0005-0000-0000-0000F31F0000}"/>
    <cellStyle name="Normal 9 3 2 7 3" xfId="6547" xr:uid="{00000000-0005-0000-0000-0000F51F0000}"/>
    <cellStyle name="Normal 9 3 2 7 3 2" xfId="14976" xr:uid="{00000000-0005-0000-0000-0000F51F0000}"/>
    <cellStyle name="Normal 9 3 2 7 4" xfId="19187" xr:uid="{00000000-0005-0000-0000-000071100000}"/>
    <cellStyle name="Normal 9 3 2 7 5" xfId="10758" xr:uid="{00000000-0005-0000-0000-0000F21F0000}"/>
    <cellStyle name="Normal 9 3 2 8" xfId="2675" xr:uid="{00000000-0005-0000-0000-0000F61F0000}"/>
    <cellStyle name="Normal 9 3 2 8 2" xfId="6960" xr:uid="{00000000-0005-0000-0000-0000F71F0000}"/>
    <cellStyle name="Normal 9 3 2 8 2 2" xfId="15389" xr:uid="{00000000-0005-0000-0000-0000F71F0000}"/>
    <cellStyle name="Normal 9 3 2 8 3" xfId="19600" xr:uid="{00000000-0005-0000-0000-000073100000}"/>
    <cellStyle name="Normal 9 3 2 8 4" xfId="11171" xr:uid="{00000000-0005-0000-0000-0000F61F0000}"/>
    <cellStyle name="Normal 9 3 2 9" xfId="4895" xr:uid="{00000000-0005-0000-0000-0000F81F0000}"/>
    <cellStyle name="Normal 9 3 2 9 2" xfId="13324" xr:uid="{00000000-0005-0000-0000-0000F81F0000}"/>
    <cellStyle name="Normal 9 3 3" xfId="532" xr:uid="{00000000-0005-0000-0000-0000F91F0000}"/>
    <cellStyle name="Normal 9 3 3 10" xfId="9110"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00000000-0005-0000-0000-0000FD1F0000}"/>
    <cellStyle name="Normal 9 3 3 2 2 2 3" xfId="20098" xr:uid="{00000000-0005-0000-0000-000077100000}"/>
    <cellStyle name="Normal 9 3 3 2 2 2 4" xfId="11669" xr:uid="{00000000-0005-0000-0000-0000FC1F0000}"/>
    <cellStyle name="Normal 9 3 3 2 2 3" xfId="5313" xr:uid="{00000000-0005-0000-0000-0000FE1F0000}"/>
    <cellStyle name="Normal 9 3 3 2 2 3 2" xfId="13742" xr:uid="{00000000-0005-0000-0000-0000FE1F0000}"/>
    <cellStyle name="Normal 9 3 3 2 2 4" xfId="17953" xr:uid="{00000000-0005-0000-0000-000076100000}"/>
    <cellStyle name="Normal 9 3 3 2 2 5" xfId="9524" xr:uid="{00000000-0005-0000-0000-0000FB1F0000}"/>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00000000-0005-0000-0000-000001200000}"/>
    <cellStyle name="Normal 9 3 3 2 3 2 3" xfId="20511" xr:uid="{00000000-0005-0000-0000-000079100000}"/>
    <cellStyle name="Normal 9 3 3 2 3 2 4" xfId="12082" xr:uid="{00000000-0005-0000-0000-000000200000}"/>
    <cellStyle name="Normal 9 3 3 2 3 3" xfId="5726" xr:uid="{00000000-0005-0000-0000-000002200000}"/>
    <cellStyle name="Normal 9 3 3 2 3 3 2" xfId="14155" xr:uid="{00000000-0005-0000-0000-000002200000}"/>
    <cellStyle name="Normal 9 3 3 2 3 4" xfId="18366" xr:uid="{00000000-0005-0000-0000-000078100000}"/>
    <cellStyle name="Normal 9 3 3 2 3 5" xfId="9937" xr:uid="{00000000-0005-0000-0000-0000FF1F0000}"/>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00000000-0005-0000-0000-000005200000}"/>
    <cellStyle name="Normal 9 3 3 2 4 2 3" xfId="20924" xr:uid="{00000000-0005-0000-0000-00007B100000}"/>
    <cellStyle name="Normal 9 3 3 2 4 2 4" xfId="12495" xr:uid="{00000000-0005-0000-0000-000004200000}"/>
    <cellStyle name="Normal 9 3 3 2 4 3" xfId="6139" xr:uid="{00000000-0005-0000-0000-000006200000}"/>
    <cellStyle name="Normal 9 3 3 2 4 3 2" xfId="14568" xr:uid="{00000000-0005-0000-0000-000006200000}"/>
    <cellStyle name="Normal 9 3 3 2 4 4" xfId="18779" xr:uid="{00000000-0005-0000-0000-00007A100000}"/>
    <cellStyle name="Normal 9 3 3 2 4 5" xfId="10350" xr:uid="{00000000-0005-0000-0000-000003200000}"/>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00000000-0005-0000-0000-000009200000}"/>
    <cellStyle name="Normal 9 3 3 2 5 2 3" xfId="21337" xr:uid="{00000000-0005-0000-0000-00007D100000}"/>
    <cellStyle name="Normal 9 3 3 2 5 2 4" xfId="12908" xr:uid="{00000000-0005-0000-0000-000008200000}"/>
    <cellStyle name="Normal 9 3 3 2 5 3" xfId="6552" xr:uid="{00000000-0005-0000-0000-00000A200000}"/>
    <cellStyle name="Normal 9 3 3 2 5 3 2" xfId="14981" xr:uid="{00000000-0005-0000-0000-00000A200000}"/>
    <cellStyle name="Normal 9 3 3 2 5 4" xfId="19192" xr:uid="{00000000-0005-0000-0000-00007C100000}"/>
    <cellStyle name="Normal 9 3 3 2 5 5" xfId="10763" xr:uid="{00000000-0005-0000-0000-000007200000}"/>
    <cellStyle name="Normal 9 3 3 2 6" xfId="2680" xr:uid="{00000000-0005-0000-0000-00000B200000}"/>
    <cellStyle name="Normal 9 3 3 2 6 2" xfId="6965" xr:uid="{00000000-0005-0000-0000-00000C200000}"/>
    <cellStyle name="Normal 9 3 3 2 6 2 2" xfId="15394" xr:uid="{00000000-0005-0000-0000-00000C200000}"/>
    <cellStyle name="Normal 9 3 3 2 6 3" xfId="19605" xr:uid="{00000000-0005-0000-0000-00007E100000}"/>
    <cellStyle name="Normal 9 3 3 2 6 4" xfId="11176" xr:uid="{00000000-0005-0000-0000-00000B200000}"/>
    <cellStyle name="Normal 9 3 3 2 7" xfId="4900" xr:uid="{00000000-0005-0000-0000-00000D200000}"/>
    <cellStyle name="Normal 9 3 3 2 7 2" xfId="13329" xr:uid="{00000000-0005-0000-0000-00000D200000}"/>
    <cellStyle name="Normal 9 3 3 2 8" xfId="17540" xr:uid="{00000000-0005-0000-0000-00009C230000}"/>
    <cellStyle name="Normal 9 3 3 2 9" xfId="9111" xr:uid="{00000000-0005-0000-0000-0000FA1F0000}"/>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00000000-0005-0000-0000-000010200000}"/>
    <cellStyle name="Normal 9 3 3 3 2 3" xfId="20097" xr:uid="{00000000-0005-0000-0000-000080100000}"/>
    <cellStyle name="Normal 9 3 3 3 2 4" xfId="11668" xr:uid="{00000000-0005-0000-0000-00000F200000}"/>
    <cellStyle name="Normal 9 3 3 3 3" xfId="5312" xr:uid="{00000000-0005-0000-0000-000011200000}"/>
    <cellStyle name="Normal 9 3 3 3 3 2" xfId="13741" xr:uid="{00000000-0005-0000-0000-000011200000}"/>
    <cellStyle name="Normal 9 3 3 3 4" xfId="17952" xr:uid="{00000000-0005-0000-0000-00007F100000}"/>
    <cellStyle name="Normal 9 3 3 3 5" xfId="9523" xr:uid="{00000000-0005-0000-0000-00000E200000}"/>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00000000-0005-0000-0000-000014200000}"/>
    <cellStyle name="Normal 9 3 3 4 2 3" xfId="20510" xr:uid="{00000000-0005-0000-0000-000082100000}"/>
    <cellStyle name="Normal 9 3 3 4 2 4" xfId="12081" xr:uid="{00000000-0005-0000-0000-000013200000}"/>
    <cellStyle name="Normal 9 3 3 4 3" xfId="5725" xr:uid="{00000000-0005-0000-0000-000015200000}"/>
    <cellStyle name="Normal 9 3 3 4 3 2" xfId="14154" xr:uid="{00000000-0005-0000-0000-000015200000}"/>
    <cellStyle name="Normal 9 3 3 4 4" xfId="18365" xr:uid="{00000000-0005-0000-0000-000081100000}"/>
    <cellStyle name="Normal 9 3 3 4 5" xfId="9936" xr:uid="{00000000-0005-0000-0000-000012200000}"/>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00000000-0005-0000-0000-000018200000}"/>
    <cellStyle name="Normal 9 3 3 5 2 3" xfId="20923" xr:uid="{00000000-0005-0000-0000-000084100000}"/>
    <cellStyle name="Normal 9 3 3 5 2 4" xfId="12494" xr:uid="{00000000-0005-0000-0000-000017200000}"/>
    <cellStyle name="Normal 9 3 3 5 3" xfId="6138" xr:uid="{00000000-0005-0000-0000-000019200000}"/>
    <cellStyle name="Normal 9 3 3 5 3 2" xfId="14567" xr:uid="{00000000-0005-0000-0000-000019200000}"/>
    <cellStyle name="Normal 9 3 3 5 4" xfId="18778" xr:uid="{00000000-0005-0000-0000-000083100000}"/>
    <cellStyle name="Normal 9 3 3 5 5" xfId="10349" xr:uid="{00000000-0005-0000-0000-000016200000}"/>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00000000-0005-0000-0000-00001C200000}"/>
    <cellStyle name="Normal 9 3 3 6 2 3" xfId="21336" xr:uid="{00000000-0005-0000-0000-000086100000}"/>
    <cellStyle name="Normal 9 3 3 6 2 4" xfId="12907" xr:uid="{00000000-0005-0000-0000-00001B200000}"/>
    <cellStyle name="Normal 9 3 3 6 3" xfId="6551" xr:uid="{00000000-0005-0000-0000-00001D200000}"/>
    <cellStyle name="Normal 9 3 3 6 3 2" xfId="14980" xr:uid="{00000000-0005-0000-0000-00001D200000}"/>
    <cellStyle name="Normal 9 3 3 6 4" xfId="19191" xr:uid="{00000000-0005-0000-0000-000085100000}"/>
    <cellStyle name="Normal 9 3 3 6 5" xfId="10762" xr:uid="{00000000-0005-0000-0000-00001A200000}"/>
    <cellStyle name="Normal 9 3 3 7" xfId="2679" xr:uid="{00000000-0005-0000-0000-00001E200000}"/>
    <cellStyle name="Normal 9 3 3 7 2" xfId="6964" xr:uid="{00000000-0005-0000-0000-00001F200000}"/>
    <cellStyle name="Normal 9 3 3 7 2 2" xfId="15393" xr:uid="{00000000-0005-0000-0000-00001F200000}"/>
    <cellStyle name="Normal 9 3 3 7 3" xfId="19604" xr:uid="{00000000-0005-0000-0000-000087100000}"/>
    <cellStyle name="Normal 9 3 3 7 4" xfId="11175" xr:uid="{00000000-0005-0000-0000-00001E200000}"/>
    <cellStyle name="Normal 9 3 3 8" xfId="4899" xr:uid="{00000000-0005-0000-0000-000020200000}"/>
    <cellStyle name="Normal 9 3 3 8 2" xfId="13328" xr:uid="{00000000-0005-0000-0000-000020200000}"/>
    <cellStyle name="Normal 9 3 3 9" xfId="17539" xr:uid="{00000000-0005-0000-0000-00009B23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00000000-0005-0000-0000-000024200000}"/>
    <cellStyle name="Normal 9 3 4 2 2 3" xfId="20099" xr:uid="{00000000-0005-0000-0000-00008A100000}"/>
    <cellStyle name="Normal 9 3 4 2 2 4" xfId="11670" xr:uid="{00000000-0005-0000-0000-000023200000}"/>
    <cellStyle name="Normal 9 3 4 2 3" xfId="5314" xr:uid="{00000000-0005-0000-0000-000025200000}"/>
    <cellStyle name="Normal 9 3 4 2 3 2" xfId="13743" xr:uid="{00000000-0005-0000-0000-000025200000}"/>
    <cellStyle name="Normal 9 3 4 2 4" xfId="17954" xr:uid="{00000000-0005-0000-0000-000089100000}"/>
    <cellStyle name="Normal 9 3 4 2 5" xfId="9525" xr:uid="{00000000-0005-0000-0000-000022200000}"/>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00000000-0005-0000-0000-000028200000}"/>
    <cellStyle name="Normal 9 3 4 3 2 3" xfId="20512" xr:uid="{00000000-0005-0000-0000-00008C100000}"/>
    <cellStyle name="Normal 9 3 4 3 2 4" xfId="12083" xr:uid="{00000000-0005-0000-0000-000027200000}"/>
    <cellStyle name="Normal 9 3 4 3 3" xfId="5727" xr:uid="{00000000-0005-0000-0000-000029200000}"/>
    <cellStyle name="Normal 9 3 4 3 3 2" xfId="14156" xr:uid="{00000000-0005-0000-0000-000029200000}"/>
    <cellStyle name="Normal 9 3 4 3 4" xfId="18367" xr:uid="{00000000-0005-0000-0000-00008B100000}"/>
    <cellStyle name="Normal 9 3 4 3 5" xfId="9938" xr:uid="{00000000-0005-0000-0000-000026200000}"/>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00000000-0005-0000-0000-00002C200000}"/>
    <cellStyle name="Normal 9 3 4 4 2 3" xfId="20925" xr:uid="{00000000-0005-0000-0000-00008E100000}"/>
    <cellStyle name="Normal 9 3 4 4 2 4" xfId="12496" xr:uid="{00000000-0005-0000-0000-00002B200000}"/>
    <cellStyle name="Normal 9 3 4 4 3" xfId="6140" xr:uid="{00000000-0005-0000-0000-00002D200000}"/>
    <cellStyle name="Normal 9 3 4 4 3 2" xfId="14569" xr:uid="{00000000-0005-0000-0000-00002D200000}"/>
    <cellStyle name="Normal 9 3 4 4 4" xfId="18780" xr:uid="{00000000-0005-0000-0000-00008D100000}"/>
    <cellStyle name="Normal 9 3 4 4 5" xfId="10351" xr:uid="{00000000-0005-0000-0000-00002A200000}"/>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00000000-0005-0000-0000-000030200000}"/>
    <cellStyle name="Normal 9 3 4 5 2 3" xfId="21338" xr:uid="{00000000-0005-0000-0000-000090100000}"/>
    <cellStyle name="Normal 9 3 4 5 2 4" xfId="12909" xr:uid="{00000000-0005-0000-0000-00002F200000}"/>
    <cellStyle name="Normal 9 3 4 5 3" xfId="6553" xr:uid="{00000000-0005-0000-0000-000031200000}"/>
    <cellStyle name="Normal 9 3 4 5 3 2" xfId="14982" xr:uid="{00000000-0005-0000-0000-000031200000}"/>
    <cellStyle name="Normal 9 3 4 5 4" xfId="19193" xr:uid="{00000000-0005-0000-0000-00008F100000}"/>
    <cellStyle name="Normal 9 3 4 5 5" xfId="10764" xr:uid="{00000000-0005-0000-0000-00002E200000}"/>
    <cellStyle name="Normal 9 3 4 6" xfId="2681" xr:uid="{00000000-0005-0000-0000-000032200000}"/>
    <cellStyle name="Normal 9 3 4 6 2" xfId="6966" xr:uid="{00000000-0005-0000-0000-000033200000}"/>
    <cellStyle name="Normal 9 3 4 6 2 2" xfId="15395" xr:uid="{00000000-0005-0000-0000-000033200000}"/>
    <cellStyle name="Normal 9 3 4 6 3" xfId="19606" xr:uid="{00000000-0005-0000-0000-000091100000}"/>
    <cellStyle name="Normal 9 3 4 6 4" xfId="11177" xr:uid="{00000000-0005-0000-0000-000032200000}"/>
    <cellStyle name="Normal 9 3 4 7" xfId="4901" xr:uid="{00000000-0005-0000-0000-000034200000}"/>
    <cellStyle name="Normal 9 3 4 7 2" xfId="13330" xr:uid="{00000000-0005-0000-0000-000034200000}"/>
    <cellStyle name="Normal 9 3 4 8" xfId="17541" xr:uid="{00000000-0005-0000-0000-00009D230000}"/>
    <cellStyle name="Normal 9 3 4 9" xfId="9112" xr:uid="{00000000-0005-0000-0000-000021200000}"/>
    <cellStyle name="Normal 9 3 5" xfId="995" xr:uid="{00000000-0005-0000-0000-000035200000}"/>
    <cellStyle name="Normal 9 3 5 2" xfId="3228" xr:uid="{00000000-0005-0000-0000-000036200000}"/>
    <cellStyle name="Normal 9 3 5 2 2" xfId="7452" xr:uid="{00000000-0005-0000-0000-000037200000}"/>
    <cellStyle name="Normal 9 3 5 2 2 2" xfId="15881" xr:uid="{00000000-0005-0000-0000-000037200000}"/>
    <cellStyle name="Normal 9 3 5 2 3" xfId="20092" xr:uid="{00000000-0005-0000-0000-000093100000}"/>
    <cellStyle name="Normal 9 3 5 2 4" xfId="11663" xr:uid="{00000000-0005-0000-0000-000036200000}"/>
    <cellStyle name="Normal 9 3 5 3" xfId="5307" xr:uid="{00000000-0005-0000-0000-000038200000}"/>
    <cellStyle name="Normal 9 3 5 3 2" xfId="13736" xr:uid="{00000000-0005-0000-0000-000038200000}"/>
    <cellStyle name="Normal 9 3 5 4" xfId="17947" xr:uid="{00000000-0005-0000-0000-000092100000}"/>
    <cellStyle name="Normal 9 3 5 5" xfId="9518" xr:uid="{00000000-0005-0000-0000-000035200000}"/>
    <cellStyle name="Normal 9 3 6" xfId="1411" xr:uid="{00000000-0005-0000-0000-000039200000}"/>
    <cellStyle name="Normal 9 3 6 2" xfId="3641" xr:uid="{00000000-0005-0000-0000-00003A200000}"/>
    <cellStyle name="Normal 9 3 6 2 2" xfId="7865" xr:uid="{00000000-0005-0000-0000-00003B200000}"/>
    <cellStyle name="Normal 9 3 6 2 2 2" xfId="16294" xr:uid="{00000000-0005-0000-0000-00003B200000}"/>
    <cellStyle name="Normal 9 3 6 2 3" xfId="20505" xr:uid="{00000000-0005-0000-0000-000095100000}"/>
    <cellStyle name="Normal 9 3 6 2 4" xfId="12076" xr:uid="{00000000-0005-0000-0000-00003A200000}"/>
    <cellStyle name="Normal 9 3 6 3" xfId="5720" xr:uid="{00000000-0005-0000-0000-00003C200000}"/>
    <cellStyle name="Normal 9 3 6 3 2" xfId="14149" xr:uid="{00000000-0005-0000-0000-00003C200000}"/>
    <cellStyle name="Normal 9 3 6 4" xfId="18360" xr:uid="{00000000-0005-0000-0000-000094100000}"/>
    <cellStyle name="Normal 9 3 6 5" xfId="9931" xr:uid="{00000000-0005-0000-0000-000039200000}"/>
    <cellStyle name="Normal 9 3 7" xfId="1824" xr:uid="{00000000-0005-0000-0000-00003D200000}"/>
    <cellStyle name="Normal 9 3 7 2" xfId="4054" xr:uid="{00000000-0005-0000-0000-00003E200000}"/>
    <cellStyle name="Normal 9 3 7 2 2" xfId="8278" xr:uid="{00000000-0005-0000-0000-00003F200000}"/>
    <cellStyle name="Normal 9 3 7 2 2 2" xfId="16707" xr:uid="{00000000-0005-0000-0000-00003F200000}"/>
    <cellStyle name="Normal 9 3 7 2 3" xfId="20918" xr:uid="{00000000-0005-0000-0000-000097100000}"/>
    <cellStyle name="Normal 9 3 7 2 4" xfId="12489" xr:uid="{00000000-0005-0000-0000-00003E200000}"/>
    <cellStyle name="Normal 9 3 7 3" xfId="6133" xr:uid="{00000000-0005-0000-0000-000040200000}"/>
    <cellStyle name="Normal 9 3 7 3 2" xfId="14562" xr:uid="{00000000-0005-0000-0000-000040200000}"/>
    <cellStyle name="Normal 9 3 7 4" xfId="18773" xr:uid="{00000000-0005-0000-0000-000096100000}"/>
    <cellStyle name="Normal 9 3 7 5" xfId="10344" xr:uid="{00000000-0005-0000-0000-00003D200000}"/>
    <cellStyle name="Normal 9 3 8" xfId="2238" xr:uid="{00000000-0005-0000-0000-000041200000}"/>
    <cellStyle name="Normal 9 3 8 2" xfId="4467" xr:uid="{00000000-0005-0000-0000-000042200000}"/>
    <cellStyle name="Normal 9 3 8 2 2" xfId="8691" xr:uid="{00000000-0005-0000-0000-000043200000}"/>
    <cellStyle name="Normal 9 3 8 2 2 2" xfId="17120" xr:uid="{00000000-0005-0000-0000-000043200000}"/>
    <cellStyle name="Normal 9 3 8 2 3" xfId="21331" xr:uid="{00000000-0005-0000-0000-000099100000}"/>
    <cellStyle name="Normal 9 3 8 2 4" xfId="12902" xr:uid="{00000000-0005-0000-0000-000042200000}"/>
    <cellStyle name="Normal 9 3 8 3" xfId="6546" xr:uid="{00000000-0005-0000-0000-000044200000}"/>
    <cellStyle name="Normal 9 3 8 3 2" xfId="14975" xr:uid="{00000000-0005-0000-0000-000044200000}"/>
    <cellStyle name="Normal 9 3 8 4" xfId="19186" xr:uid="{00000000-0005-0000-0000-000098100000}"/>
    <cellStyle name="Normal 9 3 8 5" xfId="10757" xr:uid="{00000000-0005-0000-0000-000041200000}"/>
    <cellStyle name="Normal 9 3 9" xfId="2674" xr:uid="{00000000-0005-0000-0000-000045200000}"/>
    <cellStyle name="Normal 9 3 9 2" xfId="6959" xr:uid="{00000000-0005-0000-0000-000046200000}"/>
    <cellStyle name="Normal 9 3 9 2 2" xfId="15388" xr:uid="{00000000-0005-0000-0000-000046200000}"/>
    <cellStyle name="Normal 9 3 9 3" xfId="19599" xr:uid="{00000000-0005-0000-0000-00009A100000}"/>
    <cellStyle name="Normal 9 3 9 4" xfId="11170" xr:uid="{00000000-0005-0000-0000-000045200000}"/>
    <cellStyle name="Normal 9 4" xfId="535" xr:uid="{00000000-0005-0000-0000-000047200000}"/>
    <cellStyle name="Normal 9 4 2" xfId="1003" xr:uid="{00000000-0005-0000-0000-000048200000}"/>
    <cellStyle name="Normal 9 5" xfId="536" xr:uid="{00000000-0005-0000-0000-000049200000}"/>
    <cellStyle name="Normal 9 5 10" xfId="9113"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00000000-0005-0000-0000-00004D200000}"/>
    <cellStyle name="Normal 9 5 2 2 2 3" xfId="20101" xr:uid="{00000000-0005-0000-0000-0000A0100000}"/>
    <cellStyle name="Normal 9 5 2 2 2 4" xfId="11672" xr:uid="{00000000-0005-0000-0000-00004C200000}"/>
    <cellStyle name="Normal 9 5 2 2 3" xfId="5316" xr:uid="{00000000-0005-0000-0000-00004E200000}"/>
    <cellStyle name="Normal 9 5 2 2 3 2" xfId="13745" xr:uid="{00000000-0005-0000-0000-00004E200000}"/>
    <cellStyle name="Normal 9 5 2 2 4" xfId="17956" xr:uid="{00000000-0005-0000-0000-00009F100000}"/>
    <cellStyle name="Normal 9 5 2 2 5" xfId="9527" xr:uid="{00000000-0005-0000-0000-00004B200000}"/>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00000000-0005-0000-0000-000051200000}"/>
    <cellStyle name="Normal 9 5 2 3 2 3" xfId="20514" xr:uid="{00000000-0005-0000-0000-0000A2100000}"/>
    <cellStyle name="Normal 9 5 2 3 2 4" xfId="12085" xr:uid="{00000000-0005-0000-0000-000050200000}"/>
    <cellStyle name="Normal 9 5 2 3 3" xfId="5729" xr:uid="{00000000-0005-0000-0000-000052200000}"/>
    <cellStyle name="Normal 9 5 2 3 3 2" xfId="14158" xr:uid="{00000000-0005-0000-0000-000052200000}"/>
    <cellStyle name="Normal 9 5 2 3 4" xfId="18369" xr:uid="{00000000-0005-0000-0000-0000A1100000}"/>
    <cellStyle name="Normal 9 5 2 3 5" xfId="9940" xr:uid="{00000000-0005-0000-0000-00004F200000}"/>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00000000-0005-0000-0000-000055200000}"/>
    <cellStyle name="Normal 9 5 2 4 2 3" xfId="20927" xr:uid="{00000000-0005-0000-0000-0000A4100000}"/>
    <cellStyle name="Normal 9 5 2 4 2 4" xfId="12498" xr:uid="{00000000-0005-0000-0000-000054200000}"/>
    <cellStyle name="Normal 9 5 2 4 3" xfId="6142" xr:uid="{00000000-0005-0000-0000-000056200000}"/>
    <cellStyle name="Normal 9 5 2 4 3 2" xfId="14571" xr:uid="{00000000-0005-0000-0000-000056200000}"/>
    <cellStyle name="Normal 9 5 2 4 4" xfId="18782" xr:uid="{00000000-0005-0000-0000-0000A3100000}"/>
    <cellStyle name="Normal 9 5 2 4 5" xfId="10353" xr:uid="{00000000-0005-0000-0000-000053200000}"/>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00000000-0005-0000-0000-000059200000}"/>
    <cellStyle name="Normal 9 5 2 5 2 3" xfId="21340" xr:uid="{00000000-0005-0000-0000-0000A6100000}"/>
    <cellStyle name="Normal 9 5 2 5 2 4" xfId="12911" xr:uid="{00000000-0005-0000-0000-000058200000}"/>
    <cellStyle name="Normal 9 5 2 5 3" xfId="6555" xr:uid="{00000000-0005-0000-0000-00005A200000}"/>
    <cellStyle name="Normal 9 5 2 5 3 2" xfId="14984" xr:uid="{00000000-0005-0000-0000-00005A200000}"/>
    <cellStyle name="Normal 9 5 2 5 4" xfId="19195" xr:uid="{00000000-0005-0000-0000-0000A5100000}"/>
    <cellStyle name="Normal 9 5 2 5 5" xfId="10766" xr:uid="{00000000-0005-0000-0000-000057200000}"/>
    <cellStyle name="Normal 9 5 2 6" xfId="2683" xr:uid="{00000000-0005-0000-0000-00005B200000}"/>
    <cellStyle name="Normal 9 5 2 6 2" xfId="6968" xr:uid="{00000000-0005-0000-0000-00005C200000}"/>
    <cellStyle name="Normal 9 5 2 6 2 2" xfId="15397" xr:uid="{00000000-0005-0000-0000-00005C200000}"/>
    <cellStyle name="Normal 9 5 2 6 3" xfId="19608" xr:uid="{00000000-0005-0000-0000-0000A7100000}"/>
    <cellStyle name="Normal 9 5 2 6 4" xfId="11179" xr:uid="{00000000-0005-0000-0000-00005B200000}"/>
    <cellStyle name="Normal 9 5 2 7" xfId="4903" xr:uid="{00000000-0005-0000-0000-00005D200000}"/>
    <cellStyle name="Normal 9 5 2 7 2" xfId="13332" xr:uid="{00000000-0005-0000-0000-00005D200000}"/>
    <cellStyle name="Normal 9 5 2 8" xfId="17543" xr:uid="{00000000-0005-0000-0000-00009F230000}"/>
    <cellStyle name="Normal 9 5 2 9" xfId="9114" xr:uid="{00000000-0005-0000-0000-00004A200000}"/>
    <cellStyle name="Normal 9 5 3" xfId="1004" xr:uid="{00000000-0005-0000-0000-00005E200000}"/>
    <cellStyle name="Normal 9 5 3 2" xfId="3236" xr:uid="{00000000-0005-0000-0000-00005F200000}"/>
    <cellStyle name="Normal 9 5 3 2 2" xfId="7460" xr:uid="{00000000-0005-0000-0000-000060200000}"/>
    <cellStyle name="Normal 9 5 3 2 2 2" xfId="15889" xr:uid="{00000000-0005-0000-0000-000060200000}"/>
    <cellStyle name="Normal 9 5 3 2 3" xfId="20100" xr:uid="{00000000-0005-0000-0000-0000A9100000}"/>
    <cellStyle name="Normal 9 5 3 2 4" xfId="11671" xr:uid="{00000000-0005-0000-0000-00005F200000}"/>
    <cellStyle name="Normal 9 5 3 3" xfId="5315" xr:uid="{00000000-0005-0000-0000-000061200000}"/>
    <cellStyle name="Normal 9 5 3 3 2" xfId="13744" xr:uid="{00000000-0005-0000-0000-000061200000}"/>
    <cellStyle name="Normal 9 5 3 4" xfId="17955" xr:uid="{00000000-0005-0000-0000-0000A8100000}"/>
    <cellStyle name="Normal 9 5 3 5" xfId="9526" xr:uid="{00000000-0005-0000-0000-00005E200000}"/>
    <cellStyle name="Normal 9 5 4" xfId="1419" xr:uid="{00000000-0005-0000-0000-000062200000}"/>
    <cellStyle name="Normal 9 5 4 2" xfId="3649" xr:uid="{00000000-0005-0000-0000-000063200000}"/>
    <cellStyle name="Normal 9 5 4 2 2" xfId="7873" xr:uid="{00000000-0005-0000-0000-000064200000}"/>
    <cellStyle name="Normal 9 5 4 2 2 2" xfId="16302" xr:uid="{00000000-0005-0000-0000-000064200000}"/>
    <cellStyle name="Normal 9 5 4 2 3" xfId="20513" xr:uid="{00000000-0005-0000-0000-0000AB100000}"/>
    <cellStyle name="Normal 9 5 4 2 4" xfId="12084" xr:uid="{00000000-0005-0000-0000-000063200000}"/>
    <cellStyle name="Normal 9 5 4 3" xfId="5728" xr:uid="{00000000-0005-0000-0000-000065200000}"/>
    <cellStyle name="Normal 9 5 4 3 2" xfId="14157" xr:uid="{00000000-0005-0000-0000-000065200000}"/>
    <cellStyle name="Normal 9 5 4 4" xfId="18368" xr:uid="{00000000-0005-0000-0000-0000AA100000}"/>
    <cellStyle name="Normal 9 5 4 5" xfId="9939" xr:uid="{00000000-0005-0000-0000-000062200000}"/>
    <cellStyle name="Normal 9 5 5" xfId="1832" xr:uid="{00000000-0005-0000-0000-000066200000}"/>
    <cellStyle name="Normal 9 5 5 2" xfId="4062" xr:uid="{00000000-0005-0000-0000-000067200000}"/>
    <cellStyle name="Normal 9 5 5 2 2" xfId="8286" xr:uid="{00000000-0005-0000-0000-000068200000}"/>
    <cellStyle name="Normal 9 5 5 2 2 2" xfId="16715" xr:uid="{00000000-0005-0000-0000-000068200000}"/>
    <cellStyle name="Normal 9 5 5 2 3" xfId="20926" xr:uid="{00000000-0005-0000-0000-0000AD100000}"/>
    <cellStyle name="Normal 9 5 5 2 4" xfId="12497" xr:uid="{00000000-0005-0000-0000-000067200000}"/>
    <cellStyle name="Normal 9 5 5 3" xfId="6141" xr:uid="{00000000-0005-0000-0000-000069200000}"/>
    <cellStyle name="Normal 9 5 5 3 2" xfId="14570" xr:uid="{00000000-0005-0000-0000-000069200000}"/>
    <cellStyle name="Normal 9 5 5 4" xfId="18781" xr:uid="{00000000-0005-0000-0000-0000AC100000}"/>
    <cellStyle name="Normal 9 5 5 5" xfId="10352" xr:uid="{00000000-0005-0000-0000-000066200000}"/>
    <cellStyle name="Normal 9 5 6" xfId="2246" xr:uid="{00000000-0005-0000-0000-00006A200000}"/>
    <cellStyle name="Normal 9 5 6 2" xfId="4475" xr:uid="{00000000-0005-0000-0000-00006B200000}"/>
    <cellStyle name="Normal 9 5 6 2 2" xfId="8699" xr:uid="{00000000-0005-0000-0000-00006C200000}"/>
    <cellStyle name="Normal 9 5 6 2 2 2" xfId="17128" xr:uid="{00000000-0005-0000-0000-00006C200000}"/>
    <cellStyle name="Normal 9 5 6 2 3" xfId="21339" xr:uid="{00000000-0005-0000-0000-0000AF100000}"/>
    <cellStyle name="Normal 9 5 6 2 4" xfId="12910" xr:uid="{00000000-0005-0000-0000-00006B200000}"/>
    <cellStyle name="Normal 9 5 6 3" xfId="6554" xr:uid="{00000000-0005-0000-0000-00006D200000}"/>
    <cellStyle name="Normal 9 5 6 3 2" xfId="14983" xr:uid="{00000000-0005-0000-0000-00006D200000}"/>
    <cellStyle name="Normal 9 5 6 4" xfId="19194" xr:uid="{00000000-0005-0000-0000-0000AE100000}"/>
    <cellStyle name="Normal 9 5 6 5" xfId="10765" xr:uid="{00000000-0005-0000-0000-00006A200000}"/>
    <cellStyle name="Normal 9 5 7" xfId="2682" xr:uid="{00000000-0005-0000-0000-00006E200000}"/>
    <cellStyle name="Normal 9 5 7 2" xfId="6967" xr:uid="{00000000-0005-0000-0000-00006F200000}"/>
    <cellStyle name="Normal 9 5 7 2 2" xfId="15396" xr:uid="{00000000-0005-0000-0000-00006F200000}"/>
    <cellStyle name="Normal 9 5 7 3" xfId="19607" xr:uid="{00000000-0005-0000-0000-0000B0100000}"/>
    <cellStyle name="Normal 9 5 7 4" xfId="11178" xr:uid="{00000000-0005-0000-0000-00006E200000}"/>
    <cellStyle name="Normal 9 5 8" xfId="4902" xr:uid="{00000000-0005-0000-0000-000070200000}"/>
    <cellStyle name="Normal 9 5 8 2" xfId="13331" xr:uid="{00000000-0005-0000-0000-000070200000}"/>
    <cellStyle name="Normal 9 5 9" xfId="17542" xr:uid="{00000000-0005-0000-0000-00009E23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00000000-0005-0000-0000-000074200000}"/>
    <cellStyle name="Normal 9 6 2 2 3" xfId="20102" xr:uid="{00000000-0005-0000-0000-0000B3100000}"/>
    <cellStyle name="Normal 9 6 2 2 4" xfId="11673" xr:uid="{00000000-0005-0000-0000-000073200000}"/>
    <cellStyle name="Normal 9 6 2 3" xfId="5317" xr:uid="{00000000-0005-0000-0000-000075200000}"/>
    <cellStyle name="Normal 9 6 2 3 2" xfId="13746" xr:uid="{00000000-0005-0000-0000-000075200000}"/>
    <cellStyle name="Normal 9 6 2 4" xfId="17957" xr:uid="{00000000-0005-0000-0000-0000B2100000}"/>
    <cellStyle name="Normal 9 6 2 5" xfId="9528" xr:uid="{00000000-0005-0000-0000-000072200000}"/>
    <cellStyle name="Normal 9 6 3" xfId="1421" xr:uid="{00000000-0005-0000-0000-000076200000}"/>
    <cellStyle name="Normal 9 6 3 2" xfId="3651" xr:uid="{00000000-0005-0000-0000-000077200000}"/>
    <cellStyle name="Normal 9 6 3 2 2" xfId="7875" xr:uid="{00000000-0005-0000-0000-000078200000}"/>
    <cellStyle name="Normal 9 6 3 2 2 2" xfId="16304" xr:uid="{00000000-0005-0000-0000-000078200000}"/>
    <cellStyle name="Normal 9 6 3 2 3" xfId="20515" xr:uid="{00000000-0005-0000-0000-0000B5100000}"/>
    <cellStyle name="Normal 9 6 3 2 4" xfId="12086" xr:uid="{00000000-0005-0000-0000-000077200000}"/>
    <cellStyle name="Normal 9 6 3 3" xfId="5730" xr:uid="{00000000-0005-0000-0000-000079200000}"/>
    <cellStyle name="Normal 9 6 3 3 2" xfId="14159" xr:uid="{00000000-0005-0000-0000-000079200000}"/>
    <cellStyle name="Normal 9 6 3 4" xfId="18370" xr:uid="{00000000-0005-0000-0000-0000B4100000}"/>
    <cellStyle name="Normal 9 6 3 5" xfId="9941" xr:uid="{00000000-0005-0000-0000-000076200000}"/>
    <cellStyle name="Normal 9 6 4" xfId="1834" xr:uid="{00000000-0005-0000-0000-00007A200000}"/>
    <cellStyle name="Normal 9 6 4 2" xfId="4064" xr:uid="{00000000-0005-0000-0000-00007B200000}"/>
    <cellStyle name="Normal 9 6 4 2 2" xfId="8288" xr:uid="{00000000-0005-0000-0000-00007C200000}"/>
    <cellStyle name="Normal 9 6 4 2 2 2" xfId="16717" xr:uid="{00000000-0005-0000-0000-00007C200000}"/>
    <cellStyle name="Normal 9 6 4 2 3" xfId="20928" xr:uid="{00000000-0005-0000-0000-0000B7100000}"/>
    <cellStyle name="Normal 9 6 4 2 4" xfId="12499" xr:uid="{00000000-0005-0000-0000-00007B200000}"/>
    <cellStyle name="Normal 9 6 4 3" xfId="6143" xr:uid="{00000000-0005-0000-0000-00007D200000}"/>
    <cellStyle name="Normal 9 6 4 3 2" xfId="14572" xr:uid="{00000000-0005-0000-0000-00007D200000}"/>
    <cellStyle name="Normal 9 6 4 4" xfId="18783" xr:uid="{00000000-0005-0000-0000-0000B6100000}"/>
    <cellStyle name="Normal 9 6 4 5" xfId="10354" xr:uid="{00000000-0005-0000-0000-00007A200000}"/>
    <cellStyle name="Normal 9 6 5" xfId="2248" xr:uid="{00000000-0005-0000-0000-00007E200000}"/>
    <cellStyle name="Normal 9 6 5 2" xfId="4477" xr:uid="{00000000-0005-0000-0000-00007F200000}"/>
    <cellStyle name="Normal 9 6 5 2 2" xfId="8701" xr:uid="{00000000-0005-0000-0000-000080200000}"/>
    <cellStyle name="Normal 9 6 5 2 2 2" xfId="17130" xr:uid="{00000000-0005-0000-0000-000080200000}"/>
    <cellStyle name="Normal 9 6 5 2 3" xfId="21341" xr:uid="{00000000-0005-0000-0000-0000B9100000}"/>
    <cellStyle name="Normal 9 6 5 2 4" xfId="12912" xr:uid="{00000000-0005-0000-0000-00007F200000}"/>
    <cellStyle name="Normal 9 6 5 3" xfId="6556" xr:uid="{00000000-0005-0000-0000-000081200000}"/>
    <cellStyle name="Normal 9 6 5 3 2" xfId="14985" xr:uid="{00000000-0005-0000-0000-000081200000}"/>
    <cellStyle name="Normal 9 6 5 4" xfId="19196" xr:uid="{00000000-0005-0000-0000-0000B8100000}"/>
    <cellStyle name="Normal 9 6 5 5" xfId="10767" xr:uid="{00000000-0005-0000-0000-00007E200000}"/>
    <cellStyle name="Normal 9 6 6" xfId="2684" xr:uid="{00000000-0005-0000-0000-000082200000}"/>
    <cellStyle name="Normal 9 6 6 2" xfId="6969" xr:uid="{00000000-0005-0000-0000-000083200000}"/>
    <cellStyle name="Normal 9 6 6 2 2" xfId="15398" xr:uid="{00000000-0005-0000-0000-000083200000}"/>
    <cellStyle name="Normal 9 6 6 3" xfId="19609" xr:uid="{00000000-0005-0000-0000-0000BA100000}"/>
    <cellStyle name="Normal 9 6 6 4" xfId="11180" xr:uid="{00000000-0005-0000-0000-000082200000}"/>
    <cellStyle name="Normal 9 6 7" xfId="4904" xr:uid="{00000000-0005-0000-0000-000084200000}"/>
    <cellStyle name="Normal 9 6 7 2" xfId="13333" xr:uid="{00000000-0005-0000-0000-000084200000}"/>
    <cellStyle name="Normal 9 6 8" xfId="17544" xr:uid="{00000000-0005-0000-0000-0000A0230000}"/>
    <cellStyle name="Normal 9 6 9" xfId="9115" xr:uid="{00000000-0005-0000-0000-000071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00000000-0005-0000-0000-000092200000}"/>
    <cellStyle name="Note 2 2 10 3" xfId="19690" xr:uid="{00000000-0005-0000-0000-0000C5100000}"/>
    <cellStyle name="Note 2 2 10 4" xfId="11261" xr:uid="{00000000-0005-0000-0000-000091200000}"/>
    <cellStyle name="Note 2 2 11" xfId="4905" xr:uid="{00000000-0005-0000-0000-000093200000}"/>
    <cellStyle name="Note 2 2 11 2" xfId="13334" xr:uid="{00000000-0005-0000-0000-000093200000}"/>
    <cellStyle name="Note 2 2 12" xfId="17545" xr:uid="{00000000-0005-0000-0000-0000A3230000}"/>
    <cellStyle name="Note 2 2 13" xfId="9116" xr:uid="{00000000-0005-0000-0000-000090200000}"/>
    <cellStyle name="Note 2 2 2" xfId="547" xr:uid="{00000000-0005-0000-0000-000094200000}"/>
    <cellStyle name="Note 2 2 2 10" xfId="4906" xr:uid="{00000000-0005-0000-0000-000095200000}"/>
    <cellStyle name="Note 2 2 2 10 2" xfId="13335" xr:uid="{00000000-0005-0000-0000-000095200000}"/>
    <cellStyle name="Note 2 2 2 11" xfId="17546" xr:uid="{00000000-0005-0000-0000-0000A4230000}"/>
    <cellStyle name="Note 2 2 2 12" xfId="9117" xr:uid="{00000000-0005-0000-0000-000094200000}"/>
    <cellStyle name="Note 2 2 2 2" xfId="548" xr:uid="{00000000-0005-0000-0000-000096200000}"/>
    <cellStyle name="Note 2 2 2 2 10" xfId="17547" xr:uid="{00000000-0005-0000-0000-0000A5230000}"/>
    <cellStyle name="Note 2 2 2 2 11" xfId="911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00000000-0005-0000-0000-000099200000}"/>
    <cellStyle name="Note 2 2 2 2 2 2 3" xfId="20105" xr:uid="{00000000-0005-0000-0000-0000C9100000}"/>
    <cellStyle name="Note 2 2 2 2 2 2 4" xfId="11676" xr:uid="{00000000-0005-0000-0000-000098200000}"/>
    <cellStyle name="Note 2 2 2 2 2 3" xfId="5320" xr:uid="{00000000-0005-0000-0000-00009A200000}"/>
    <cellStyle name="Note 2 2 2 2 2 3 2" xfId="13749" xr:uid="{00000000-0005-0000-0000-00009A200000}"/>
    <cellStyle name="Note 2 2 2 2 2 4" xfId="17960" xr:uid="{00000000-0005-0000-0000-0000C8100000}"/>
    <cellStyle name="Note 2 2 2 2 2 5" xfId="9531" xr:uid="{00000000-0005-0000-0000-000097200000}"/>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00000000-0005-0000-0000-00009D200000}"/>
    <cellStyle name="Note 2 2 2 2 3 2 3" xfId="20518" xr:uid="{00000000-0005-0000-0000-0000CB100000}"/>
    <cellStyle name="Note 2 2 2 2 3 2 4" xfId="12089" xr:uid="{00000000-0005-0000-0000-00009C200000}"/>
    <cellStyle name="Note 2 2 2 2 3 3" xfId="5733" xr:uid="{00000000-0005-0000-0000-00009E200000}"/>
    <cellStyle name="Note 2 2 2 2 3 3 2" xfId="14162" xr:uid="{00000000-0005-0000-0000-00009E200000}"/>
    <cellStyle name="Note 2 2 2 2 3 4" xfId="18373" xr:uid="{00000000-0005-0000-0000-0000CA100000}"/>
    <cellStyle name="Note 2 2 2 2 3 5" xfId="9944" xr:uid="{00000000-0005-0000-0000-00009B200000}"/>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00000000-0005-0000-0000-0000A1200000}"/>
    <cellStyle name="Note 2 2 2 2 4 2 3" xfId="20931" xr:uid="{00000000-0005-0000-0000-0000CD100000}"/>
    <cellStyle name="Note 2 2 2 2 4 2 4" xfId="12502" xr:uid="{00000000-0005-0000-0000-0000A0200000}"/>
    <cellStyle name="Note 2 2 2 2 4 3" xfId="6146" xr:uid="{00000000-0005-0000-0000-0000A2200000}"/>
    <cellStyle name="Note 2 2 2 2 4 3 2" xfId="14575" xr:uid="{00000000-0005-0000-0000-0000A2200000}"/>
    <cellStyle name="Note 2 2 2 2 4 4" xfId="18786" xr:uid="{00000000-0005-0000-0000-0000CC100000}"/>
    <cellStyle name="Note 2 2 2 2 4 5" xfId="10357" xr:uid="{00000000-0005-0000-0000-00009F200000}"/>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00000000-0005-0000-0000-0000A5200000}"/>
    <cellStyle name="Note 2 2 2 2 5 2 3" xfId="21344" xr:uid="{00000000-0005-0000-0000-0000CF100000}"/>
    <cellStyle name="Note 2 2 2 2 5 2 4" xfId="12915" xr:uid="{00000000-0005-0000-0000-0000A4200000}"/>
    <cellStyle name="Note 2 2 2 2 5 3" xfId="6559" xr:uid="{00000000-0005-0000-0000-0000A6200000}"/>
    <cellStyle name="Note 2 2 2 2 5 3 2" xfId="14988" xr:uid="{00000000-0005-0000-0000-0000A6200000}"/>
    <cellStyle name="Note 2 2 2 2 5 4" xfId="19199" xr:uid="{00000000-0005-0000-0000-0000CE100000}"/>
    <cellStyle name="Note 2 2 2 2 5 5" xfId="10770" xr:uid="{00000000-0005-0000-0000-0000A3200000}"/>
    <cellStyle name="Note 2 2 2 2 6" xfId="2687" xr:uid="{00000000-0005-0000-0000-0000A7200000}"/>
    <cellStyle name="Note 2 2 2 2 6 2" xfId="6972" xr:uid="{00000000-0005-0000-0000-0000A8200000}"/>
    <cellStyle name="Note 2 2 2 2 6 2 2" xfId="15401" xr:uid="{00000000-0005-0000-0000-0000A8200000}"/>
    <cellStyle name="Note 2 2 2 2 6 3" xfId="19612" xr:uid="{00000000-0005-0000-0000-0000D0100000}"/>
    <cellStyle name="Note 2 2 2 2 6 4" xfId="11183" xr:uid="{00000000-0005-0000-0000-0000A7200000}"/>
    <cellStyle name="Note 2 2 2 2 7" xfId="2746" xr:uid="{00000000-0005-0000-0000-0000A9200000}"/>
    <cellStyle name="Note 2 2 2 2 8" xfId="2827" xr:uid="{00000000-0005-0000-0000-0000AA200000}"/>
    <cellStyle name="Note 2 2 2 2 8 2" xfId="7052" xr:uid="{00000000-0005-0000-0000-0000AB200000}"/>
    <cellStyle name="Note 2 2 2 2 8 2 2" xfId="15481" xr:uid="{00000000-0005-0000-0000-0000AB200000}"/>
    <cellStyle name="Note 2 2 2 2 8 3" xfId="19692" xr:uid="{00000000-0005-0000-0000-0000D2100000}"/>
    <cellStyle name="Note 2 2 2 2 8 4" xfId="11263" xr:uid="{00000000-0005-0000-0000-0000AA200000}"/>
    <cellStyle name="Note 2 2 2 2 9" xfId="4907" xr:uid="{00000000-0005-0000-0000-0000AC200000}"/>
    <cellStyle name="Note 2 2 2 2 9 2" xfId="13336"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2 2 2" xfId="15893" xr:uid="{00000000-0005-0000-0000-0000AF200000}"/>
    <cellStyle name="Note 2 2 2 3 2 3" xfId="20104" xr:uid="{00000000-0005-0000-0000-0000D4100000}"/>
    <cellStyle name="Note 2 2 2 3 2 4" xfId="11675" xr:uid="{00000000-0005-0000-0000-0000AE200000}"/>
    <cellStyle name="Note 2 2 2 3 3" xfId="5319" xr:uid="{00000000-0005-0000-0000-0000B0200000}"/>
    <cellStyle name="Note 2 2 2 3 3 2" xfId="13748" xr:uid="{00000000-0005-0000-0000-0000B0200000}"/>
    <cellStyle name="Note 2 2 2 3 4" xfId="17959" xr:uid="{00000000-0005-0000-0000-0000D3100000}"/>
    <cellStyle name="Note 2 2 2 3 5" xfId="9530" xr:uid="{00000000-0005-0000-0000-0000AD200000}"/>
    <cellStyle name="Note 2 2 2 4" xfId="1423" xr:uid="{00000000-0005-0000-0000-0000B1200000}"/>
    <cellStyle name="Note 2 2 2 4 2" xfId="3653" xr:uid="{00000000-0005-0000-0000-0000B2200000}"/>
    <cellStyle name="Note 2 2 2 4 2 2" xfId="7877" xr:uid="{00000000-0005-0000-0000-0000B3200000}"/>
    <cellStyle name="Note 2 2 2 4 2 2 2" xfId="16306" xr:uid="{00000000-0005-0000-0000-0000B3200000}"/>
    <cellStyle name="Note 2 2 2 4 2 3" xfId="20517" xr:uid="{00000000-0005-0000-0000-0000D6100000}"/>
    <cellStyle name="Note 2 2 2 4 2 4" xfId="12088" xr:uid="{00000000-0005-0000-0000-0000B2200000}"/>
    <cellStyle name="Note 2 2 2 4 3" xfId="5732" xr:uid="{00000000-0005-0000-0000-0000B4200000}"/>
    <cellStyle name="Note 2 2 2 4 3 2" xfId="14161" xr:uid="{00000000-0005-0000-0000-0000B4200000}"/>
    <cellStyle name="Note 2 2 2 4 4" xfId="18372" xr:uid="{00000000-0005-0000-0000-0000D5100000}"/>
    <cellStyle name="Note 2 2 2 4 5" xfId="9943" xr:uid="{00000000-0005-0000-0000-0000B1200000}"/>
    <cellStyle name="Note 2 2 2 5" xfId="1837" xr:uid="{00000000-0005-0000-0000-0000B5200000}"/>
    <cellStyle name="Note 2 2 2 5 2" xfId="4066" xr:uid="{00000000-0005-0000-0000-0000B6200000}"/>
    <cellStyle name="Note 2 2 2 5 2 2" xfId="8290" xr:uid="{00000000-0005-0000-0000-0000B7200000}"/>
    <cellStyle name="Note 2 2 2 5 2 2 2" xfId="16719" xr:uid="{00000000-0005-0000-0000-0000B7200000}"/>
    <cellStyle name="Note 2 2 2 5 2 3" xfId="20930" xr:uid="{00000000-0005-0000-0000-0000D8100000}"/>
    <cellStyle name="Note 2 2 2 5 2 4" xfId="12501" xr:uid="{00000000-0005-0000-0000-0000B6200000}"/>
    <cellStyle name="Note 2 2 2 5 3" xfId="6145" xr:uid="{00000000-0005-0000-0000-0000B8200000}"/>
    <cellStyle name="Note 2 2 2 5 3 2" xfId="14574" xr:uid="{00000000-0005-0000-0000-0000B8200000}"/>
    <cellStyle name="Note 2 2 2 5 4" xfId="18785" xr:uid="{00000000-0005-0000-0000-0000D7100000}"/>
    <cellStyle name="Note 2 2 2 5 5" xfId="10356" xr:uid="{00000000-0005-0000-0000-0000B5200000}"/>
    <cellStyle name="Note 2 2 2 6" xfId="2250" xr:uid="{00000000-0005-0000-0000-0000B9200000}"/>
    <cellStyle name="Note 2 2 2 6 2" xfId="4479" xr:uid="{00000000-0005-0000-0000-0000BA200000}"/>
    <cellStyle name="Note 2 2 2 6 2 2" xfId="8703" xr:uid="{00000000-0005-0000-0000-0000BB200000}"/>
    <cellStyle name="Note 2 2 2 6 2 2 2" xfId="17132" xr:uid="{00000000-0005-0000-0000-0000BB200000}"/>
    <cellStyle name="Note 2 2 2 6 2 3" xfId="21343" xr:uid="{00000000-0005-0000-0000-0000DA100000}"/>
    <cellStyle name="Note 2 2 2 6 2 4" xfId="12914" xr:uid="{00000000-0005-0000-0000-0000BA200000}"/>
    <cellStyle name="Note 2 2 2 6 3" xfId="6558" xr:uid="{00000000-0005-0000-0000-0000BC200000}"/>
    <cellStyle name="Note 2 2 2 6 3 2" xfId="14987" xr:uid="{00000000-0005-0000-0000-0000BC200000}"/>
    <cellStyle name="Note 2 2 2 6 4" xfId="19198" xr:uid="{00000000-0005-0000-0000-0000D9100000}"/>
    <cellStyle name="Note 2 2 2 6 5" xfId="10769" xr:uid="{00000000-0005-0000-0000-0000B9200000}"/>
    <cellStyle name="Note 2 2 2 7" xfId="2686" xr:uid="{00000000-0005-0000-0000-0000BD200000}"/>
    <cellStyle name="Note 2 2 2 7 2" xfId="6971" xr:uid="{00000000-0005-0000-0000-0000BE200000}"/>
    <cellStyle name="Note 2 2 2 7 2 2" xfId="15400" xr:uid="{00000000-0005-0000-0000-0000BE200000}"/>
    <cellStyle name="Note 2 2 2 7 3" xfId="19611" xr:uid="{00000000-0005-0000-0000-0000DB100000}"/>
    <cellStyle name="Note 2 2 2 7 4" xfId="11182" xr:uid="{00000000-0005-0000-0000-0000BD200000}"/>
    <cellStyle name="Note 2 2 2 8" xfId="2745" xr:uid="{00000000-0005-0000-0000-0000BF200000}"/>
    <cellStyle name="Note 2 2 2 9" xfId="2826" xr:uid="{00000000-0005-0000-0000-0000C0200000}"/>
    <cellStyle name="Note 2 2 2 9 2" xfId="7051" xr:uid="{00000000-0005-0000-0000-0000C1200000}"/>
    <cellStyle name="Note 2 2 2 9 2 2" xfId="15480" xr:uid="{00000000-0005-0000-0000-0000C1200000}"/>
    <cellStyle name="Note 2 2 2 9 3" xfId="19691" xr:uid="{00000000-0005-0000-0000-0000DD100000}"/>
    <cellStyle name="Note 2 2 2 9 4" xfId="11262" xr:uid="{00000000-0005-0000-0000-0000C0200000}"/>
    <cellStyle name="Note 2 2 3" xfId="549" xr:uid="{00000000-0005-0000-0000-0000C2200000}"/>
    <cellStyle name="Note 2 2 3 10" xfId="17548" xr:uid="{00000000-0005-0000-0000-0000A6230000}"/>
    <cellStyle name="Note 2 2 3 11" xfId="911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2 2 2" xfId="15895" xr:uid="{00000000-0005-0000-0000-0000C5200000}"/>
    <cellStyle name="Note 2 2 3 2 2 3" xfId="20106" xr:uid="{00000000-0005-0000-0000-0000E0100000}"/>
    <cellStyle name="Note 2 2 3 2 2 4" xfId="11677" xr:uid="{00000000-0005-0000-0000-0000C4200000}"/>
    <cellStyle name="Note 2 2 3 2 3" xfId="5321" xr:uid="{00000000-0005-0000-0000-0000C6200000}"/>
    <cellStyle name="Note 2 2 3 2 3 2" xfId="13750" xr:uid="{00000000-0005-0000-0000-0000C6200000}"/>
    <cellStyle name="Note 2 2 3 2 4" xfId="17961" xr:uid="{00000000-0005-0000-0000-0000DF100000}"/>
    <cellStyle name="Note 2 2 3 2 5" xfId="9532" xr:uid="{00000000-0005-0000-0000-0000C3200000}"/>
    <cellStyle name="Note 2 2 3 3" xfId="1425" xr:uid="{00000000-0005-0000-0000-0000C7200000}"/>
    <cellStyle name="Note 2 2 3 3 2" xfId="3655" xr:uid="{00000000-0005-0000-0000-0000C8200000}"/>
    <cellStyle name="Note 2 2 3 3 2 2" xfId="7879" xr:uid="{00000000-0005-0000-0000-0000C9200000}"/>
    <cellStyle name="Note 2 2 3 3 2 2 2" xfId="16308" xr:uid="{00000000-0005-0000-0000-0000C9200000}"/>
    <cellStyle name="Note 2 2 3 3 2 3" xfId="20519" xr:uid="{00000000-0005-0000-0000-0000E2100000}"/>
    <cellStyle name="Note 2 2 3 3 2 4" xfId="12090" xr:uid="{00000000-0005-0000-0000-0000C8200000}"/>
    <cellStyle name="Note 2 2 3 3 3" xfId="5734" xr:uid="{00000000-0005-0000-0000-0000CA200000}"/>
    <cellStyle name="Note 2 2 3 3 3 2" xfId="14163" xr:uid="{00000000-0005-0000-0000-0000CA200000}"/>
    <cellStyle name="Note 2 2 3 3 4" xfId="18374" xr:uid="{00000000-0005-0000-0000-0000E1100000}"/>
    <cellStyle name="Note 2 2 3 3 5" xfId="9945" xr:uid="{00000000-0005-0000-0000-0000C7200000}"/>
    <cellStyle name="Note 2 2 3 4" xfId="1839" xr:uid="{00000000-0005-0000-0000-0000CB200000}"/>
    <cellStyle name="Note 2 2 3 4 2" xfId="4068" xr:uid="{00000000-0005-0000-0000-0000CC200000}"/>
    <cellStyle name="Note 2 2 3 4 2 2" xfId="8292" xr:uid="{00000000-0005-0000-0000-0000CD200000}"/>
    <cellStyle name="Note 2 2 3 4 2 2 2" xfId="16721" xr:uid="{00000000-0005-0000-0000-0000CD200000}"/>
    <cellStyle name="Note 2 2 3 4 2 3" xfId="20932" xr:uid="{00000000-0005-0000-0000-0000E4100000}"/>
    <cellStyle name="Note 2 2 3 4 2 4" xfId="12503" xr:uid="{00000000-0005-0000-0000-0000CC200000}"/>
    <cellStyle name="Note 2 2 3 4 3" xfId="6147" xr:uid="{00000000-0005-0000-0000-0000CE200000}"/>
    <cellStyle name="Note 2 2 3 4 3 2" xfId="14576" xr:uid="{00000000-0005-0000-0000-0000CE200000}"/>
    <cellStyle name="Note 2 2 3 4 4" xfId="18787" xr:uid="{00000000-0005-0000-0000-0000E3100000}"/>
    <cellStyle name="Note 2 2 3 4 5" xfId="10358" xr:uid="{00000000-0005-0000-0000-0000CB200000}"/>
    <cellStyle name="Note 2 2 3 5" xfId="2252" xr:uid="{00000000-0005-0000-0000-0000CF200000}"/>
    <cellStyle name="Note 2 2 3 5 2" xfId="4481" xr:uid="{00000000-0005-0000-0000-0000D0200000}"/>
    <cellStyle name="Note 2 2 3 5 2 2" xfId="8705" xr:uid="{00000000-0005-0000-0000-0000D1200000}"/>
    <cellStyle name="Note 2 2 3 5 2 2 2" xfId="17134" xr:uid="{00000000-0005-0000-0000-0000D1200000}"/>
    <cellStyle name="Note 2 2 3 5 2 3" xfId="21345" xr:uid="{00000000-0005-0000-0000-0000E6100000}"/>
    <cellStyle name="Note 2 2 3 5 2 4" xfId="12916" xr:uid="{00000000-0005-0000-0000-0000D0200000}"/>
    <cellStyle name="Note 2 2 3 5 3" xfId="6560" xr:uid="{00000000-0005-0000-0000-0000D2200000}"/>
    <cellStyle name="Note 2 2 3 5 3 2" xfId="14989" xr:uid="{00000000-0005-0000-0000-0000D2200000}"/>
    <cellStyle name="Note 2 2 3 5 4" xfId="19200" xr:uid="{00000000-0005-0000-0000-0000E5100000}"/>
    <cellStyle name="Note 2 2 3 5 5" xfId="10771" xr:uid="{00000000-0005-0000-0000-0000CF200000}"/>
    <cellStyle name="Note 2 2 3 6" xfId="2688" xr:uid="{00000000-0005-0000-0000-0000D3200000}"/>
    <cellStyle name="Note 2 2 3 6 2" xfId="6973" xr:uid="{00000000-0005-0000-0000-0000D4200000}"/>
    <cellStyle name="Note 2 2 3 6 2 2" xfId="15402" xr:uid="{00000000-0005-0000-0000-0000D4200000}"/>
    <cellStyle name="Note 2 2 3 6 3" xfId="19613" xr:uid="{00000000-0005-0000-0000-0000E7100000}"/>
    <cellStyle name="Note 2 2 3 6 4" xfId="11184" xr:uid="{00000000-0005-0000-0000-0000D3200000}"/>
    <cellStyle name="Note 2 2 3 7" xfId="2747" xr:uid="{00000000-0005-0000-0000-0000D5200000}"/>
    <cellStyle name="Note 2 2 3 8" xfId="2828" xr:uid="{00000000-0005-0000-0000-0000D6200000}"/>
    <cellStyle name="Note 2 2 3 8 2" xfId="7053" xr:uid="{00000000-0005-0000-0000-0000D7200000}"/>
    <cellStyle name="Note 2 2 3 8 2 2" xfId="15482" xr:uid="{00000000-0005-0000-0000-0000D7200000}"/>
    <cellStyle name="Note 2 2 3 8 3" xfId="19693" xr:uid="{00000000-0005-0000-0000-0000E9100000}"/>
    <cellStyle name="Note 2 2 3 8 4" xfId="11264" xr:uid="{00000000-0005-0000-0000-0000D6200000}"/>
    <cellStyle name="Note 2 2 3 9" xfId="4908" xr:uid="{00000000-0005-0000-0000-0000D8200000}"/>
    <cellStyle name="Note 2 2 3 9 2" xfId="13337"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2 2 2" xfId="15892" xr:uid="{00000000-0005-0000-0000-0000DB200000}"/>
    <cellStyle name="Note 2 2 4 2 3" xfId="20103" xr:uid="{00000000-0005-0000-0000-0000EB100000}"/>
    <cellStyle name="Note 2 2 4 2 4" xfId="11674" xr:uid="{00000000-0005-0000-0000-0000DA200000}"/>
    <cellStyle name="Note 2 2 4 3" xfId="5318" xr:uid="{00000000-0005-0000-0000-0000DC200000}"/>
    <cellStyle name="Note 2 2 4 3 2" xfId="13747" xr:uid="{00000000-0005-0000-0000-0000DC200000}"/>
    <cellStyle name="Note 2 2 4 4" xfId="17958" xr:uid="{00000000-0005-0000-0000-0000EA100000}"/>
    <cellStyle name="Note 2 2 4 5" xfId="9529" xr:uid="{00000000-0005-0000-0000-0000D9200000}"/>
    <cellStyle name="Note 2 2 5" xfId="1422" xr:uid="{00000000-0005-0000-0000-0000DD200000}"/>
    <cellStyle name="Note 2 2 5 2" xfId="3652" xr:uid="{00000000-0005-0000-0000-0000DE200000}"/>
    <cellStyle name="Note 2 2 5 2 2" xfId="7876" xr:uid="{00000000-0005-0000-0000-0000DF200000}"/>
    <cellStyle name="Note 2 2 5 2 2 2" xfId="16305" xr:uid="{00000000-0005-0000-0000-0000DF200000}"/>
    <cellStyle name="Note 2 2 5 2 3" xfId="20516" xr:uid="{00000000-0005-0000-0000-0000ED100000}"/>
    <cellStyle name="Note 2 2 5 2 4" xfId="12087" xr:uid="{00000000-0005-0000-0000-0000DE200000}"/>
    <cellStyle name="Note 2 2 5 3" xfId="5731" xr:uid="{00000000-0005-0000-0000-0000E0200000}"/>
    <cellStyle name="Note 2 2 5 3 2" xfId="14160" xr:uid="{00000000-0005-0000-0000-0000E0200000}"/>
    <cellStyle name="Note 2 2 5 4" xfId="18371" xr:uid="{00000000-0005-0000-0000-0000EC100000}"/>
    <cellStyle name="Note 2 2 5 5" xfId="9942" xr:uid="{00000000-0005-0000-0000-0000DD200000}"/>
    <cellStyle name="Note 2 2 6" xfId="1836" xr:uid="{00000000-0005-0000-0000-0000E1200000}"/>
    <cellStyle name="Note 2 2 6 2" xfId="4065" xr:uid="{00000000-0005-0000-0000-0000E2200000}"/>
    <cellStyle name="Note 2 2 6 2 2" xfId="8289" xr:uid="{00000000-0005-0000-0000-0000E3200000}"/>
    <cellStyle name="Note 2 2 6 2 2 2" xfId="16718" xr:uid="{00000000-0005-0000-0000-0000E3200000}"/>
    <cellStyle name="Note 2 2 6 2 3" xfId="20929" xr:uid="{00000000-0005-0000-0000-0000EF100000}"/>
    <cellStyle name="Note 2 2 6 2 4" xfId="12500" xr:uid="{00000000-0005-0000-0000-0000E2200000}"/>
    <cellStyle name="Note 2 2 6 3" xfId="6144" xr:uid="{00000000-0005-0000-0000-0000E4200000}"/>
    <cellStyle name="Note 2 2 6 3 2" xfId="14573" xr:uid="{00000000-0005-0000-0000-0000E4200000}"/>
    <cellStyle name="Note 2 2 6 4" xfId="18784" xr:uid="{00000000-0005-0000-0000-0000EE100000}"/>
    <cellStyle name="Note 2 2 6 5" xfId="10355" xr:uid="{00000000-0005-0000-0000-0000E1200000}"/>
    <cellStyle name="Note 2 2 7" xfId="2249" xr:uid="{00000000-0005-0000-0000-0000E5200000}"/>
    <cellStyle name="Note 2 2 7 2" xfId="4478" xr:uid="{00000000-0005-0000-0000-0000E6200000}"/>
    <cellStyle name="Note 2 2 7 2 2" xfId="8702" xr:uid="{00000000-0005-0000-0000-0000E7200000}"/>
    <cellStyle name="Note 2 2 7 2 2 2" xfId="17131" xr:uid="{00000000-0005-0000-0000-0000E7200000}"/>
    <cellStyle name="Note 2 2 7 2 3" xfId="21342" xr:uid="{00000000-0005-0000-0000-0000F1100000}"/>
    <cellStyle name="Note 2 2 7 2 4" xfId="12913" xr:uid="{00000000-0005-0000-0000-0000E6200000}"/>
    <cellStyle name="Note 2 2 7 3" xfId="6557" xr:uid="{00000000-0005-0000-0000-0000E8200000}"/>
    <cellStyle name="Note 2 2 7 3 2" xfId="14986" xr:uid="{00000000-0005-0000-0000-0000E8200000}"/>
    <cellStyle name="Note 2 2 7 4" xfId="19197" xr:uid="{00000000-0005-0000-0000-0000F0100000}"/>
    <cellStyle name="Note 2 2 7 5" xfId="10768" xr:uid="{00000000-0005-0000-0000-0000E5200000}"/>
    <cellStyle name="Note 2 2 8" xfId="2685" xr:uid="{00000000-0005-0000-0000-0000E9200000}"/>
    <cellStyle name="Note 2 2 8 2" xfId="6970" xr:uid="{00000000-0005-0000-0000-0000EA200000}"/>
    <cellStyle name="Note 2 2 8 2 2" xfId="15399" xr:uid="{00000000-0005-0000-0000-0000EA200000}"/>
    <cellStyle name="Note 2 2 8 3" xfId="19610" xr:uid="{00000000-0005-0000-0000-0000F2100000}"/>
    <cellStyle name="Note 2 2 8 4" xfId="11181" xr:uid="{00000000-0005-0000-0000-0000E9200000}"/>
    <cellStyle name="Note 2 2 9" xfId="2744" xr:uid="{00000000-0005-0000-0000-0000EB200000}"/>
    <cellStyle name="Note 2 3" xfId="550" xr:uid="{00000000-0005-0000-0000-0000EC200000}"/>
    <cellStyle name="Note 2 3 10" xfId="4909" xr:uid="{00000000-0005-0000-0000-0000ED200000}"/>
    <cellStyle name="Note 2 3 10 2" xfId="13338" xr:uid="{00000000-0005-0000-0000-0000ED200000}"/>
    <cellStyle name="Note 2 3 11" xfId="17549" xr:uid="{00000000-0005-0000-0000-0000A7230000}"/>
    <cellStyle name="Note 2 3 12" xfId="9120" xr:uid="{00000000-0005-0000-0000-0000EC200000}"/>
    <cellStyle name="Note 2 3 2" xfId="551" xr:uid="{00000000-0005-0000-0000-0000EE200000}"/>
    <cellStyle name="Note 2 3 2 10" xfId="17550" xr:uid="{00000000-0005-0000-0000-0000A8230000}"/>
    <cellStyle name="Note 2 3 2 11" xfId="912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2 2 2" xfId="15897" xr:uid="{00000000-0005-0000-0000-0000F1200000}"/>
    <cellStyle name="Note 2 3 2 2 2 3" xfId="20108" xr:uid="{00000000-0005-0000-0000-0000F7100000}"/>
    <cellStyle name="Note 2 3 2 2 2 4" xfId="11679" xr:uid="{00000000-0005-0000-0000-0000F0200000}"/>
    <cellStyle name="Note 2 3 2 2 3" xfId="5323" xr:uid="{00000000-0005-0000-0000-0000F2200000}"/>
    <cellStyle name="Note 2 3 2 2 3 2" xfId="13752" xr:uid="{00000000-0005-0000-0000-0000F2200000}"/>
    <cellStyle name="Note 2 3 2 2 4" xfId="17963" xr:uid="{00000000-0005-0000-0000-0000F6100000}"/>
    <cellStyle name="Note 2 3 2 2 5" xfId="9534" xr:uid="{00000000-0005-0000-0000-0000EF200000}"/>
    <cellStyle name="Note 2 3 2 3" xfId="1427" xr:uid="{00000000-0005-0000-0000-0000F3200000}"/>
    <cellStyle name="Note 2 3 2 3 2" xfId="3657" xr:uid="{00000000-0005-0000-0000-0000F4200000}"/>
    <cellStyle name="Note 2 3 2 3 2 2" xfId="7881" xr:uid="{00000000-0005-0000-0000-0000F5200000}"/>
    <cellStyle name="Note 2 3 2 3 2 2 2" xfId="16310" xr:uid="{00000000-0005-0000-0000-0000F5200000}"/>
    <cellStyle name="Note 2 3 2 3 2 3" xfId="20521" xr:uid="{00000000-0005-0000-0000-0000F9100000}"/>
    <cellStyle name="Note 2 3 2 3 2 4" xfId="12092" xr:uid="{00000000-0005-0000-0000-0000F4200000}"/>
    <cellStyle name="Note 2 3 2 3 3" xfId="5736" xr:uid="{00000000-0005-0000-0000-0000F6200000}"/>
    <cellStyle name="Note 2 3 2 3 3 2" xfId="14165" xr:uid="{00000000-0005-0000-0000-0000F6200000}"/>
    <cellStyle name="Note 2 3 2 3 4" xfId="18376" xr:uid="{00000000-0005-0000-0000-0000F8100000}"/>
    <cellStyle name="Note 2 3 2 3 5" xfId="9947" xr:uid="{00000000-0005-0000-0000-0000F3200000}"/>
    <cellStyle name="Note 2 3 2 4" xfId="1841" xr:uid="{00000000-0005-0000-0000-0000F7200000}"/>
    <cellStyle name="Note 2 3 2 4 2" xfId="4070" xr:uid="{00000000-0005-0000-0000-0000F8200000}"/>
    <cellStyle name="Note 2 3 2 4 2 2" xfId="8294" xr:uid="{00000000-0005-0000-0000-0000F9200000}"/>
    <cellStyle name="Note 2 3 2 4 2 2 2" xfId="16723" xr:uid="{00000000-0005-0000-0000-0000F9200000}"/>
    <cellStyle name="Note 2 3 2 4 2 3" xfId="20934" xr:uid="{00000000-0005-0000-0000-0000FB100000}"/>
    <cellStyle name="Note 2 3 2 4 2 4" xfId="12505" xr:uid="{00000000-0005-0000-0000-0000F8200000}"/>
    <cellStyle name="Note 2 3 2 4 3" xfId="6149" xr:uid="{00000000-0005-0000-0000-0000FA200000}"/>
    <cellStyle name="Note 2 3 2 4 3 2" xfId="14578" xr:uid="{00000000-0005-0000-0000-0000FA200000}"/>
    <cellStyle name="Note 2 3 2 4 4" xfId="18789" xr:uid="{00000000-0005-0000-0000-0000FA100000}"/>
    <cellStyle name="Note 2 3 2 4 5" xfId="10360" xr:uid="{00000000-0005-0000-0000-0000F7200000}"/>
    <cellStyle name="Note 2 3 2 5" xfId="2254" xr:uid="{00000000-0005-0000-0000-0000FB200000}"/>
    <cellStyle name="Note 2 3 2 5 2" xfId="4483" xr:uid="{00000000-0005-0000-0000-0000FC200000}"/>
    <cellStyle name="Note 2 3 2 5 2 2" xfId="8707" xr:uid="{00000000-0005-0000-0000-0000FD200000}"/>
    <cellStyle name="Note 2 3 2 5 2 2 2" xfId="17136" xr:uid="{00000000-0005-0000-0000-0000FD200000}"/>
    <cellStyle name="Note 2 3 2 5 2 3" xfId="21347" xr:uid="{00000000-0005-0000-0000-0000FD100000}"/>
    <cellStyle name="Note 2 3 2 5 2 4" xfId="12918" xr:uid="{00000000-0005-0000-0000-0000FC200000}"/>
    <cellStyle name="Note 2 3 2 5 3" xfId="6562" xr:uid="{00000000-0005-0000-0000-0000FE200000}"/>
    <cellStyle name="Note 2 3 2 5 3 2" xfId="14991" xr:uid="{00000000-0005-0000-0000-0000FE200000}"/>
    <cellStyle name="Note 2 3 2 5 4" xfId="19202" xr:uid="{00000000-0005-0000-0000-0000FC100000}"/>
    <cellStyle name="Note 2 3 2 5 5" xfId="10773" xr:uid="{00000000-0005-0000-0000-0000FB200000}"/>
    <cellStyle name="Note 2 3 2 6" xfId="2690" xr:uid="{00000000-0005-0000-0000-0000FF200000}"/>
    <cellStyle name="Note 2 3 2 6 2" xfId="6975" xr:uid="{00000000-0005-0000-0000-000000210000}"/>
    <cellStyle name="Note 2 3 2 6 2 2" xfId="15404" xr:uid="{00000000-0005-0000-0000-000000210000}"/>
    <cellStyle name="Note 2 3 2 6 3" xfId="19615" xr:uid="{00000000-0005-0000-0000-0000FE100000}"/>
    <cellStyle name="Note 2 3 2 6 4" xfId="11186" xr:uid="{00000000-0005-0000-0000-0000FF200000}"/>
    <cellStyle name="Note 2 3 2 7" xfId="2749" xr:uid="{00000000-0005-0000-0000-000001210000}"/>
    <cellStyle name="Note 2 3 2 8" xfId="2830" xr:uid="{00000000-0005-0000-0000-000002210000}"/>
    <cellStyle name="Note 2 3 2 8 2" xfId="7055" xr:uid="{00000000-0005-0000-0000-000003210000}"/>
    <cellStyle name="Note 2 3 2 8 2 2" xfId="15484" xr:uid="{00000000-0005-0000-0000-000003210000}"/>
    <cellStyle name="Note 2 3 2 8 3" xfId="19695" xr:uid="{00000000-0005-0000-0000-000000110000}"/>
    <cellStyle name="Note 2 3 2 8 4" xfId="11266" xr:uid="{00000000-0005-0000-0000-000002210000}"/>
    <cellStyle name="Note 2 3 2 9" xfId="4910" xr:uid="{00000000-0005-0000-0000-000004210000}"/>
    <cellStyle name="Note 2 3 2 9 2" xfId="13339"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2 2 2" xfId="15896" xr:uid="{00000000-0005-0000-0000-000007210000}"/>
    <cellStyle name="Note 2 3 3 2 3" xfId="20107" xr:uid="{00000000-0005-0000-0000-000002110000}"/>
    <cellStyle name="Note 2 3 3 2 4" xfId="11678" xr:uid="{00000000-0005-0000-0000-000006210000}"/>
    <cellStyle name="Note 2 3 3 3" xfId="5322" xr:uid="{00000000-0005-0000-0000-000008210000}"/>
    <cellStyle name="Note 2 3 3 3 2" xfId="13751" xr:uid="{00000000-0005-0000-0000-000008210000}"/>
    <cellStyle name="Note 2 3 3 4" xfId="17962" xr:uid="{00000000-0005-0000-0000-000001110000}"/>
    <cellStyle name="Note 2 3 3 5" xfId="9533" xr:uid="{00000000-0005-0000-0000-000005210000}"/>
    <cellStyle name="Note 2 3 4" xfId="1426" xr:uid="{00000000-0005-0000-0000-000009210000}"/>
    <cellStyle name="Note 2 3 4 2" xfId="3656" xr:uid="{00000000-0005-0000-0000-00000A210000}"/>
    <cellStyle name="Note 2 3 4 2 2" xfId="7880" xr:uid="{00000000-0005-0000-0000-00000B210000}"/>
    <cellStyle name="Note 2 3 4 2 2 2" xfId="16309" xr:uid="{00000000-0005-0000-0000-00000B210000}"/>
    <cellStyle name="Note 2 3 4 2 3" xfId="20520" xr:uid="{00000000-0005-0000-0000-000004110000}"/>
    <cellStyle name="Note 2 3 4 2 4" xfId="12091" xr:uid="{00000000-0005-0000-0000-00000A210000}"/>
    <cellStyle name="Note 2 3 4 3" xfId="5735" xr:uid="{00000000-0005-0000-0000-00000C210000}"/>
    <cellStyle name="Note 2 3 4 3 2" xfId="14164" xr:uid="{00000000-0005-0000-0000-00000C210000}"/>
    <cellStyle name="Note 2 3 4 4" xfId="18375" xr:uid="{00000000-0005-0000-0000-000003110000}"/>
    <cellStyle name="Note 2 3 4 5" xfId="9946" xr:uid="{00000000-0005-0000-0000-000009210000}"/>
    <cellStyle name="Note 2 3 5" xfId="1840" xr:uid="{00000000-0005-0000-0000-00000D210000}"/>
    <cellStyle name="Note 2 3 5 2" xfId="4069" xr:uid="{00000000-0005-0000-0000-00000E210000}"/>
    <cellStyle name="Note 2 3 5 2 2" xfId="8293" xr:uid="{00000000-0005-0000-0000-00000F210000}"/>
    <cellStyle name="Note 2 3 5 2 2 2" xfId="16722" xr:uid="{00000000-0005-0000-0000-00000F210000}"/>
    <cellStyle name="Note 2 3 5 2 3" xfId="20933" xr:uid="{00000000-0005-0000-0000-000006110000}"/>
    <cellStyle name="Note 2 3 5 2 4" xfId="12504" xr:uid="{00000000-0005-0000-0000-00000E210000}"/>
    <cellStyle name="Note 2 3 5 3" xfId="6148" xr:uid="{00000000-0005-0000-0000-000010210000}"/>
    <cellStyle name="Note 2 3 5 3 2" xfId="14577" xr:uid="{00000000-0005-0000-0000-000010210000}"/>
    <cellStyle name="Note 2 3 5 4" xfId="18788" xr:uid="{00000000-0005-0000-0000-000005110000}"/>
    <cellStyle name="Note 2 3 5 5" xfId="10359" xr:uid="{00000000-0005-0000-0000-00000D210000}"/>
    <cellStyle name="Note 2 3 6" xfId="2253" xr:uid="{00000000-0005-0000-0000-000011210000}"/>
    <cellStyle name="Note 2 3 6 2" xfId="4482" xr:uid="{00000000-0005-0000-0000-000012210000}"/>
    <cellStyle name="Note 2 3 6 2 2" xfId="8706" xr:uid="{00000000-0005-0000-0000-000013210000}"/>
    <cellStyle name="Note 2 3 6 2 2 2" xfId="17135" xr:uid="{00000000-0005-0000-0000-000013210000}"/>
    <cellStyle name="Note 2 3 6 2 3" xfId="21346" xr:uid="{00000000-0005-0000-0000-000008110000}"/>
    <cellStyle name="Note 2 3 6 2 4" xfId="12917" xr:uid="{00000000-0005-0000-0000-000012210000}"/>
    <cellStyle name="Note 2 3 6 3" xfId="6561" xr:uid="{00000000-0005-0000-0000-000014210000}"/>
    <cellStyle name="Note 2 3 6 3 2" xfId="14990" xr:uid="{00000000-0005-0000-0000-000014210000}"/>
    <cellStyle name="Note 2 3 6 4" xfId="19201" xr:uid="{00000000-0005-0000-0000-000007110000}"/>
    <cellStyle name="Note 2 3 6 5" xfId="10772" xr:uid="{00000000-0005-0000-0000-000011210000}"/>
    <cellStyle name="Note 2 3 7" xfId="2689" xr:uid="{00000000-0005-0000-0000-000015210000}"/>
    <cellStyle name="Note 2 3 7 2" xfId="6974" xr:uid="{00000000-0005-0000-0000-000016210000}"/>
    <cellStyle name="Note 2 3 7 2 2" xfId="15403" xr:uid="{00000000-0005-0000-0000-000016210000}"/>
    <cellStyle name="Note 2 3 7 3" xfId="19614" xr:uid="{00000000-0005-0000-0000-000009110000}"/>
    <cellStyle name="Note 2 3 7 4" xfId="11185" xr:uid="{00000000-0005-0000-0000-000015210000}"/>
    <cellStyle name="Note 2 3 8" xfId="2748" xr:uid="{00000000-0005-0000-0000-000017210000}"/>
    <cellStyle name="Note 2 3 9" xfId="2829" xr:uid="{00000000-0005-0000-0000-000018210000}"/>
    <cellStyle name="Note 2 3 9 2" xfId="7054" xr:uid="{00000000-0005-0000-0000-000019210000}"/>
    <cellStyle name="Note 2 3 9 2 2" xfId="15483" xr:uid="{00000000-0005-0000-0000-000019210000}"/>
    <cellStyle name="Note 2 3 9 3" xfId="19694" xr:uid="{00000000-0005-0000-0000-00000B110000}"/>
    <cellStyle name="Note 2 3 9 4" xfId="11265" xr:uid="{00000000-0005-0000-0000-000018210000}"/>
    <cellStyle name="Note 2 4" xfId="552" xr:uid="{00000000-0005-0000-0000-00001A210000}"/>
    <cellStyle name="Note 2 4 10" xfId="17551" xr:uid="{00000000-0005-0000-0000-0000A9230000}"/>
    <cellStyle name="Note 2 4 11" xfId="912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2 2 2" xfId="15898" xr:uid="{00000000-0005-0000-0000-00001D210000}"/>
    <cellStyle name="Note 2 4 2 2 3" xfId="20109" xr:uid="{00000000-0005-0000-0000-00000E110000}"/>
    <cellStyle name="Note 2 4 2 2 4" xfId="11680" xr:uid="{00000000-0005-0000-0000-00001C210000}"/>
    <cellStyle name="Note 2 4 2 3" xfId="5324" xr:uid="{00000000-0005-0000-0000-00001E210000}"/>
    <cellStyle name="Note 2 4 2 3 2" xfId="13753" xr:uid="{00000000-0005-0000-0000-00001E210000}"/>
    <cellStyle name="Note 2 4 2 4" xfId="17964" xr:uid="{00000000-0005-0000-0000-00000D110000}"/>
    <cellStyle name="Note 2 4 2 5" xfId="9535" xr:uid="{00000000-0005-0000-0000-00001B210000}"/>
    <cellStyle name="Note 2 4 3" xfId="1428" xr:uid="{00000000-0005-0000-0000-00001F210000}"/>
    <cellStyle name="Note 2 4 3 2" xfId="3658" xr:uid="{00000000-0005-0000-0000-000020210000}"/>
    <cellStyle name="Note 2 4 3 2 2" xfId="7882" xr:uid="{00000000-0005-0000-0000-000021210000}"/>
    <cellStyle name="Note 2 4 3 2 2 2" xfId="16311" xr:uid="{00000000-0005-0000-0000-000021210000}"/>
    <cellStyle name="Note 2 4 3 2 3" xfId="20522" xr:uid="{00000000-0005-0000-0000-000010110000}"/>
    <cellStyle name="Note 2 4 3 2 4" xfId="12093" xr:uid="{00000000-0005-0000-0000-000020210000}"/>
    <cellStyle name="Note 2 4 3 3" xfId="5737" xr:uid="{00000000-0005-0000-0000-000022210000}"/>
    <cellStyle name="Note 2 4 3 3 2" xfId="14166" xr:uid="{00000000-0005-0000-0000-000022210000}"/>
    <cellStyle name="Note 2 4 3 4" xfId="18377" xr:uid="{00000000-0005-0000-0000-00000F110000}"/>
    <cellStyle name="Note 2 4 3 5" xfId="9948" xr:uid="{00000000-0005-0000-0000-00001F210000}"/>
    <cellStyle name="Note 2 4 4" xfId="1842" xr:uid="{00000000-0005-0000-0000-000023210000}"/>
    <cellStyle name="Note 2 4 4 2" xfId="4071" xr:uid="{00000000-0005-0000-0000-000024210000}"/>
    <cellStyle name="Note 2 4 4 2 2" xfId="8295" xr:uid="{00000000-0005-0000-0000-000025210000}"/>
    <cellStyle name="Note 2 4 4 2 2 2" xfId="16724" xr:uid="{00000000-0005-0000-0000-000025210000}"/>
    <cellStyle name="Note 2 4 4 2 3" xfId="20935" xr:uid="{00000000-0005-0000-0000-000012110000}"/>
    <cellStyle name="Note 2 4 4 2 4" xfId="12506" xr:uid="{00000000-0005-0000-0000-000024210000}"/>
    <cellStyle name="Note 2 4 4 3" xfId="6150" xr:uid="{00000000-0005-0000-0000-000026210000}"/>
    <cellStyle name="Note 2 4 4 3 2" xfId="14579" xr:uid="{00000000-0005-0000-0000-000026210000}"/>
    <cellStyle name="Note 2 4 4 4" xfId="18790" xr:uid="{00000000-0005-0000-0000-000011110000}"/>
    <cellStyle name="Note 2 4 4 5" xfId="10361" xr:uid="{00000000-0005-0000-0000-000023210000}"/>
    <cellStyle name="Note 2 4 5" xfId="2255" xr:uid="{00000000-0005-0000-0000-000027210000}"/>
    <cellStyle name="Note 2 4 5 2" xfId="4484" xr:uid="{00000000-0005-0000-0000-000028210000}"/>
    <cellStyle name="Note 2 4 5 2 2" xfId="8708" xr:uid="{00000000-0005-0000-0000-000029210000}"/>
    <cellStyle name="Note 2 4 5 2 2 2" xfId="17137" xr:uid="{00000000-0005-0000-0000-000029210000}"/>
    <cellStyle name="Note 2 4 5 2 3" xfId="21348" xr:uid="{00000000-0005-0000-0000-000014110000}"/>
    <cellStyle name="Note 2 4 5 2 4" xfId="12919" xr:uid="{00000000-0005-0000-0000-000028210000}"/>
    <cellStyle name="Note 2 4 5 3" xfId="6563" xr:uid="{00000000-0005-0000-0000-00002A210000}"/>
    <cellStyle name="Note 2 4 5 3 2" xfId="14992" xr:uid="{00000000-0005-0000-0000-00002A210000}"/>
    <cellStyle name="Note 2 4 5 4" xfId="19203" xr:uid="{00000000-0005-0000-0000-000013110000}"/>
    <cellStyle name="Note 2 4 5 5" xfId="10774" xr:uid="{00000000-0005-0000-0000-000027210000}"/>
    <cellStyle name="Note 2 4 6" xfId="2691" xr:uid="{00000000-0005-0000-0000-00002B210000}"/>
    <cellStyle name="Note 2 4 6 2" xfId="6976" xr:uid="{00000000-0005-0000-0000-00002C210000}"/>
    <cellStyle name="Note 2 4 6 2 2" xfId="15405" xr:uid="{00000000-0005-0000-0000-00002C210000}"/>
    <cellStyle name="Note 2 4 6 3" xfId="19616" xr:uid="{00000000-0005-0000-0000-000015110000}"/>
    <cellStyle name="Note 2 4 6 4" xfId="11187" xr:uid="{00000000-0005-0000-0000-00002B210000}"/>
    <cellStyle name="Note 2 4 7" xfId="2750" xr:uid="{00000000-0005-0000-0000-00002D210000}"/>
    <cellStyle name="Note 2 4 8" xfId="2831" xr:uid="{00000000-0005-0000-0000-00002E210000}"/>
    <cellStyle name="Note 2 4 8 2" xfId="7056" xr:uid="{00000000-0005-0000-0000-00002F210000}"/>
    <cellStyle name="Note 2 4 8 2 2" xfId="15485" xr:uid="{00000000-0005-0000-0000-00002F210000}"/>
    <cellStyle name="Note 2 4 8 3" xfId="19696" xr:uid="{00000000-0005-0000-0000-000017110000}"/>
    <cellStyle name="Note 2 4 8 4" xfId="11267" xr:uid="{00000000-0005-0000-0000-00002E210000}"/>
    <cellStyle name="Note 2 4 9" xfId="4911" xr:uid="{00000000-0005-0000-0000-000030210000}"/>
    <cellStyle name="Note 2 4 9 2" xfId="13340" xr:uid="{00000000-0005-0000-0000-000030210000}"/>
    <cellStyle name="Note 2 5" xfId="553" xr:uid="{00000000-0005-0000-0000-000031210000}"/>
    <cellStyle name="Note 2 5 10" xfId="17552" xr:uid="{00000000-0005-0000-0000-0000AA230000}"/>
    <cellStyle name="Note 2 5 11" xfId="912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2 2 2" xfId="15899" xr:uid="{00000000-0005-0000-0000-000034210000}"/>
    <cellStyle name="Note 2 5 2 2 3" xfId="20110" xr:uid="{00000000-0005-0000-0000-00001A110000}"/>
    <cellStyle name="Note 2 5 2 2 4" xfId="11681" xr:uid="{00000000-0005-0000-0000-000033210000}"/>
    <cellStyle name="Note 2 5 2 3" xfId="5325" xr:uid="{00000000-0005-0000-0000-000035210000}"/>
    <cellStyle name="Note 2 5 2 3 2" xfId="13754" xr:uid="{00000000-0005-0000-0000-000035210000}"/>
    <cellStyle name="Note 2 5 2 4" xfId="17965" xr:uid="{00000000-0005-0000-0000-000019110000}"/>
    <cellStyle name="Note 2 5 2 5" xfId="9536" xr:uid="{00000000-0005-0000-0000-000032210000}"/>
    <cellStyle name="Note 2 5 3" xfId="1429" xr:uid="{00000000-0005-0000-0000-000036210000}"/>
    <cellStyle name="Note 2 5 3 2" xfId="3659" xr:uid="{00000000-0005-0000-0000-000037210000}"/>
    <cellStyle name="Note 2 5 3 2 2" xfId="7883" xr:uid="{00000000-0005-0000-0000-000038210000}"/>
    <cellStyle name="Note 2 5 3 2 2 2" xfId="16312" xr:uid="{00000000-0005-0000-0000-000038210000}"/>
    <cellStyle name="Note 2 5 3 2 3" xfId="20523" xr:uid="{00000000-0005-0000-0000-00001C110000}"/>
    <cellStyle name="Note 2 5 3 2 4" xfId="12094" xr:uid="{00000000-0005-0000-0000-000037210000}"/>
    <cellStyle name="Note 2 5 3 3" xfId="5738" xr:uid="{00000000-0005-0000-0000-000039210000}"/>
    <cellStyle name="Note 2 5 3 3 2" xfId="14167" xr:uid="{00000000-0005-0000-0000-000039210000}"/>
    <cellStyle name="Note 2 5 3 4" xfId="18378" xr:uid="{00000000-0005-0000-0000-00001B110000}"/>
    <cellStyle name="Note 2 5 3 5" xfId="9949" xr:uid="{00000000-0005-0000-0000-000036210000}"/>
    <cellStyle name="Note 2 5 4" xfId="1843" xr:uid="{00000000-0005-0000-0000-00003A210000}"/>
    <cellStyle name="Note 2 5 4 2" xfId="4072" xr:uid="{00000000-0005-0000-0000-00003B210000}"/>
    <cellStyle name="Note 2 5 4 2 2" xfId="8296" xr:uid="{00000000-0005-0000-0000-00003C210000}"/>
    <cellStyle name="Note 2 5 4 2 2 2" xfId="16725" xr:uid="{00000000-0005-0000-0000-00003C210000}"/>
    <cellStyle name="Note 2 5 4 2 3" xfId="20936" xr:uid="{00000000-0005-0000-0000-00001E110000}"/>
    <cellStyle name="Note 2 5 4 2 4" xfId="12507" xr:uid="{00000000-0005-0000-0000-00003B210000}"/>
    <cellStyle name="Note 2 5 4 3" xfId="6151" xr:uid="{00000000-0005-0000-0000-00003D210000}"/>
    <cellStyle name="Note 2 5 4 3 2" xfId="14580" xr:uid="{00000000-0005-0000-0000-00003D210000}"/>
    <cellStyle name="Note 2 5 4 4" xfId="18791" xr:uid="{00000000-0005-0000-0000-00001D110000}"/>
    <cellStyle name="Note 2 5 4 5" xfId="10362" xr:uid="{00000000-0005-0000-0000-00003A210000}"/>
    <cellStyle name="Note 2 5 5" xfId="2256" xr:uid="{00000000-0005-0000-0000-00003E210000}"/>
    <cellStyle name="Note 2 5 5 2" xfId="4485" xr:uid="{00000000-0005-0000-0000-00003F210000}"/>
    <cellStyle name="Note 2 5 5 2 2" xfId="8709" xr:uid="{00000000-0005-0000-0000-000040210000}"/>
    <cellStyle name="Note 2 5 5 2 2 2" xfId="17138" xr:uid="{00000000-0005-0000-0000-000040210000}"/>
    <cellStyle name="Note 2 5 5 2 3" xfId="21349" xr:uid="{00000000-0005-0000-0000-000020110000}"/>
    <cellStyle name="Note 2 5 5 2 4" xfId="12920" xr:uid="{00000000-0005-0000-0000-00003F210000}"/>
    <cellStyle name="Note 2 5 5 3" xfId="6564" xr:uid="{00000000-0005-0000-0000-000041210000}"/>
    <cellStyle name="Note 2 5 5 3 2" xfId="14993" xr:uid="{00000000-0005-0000-0000-000041210000}"/>
    <cellStyle name="Note 2 5 5 4" xfId="19204" xr:uid="{00000000-0005-0000-0000-00001F110000}"/>
    <cellStyle name="Note 2 5 5 5" xfId="10775" xr:uid="{00000000-0005-0000-0000-00003E210000}"/>
    <cellStyle name="Note 2 5 6" xfId="2692" xr:uid="{00000000-0005-0000-0000-000042210000}"/>
    <cellStyle name="Note 2 5 6 2" xfId="6977" xr:uid="{00000000-0005-0000-0000-000043210000}"/>
    <cellStyle name="Note 2 5 6 2 2" xfId="15406" xr:uid="{00000000-0005-0000-0000-000043210000}"/>
    <cellStyle name="Note 2 5 6 3" xfId="19617" xr:uid="{00000000-0005-0000-0000-000021110000}"/>
    <cellStyle name="Note 2 5 6 4" xfId="11188" xr:uid="{00000000-0005-0000-0000-000042210000}"/>
    <cellStyle name="Note 2 5 7" xfId="2751" xr:uid="{00000000-0005-0000-0000-000044210000}"/>
    <cellStyle name="Note 2 5 8" xfId="2832" xr:uid="{00000000-0005-0000-0000-000045210000}"/>
    <cellStyle name="Note 2 5 8 2" xfId="7057" xr:uid="{00000000-0005-0000-0000-000046210000}"/>
    <cellStyle name="Note 2 5 8 2 2" xfId="15486" xr:uid="{00000000-0005-0000-0000-000046210000}"/>
    <cellStyle name="Note 2 5 8 3" xfId="19697" xr:uid="{00000000-0005-0000-0000-000023110000}"/>
    <cellStyle name="Note 2 5 8 4" xfId="11268" xr:uid="{00000000-0005-0000-0000-000045210000}"/>
    <cellStyle name="Note 2 5 9" xfId="4912" xr:uid="{00000000-0005-0000-0000-000047210000}"/>
    <cellStyle name="Note 2 5 9 2" xfId="13341"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00000000-0005-0000-0000-00004B210000}"/>
    <cellStyle name="Note 3 2 10 3" xfId="19698" xr:uid="{00000000-0005-0000-0000-000026110000}"/>
    <cellStyle name="Note 3 2 10 4" xfId="11269" xr:uid="{00000000-0005-0000-0000-00004A210000}"/>
    <cellStyle name="Note 3 2 11" xfId="4913" xr:uid="{00000000-0005-0000-0000-00004C210000}"/>
    <cellStyle name="Note 3 2 11 2" xfId="13342" xr:uid="{00000000-0005-0000-0000-00004C210000}"/>
    <cellStyle name="Note 3 2 12" xfId="17553" xr:uid="{00000000-0005-0000-0000-0000AB230000}"/>
    <cellStyle name="Note 3 2 13" xfId="9124" xr:uid="{00000000-0005-0000-0000-000049210000}"/>
    <cellStyle name="Note 3 2 2" xfId="556" xr:uid="{00000000-0005-0000-0000-00004D210000}"/>
    <cellStyle name="Note 3 2 2 10" xfId="4914" xr:uid="{00000000-0005-0000-0000-00004E210000}"/>
    <cellStyle name="Note 3 2 2 10 2" xfId="13343" xr:uid="{00000000-0005-0000-0000-00004E210000}"/>
    <cellStyle name="Note 3 2 2 11" xfId="17554" xr:uid="{00000000-0005-0000-0000-0000AC230000}"/>
    <cellStyle name="Note 3 2 2 12" xfId="9125" xr:uid="{00000000-0005-0000-0000-00004D210000}"/>
    <cellStyle name="Note 3 2 2 2" xfId="557" xr:uid="{00000000-0005-0000-0000-00004F210000}"/>
    <cellStyle name="Note 3 2 2 2 10" xfId="17555" xr:uid="{00000000-0005-0000-0000-0000AD230000}"/>
    <cellStyle name="Note 3 2 2 2 11" xfId="9126"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00000000-0005-0000-0000-000052210000}"/>
    <cellStyle name="Note 3 2 2 2 2 2 3" xfId="20113" xr:uid="{00000000-0005-0000-0000-00002A110000}"/>
    <cellStyle name="Note 3 2 2 2 2 2 4" xfId="11684" xr:uid="{00000000-0005-0000-0000-000051210000}"/>
    <cellStyle name="Note 3 2 2 2 2 3" xfId="5328" xr:uid="{00000000-0005-0000-0000-000053210000}"/>
    <cellStyle name="Note 3 2 2 2 2 3 2" xfId="13757" xr:uid="{00000000-0005-0000-0000-000053210000}"/>
    <cellStyle name="Note 3 2 2 2 2 4" xfId="17968" xr:uid="{00000000-0005-0000-0000-000029110000}"/>
    <cellStyle name="Note 3 2 2 2 2 5" xfId="9539" xr:uid="{00000000-0005-0000-0000-000050210000}"/>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00000000-0005-0000-0000-000056210000}"/>
    <cellStyle name="Note 3 2 2 2 3 2 3" xfId="20526" xr:uid="{00000000-0005-0000-0000-00002C110000}"/>
    <cellStyle name="Note 3 2 2 2 3 2 4" xfId="12097" xr:uid="{00000000-0005-0000-0000-000055210000}"/>
    <cellStyle name="Note 3 2 2 2 3 3" xfId="5741" xr:uid="{00000000-0005-0000-0000-000057210000}"/>
    <cellStyle name="Note 3 2 2 2 3 3 2" xfId="14170" xr:uid="{00000000-0005-0000-0000-000057210000}"/>
    <cellStyle name="Note 3 2 2 2 3 4" xfId="18381" xr:uid="{00000000-0005-0000-0000-00002B110000}"/>
    <cellStyle name="Note 3 2 2 2 3 5" xfId="9952" xr:uid="{00000000-0005-0000-0000-000054210000}"/>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00000000-0005-0000-0000-00005A210000}"/>
    <cellStyle name="Note 3 2 2 2 4 2 3" xfId="20939" xr:uid="{00000000-0005-0000-0000-00002E110000}"/>
    <cellStyle name="Note 3 2 2 2 4 2 4" xfId="12510" xr:uid="{00000000-0005-0000-0000-000059210000}"/>
    <cellStyle name="Note 3 2 2 2 4 3" xfId="6154" xr:uid="{00000000-0005-0000-0000-00005B210000}"/>
    <cellStyle name="Note 3 2 2 2 4 3 2" xfId="14583" xr:uid="{00000000-0005-0000-0000-00005B210000}"/>
    <cellStyle name="Note 3 2 2 2 4 4" xfId="18794" xr:uid="{00000000-0005-0000-0000-00002D110000}"/>
    <cellStyle name="Note 3 2 2 2 4 5" xfId="10365" xr:uid="{00000000-0005-0000-0000-000058210000}"/>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00000000-0005-0000-0000-00005E210000}"/>
    <cellStyle name="Note 3 2 2 2 5 2 3" xfId="21352" xr:uid="{00000000-0005-0000-0000-000030110000}"/>
    <cellStyle name="Note 3 2 2 2 5 2 4" xfId="12923" xr:uid="{00000000-0005-0000-0000-00005D210000}"/>
    <cellStyle name="Note 3 2 2 2 5 3" xfId="6567" xr:uid="{00000000-0005-0000-0000-00005F210000}"/>
    <cellStyle name="Note 3 2 2 2 5 3 2" xfId="14996" xr:uid="{00000000-0005-0000-0000-00005F210000}"/>
    <cellStyle name="Note 3 2 2 2 5 4" xfId="19207" xr:uid="{00000000-0005-0000-0000-00002F110000}"/>
    <cellStyle name="Note 3 2 2 2 5 5" xfId="10778" xr:uid="{00000000-0005-0000-0000-00005C210000}"/>
    <cellStyle name="Note 3 2 2 2 6" xfId="2695" xr:uid="{00000000-0005-0000-0000-000060210000}"/>
    <cellStyle name="Note 3 2 2 2 6 2" xfId="6980" xr:uid="{00000000-0005-0000-0000-000061210000}"/>
    <cellStyle name="Note 3 2 2 2 6 2 2" xfId="15409" xr:uid="{00000000-0005-0000-0000-000061210000}"/>
    <cellStyle name="Note 3 2 2 2 6 3" xfId="19620" xr:uid="{00000000-0005-0000-0000-000031110000}"/>
    <cellStyle name="Note 3 2 2 2 6 4" xfId="11191" xr:uid="{00000000-0005-0000-0000-000060210000}"/>
    <cellStyle name="Note 3 2 2 2 7" xfId="2754" xr:uid="{00000000-0005-0000-0000-000062210000}"/>
    <cellStyle name="Note 3 2 2 2 8" xfId="2835" xr:uid="{00000000-0005-0000-0000-000063210000}"/>
    <cellStyle name="Note 3 2 2 2 8 2" xfId="7060" xr:uid="{00000000-0005-0000-0000-000064210000}"/>
    <cellStyle name="Note 3 2 2 2 8 2 2" xfId="15489" xr:uid="{00000000-0005-0000-0000-000064210000}"/>
    <cellStyle name="Note 3 2 2 2 8 3" xfId="19700" xr:uid="{00000000-0005-0000-0000-000033110000}"/>
    <cellStyle name="Note 3 2 2 2 8 4" xfId="11271" xr:uid="{00000000-0005-0000-0000-000063210000}"/>
    <cellStyle name="Note 3 2 2 2 9" xfId="4915" xr:uid="{00000000-0005-0000-0000-000065210000}"/>
    <cellStyle name="Note 3 2 2 2 9 2" xfId="13344"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2 2 2" xfId="15901" xr:uid="{00000000-0005-0000-0000-000068210000}"/>
    <cellStyle name="Note 3 2 2 3 2 3" xfId="20112" xr:uid="{00000000-0005-0000-0000-000035110000}"/>
    <cellStyle name="Note 3 2 2 3 2 4" xfId="11683" xr:uid="{00000000-0005-0000-0000-000067210000}"/>
    <cellStyle name="Note 3 2 2 3 3" xfId="5327" xr:uid="{00000000-0005-0000-0000-000069210000}"/>
    <cellStyle name="Note 3 2 2 3 3 2" xfId="13756" xr:uid="{00000000-0005-0000-0000-000069210000}"/>
    <cellStyle name="Note 3 2 2 3 4" xfId="17967" xr:uid="{00000000-0005-0000-0000-000034110000}"/>
    <cellStyle name="Note 3 2 2 3 5" xfId="9538" xr:uid="{00000000-0005-0000-0000-000066210000}"/>
    <cellStyle name="Note 3 2 2 4" xfId="1431" xr:uid="{00000000-0005-0000-0000-00006A210000}"/>
    <cellStyle name="Note 3 2 2 4 2" xfId="3661" xr:uid="{00000000-0005-0000-0000-00006B210000}"/>
    <cellStyle name="Note 3 2 2 4 2 2" xfId="7885" xr:uid="{00000000-0005-0000-0000-00006C210000}"/>
    <cellStyle name="Note 3 2 2 4 2 2 2" xfId="16314" xr:uid="{00000000-0005-0000-0000-00006C210000}"/>
    <cellStyle name="Note 3 2 2 4 2 3" xfId="20525" xr:uid="{00000000-0005-0000-0000-000037110000}"/>
    <cellStyle name="Note 3 2 2 4 2 4" xfId="12096" xr:uid="{00000000-0005-0000-0000-00006B210000}"/>
    <cellStyle name="Note 3 2 2 4 3" xfId="5740" xr:uid="{00000000-0005-0000-0000-00006D210000}"/>
    <cellStyle name="Note 3 2 2 4 3 2" xfId="14169" xr:uid="{00000000-0005-0000-0000-00006D210000}"/>
    <cellStyle name="Note 3 2 2 4 4" xfId="18380" xr:uid="{00000000-0005-0000-0000-000036110000}"/>
    <cellStyle name="Note 3 2 2 4 5" xfId="9951" xr:uid="{00000000-0005-0000-0000-00006A210000}"/>
    <cellStyle name="Note 3 2 2 5" xfId="1845" xr:uid="{00000000-0005-0000-0000-00006E210000}"/>
    <cellStyle name="Note 3 2 2 5 2" xfId="4074" xr:uid="{00000000-0005-0000-0000-00006F210000}"/>
    <cellStyle name="Note 3 2 2 5 2 2" xfId="8298" xr:uid="{00000000-0005-0000-0000-000070210000}"/>
    <cellStyle name="Note 3 2 2 5 2 2 2" xfId="16727" xr:uid="{00000000-0005-0000-0000-000070210000}"/>
    <cellStyle name="Note 3 2 2 5 2 3" xfId="20938" xr:uid="{00000000-0005-0000-0000-000039110000}"/>
    <cellStyle name="Note 3 2 2 5 2 4" xfId="12509" xr:uid="{00000000-0005-0000-0000-00006F210000}"/>
    <cellStyle name="Note 3 2 2 5 3" xfId="6153" xr:uid="{00000000-0005-0000-0000-000071210000}"/>
    <cellStyle name="Note 3 2 2 5 3 2" xfId="14582" xr:uid="{00000000-0005-0000-0000-000071210000}"/>
    <cellStyle name="Note 3 2 2 5 4" xfId="18793" xr:uid="{00000000-0005-0000-0000-000038110000}"/>
    <cellStyle name="Note 3 2 2 5 5" xfId="10364" xr:uid="{00000000-0005-0000-0000-00006E210000}"/>
    <cellStyle name="Note 3 2 2 6" xfId="2258" xr:uid="{00000000-0005-0000-0000-000072210000}"/>
    <cellStyle name="Note 3 2 2 6 2" xfId="4487" xr:uid="{00000000-0005-0000-0000-000073210000}"/>
    <cellStyle name="Note 3 2 2 6 2 2" xfId="8711" xr:uid="{00000000-0005-0000-0000-000074210000}"/>
    <cellStyle name="Note 3 2 2 6 2 2 2" xfId="17140" xr:uid="{00000000-0005-0000-0000-000074210000}"/>
    <cellStyle name="Note 3 2 2 6 2 3" xfId="21351" xr:uid="{00000000-0005-0000-0000-00003B110000}"/>
    <cellStyle name="Note 3 2 2 6 2 4" xfId="12922" xr:uid="{00000000-0005-0000-0000-000073210000}"/>
    <cellStyle name="Note 3 2 2 6 3" xfId="6566" xr:uid="{00000000-0005-0000-0000-000075210000}"/>
    <cellStyle name="Note 3 2 2 6 3 2" xfId="14995" xr:uid="{00000000-0005-0000-0000-000075210000}"/>
    <cellStyle name="Note 3 2 2 6 4" xfId="19206" xr:uid="{00000000-0005-0000-0000-00003A110000}"/>
    <cellStyle name="Note 3 2 2 6 5" xfId="10777" xr:uid="{00000000-0005-0000-0000-000072210000}"/>
    <cellStyle name="Note 3 2 2 7" xfId="2694" xr:uid="{00000000-0005-0000-0000-000076210000}"/>
    <cellStyle name="Note 3 2 2 7 2" xfId="6979" xr:uid="{00000000-0005-0000-0000-000077210000}"/>
    <cellStyle name="Note 3 2 2 7 2 2" xfId="15408" xr:uid="{00000000-0005-0000-0000-000077210000}"/>
    <cellStyle name="Note 3 2 2 7 3" xfId="19619" xr:uid="{00000000-0005-0000-0000-00003C110000}"/>
    <cellStyle name="Note 3 2 2 7 4" xfId="11190" xr:uid="{00000000-0005-0000-0000-000076210000}"/>
    <cellStyle name="Note 3 2 2 8" xfId="2753" xr:uid="{00000000-0005-0000-0000-000078210000}"/>
    <cellStyle name="Note 3 2 2 9" xfId="2834" xr:uid="{00000000-0005-0000-0000-000079210000}"/>
    <cellStyle name="Note 3 2 2 9 2" xfId="7059" xr:uid="{00000000-0005-0000-0000-00007A210000}"/>
    <cellStyle name="Note 3 2 2 9 2 2" xfId="15488" xr:uid="{00000000-0005-0000-0000-00007A210000}"/>
    <cellStyle name="Note 3 2 2 9 3" xfId="19699" xr:uid="{00000000-0005-0000-0000-00003E110000}"/>
    <cellStyle name="Note 3 2 2 9 4" xfId="11270" xr:uid="{00000000-0005-0000-0000-000079210000}"/>
    <cellStyle name="Note 3 2 3" xfId="558" xr:uid="{00000000-0005-0000-0000-00007B210000}"/>
    <cellStyle name="Note 3 2 3 10" xfId="17556" xr:uid="{00000000-0005-0000-0000-0000AE230000}"/>
    <cellStyle name="Note 3 2 3 11" xfId="9127"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2 2 2" xfId="15903" xr:uid="{00000000-0005-0000-0000-00007E210000}"/>
    <cellStyle name="Note 3 2 3 2 2 3" xfId="20114" xr:uid="{00000000-0005-0000-0000-000041110000}"/>
    <cellStyle name="Note 3 2 3 2 2 4" xfId="11685" xr:uid="{00000000-0005-0000-0000-00007D210000}"/>
    <cellStyle name="Note 3 2 3 2 3" xfId="5329" xr:uid="{00000000-0005-0000-0000-00007F210000}"/>
    <cellStyle name="Note 3 2 3 2 3 2" xfId="13758" xr:uid="{00000000-0005-0000-0000-00007F210000}"/>
    <cellStyle name="Note 3 2 3 2 4" xfId="17969" xr:uid="{00000000-0005-0000-0000-000040110000}"/>
    <cellStyle name="Note 3 2 3 2 5" xfId="9540" xr:uid="{00000000-0005-0000-0000-00007C210000}"/>
    <cellStyle name="Note 3 2 3 3" xfId="1433" xr:uid="{00000000-0005-0000-0000-000080210000}"/>
    <cellStyle name="Note 3 2 3 3 2" xfId="3663" xr:uid="{00000000-0005-0000-0000-000081210000}"/>
    <cellStyle name="Note 3 2 3 3 2 2" xfId="7887" xr:uid="{00000000-0005-0000-0000-000082210000}"/>
    <cellStyle name="Note 3 2 3 3 2 2 2" xfId="16316" xr:uid="{00000000-0005-0000-0000-000082210000}"/>
    <cellStyle name="Note 3 2 3 3 2 3" xfId="20527" xr:uid="{00000000-0005-0000-0000-000043110000}"/>
    <cellStyle name="Note 3 2 3 3 2 4" xfId="12098" xr:uid="{00000000-0005-0000-0000-000081210000}"/>
    <cellStyle name="Note 3 2 3 3 3" xfId="5742" xr:uid="{00000000-0005-0000-0000-000083210000}"/>
    <cellStyle name="Note 3 2 3 3 3 2" xfId="14171" xr:uid="{00000000-0005-0000-0000-000083210000}"/>
    <cellStyle name="Note 3 2 3 3 4" xfId="18382" xr:uid="{00000000-0005-0000-0000-000042110000}"/>
    <cellStyle name="Note 3 2 3 3 5" xfId="9953" xr:uid="{00000000-0005-0000-0000-000080210000}"/>
    <cellStyle name="Note 3 2 3 4" xfId="1847" xr:uid="{00000000-0005-0000-0000-000084210000}"/>
    <cellStyle name="Note 3 2 3 4 2" xfId="4076" xr:uid="{00000000-0005-0000-0000-000085210000}"/>
    <cellStyle name="Note 3 2 3 4 2 2" xfId="8300" xr:uid="{00000000-0005-0000-0000-000086210000}"/>
    <cellStyle name="Note 3 2 3 4 2 2 2" xfId="16729" xr:uid="{00000000-0005-0000-0000-000086210000}"/>
    <cellStyle name="Note 3 2 3 4 2 3" xfId="20940" xr:uid="{00000000-0005-0000-0000-000045110000}"/>
    <cellStyle name="Note 3 2 3 4 2 4" xfId="12511" xr:uid="{00000000-0005-0000-0000-000085210000}"/>
    <cellStyle name="Note 3 2 3 4 3" xfId="6155" xr:uid="{00000000-0005-0000-0000-000087210000}"/>
    <cellStyle name="Note 3 2 3 4 3 2" xfId="14584" xr:uid="{00000000-0005-0000-0000-000087210000}"/>
    <cellStyle name="Note 3 2 3 4 4" xfId="18795" xr:uid="{00000000-0005-0000-0000-000044110000}"/>
    <cellStyle name="Note 3 2 3 4 5" xfId="10366" xr:uid="{00000000-0005-0000-0000-000084210000}"/>
    <cellStyle name="Note 3 2 3 5" xfId="2260" xr:uid="{00000000-0005-0000-0000-000088210000}"/>
    <cellStyle name="Note 3 2 3 5 2" xfId="4489" xr:uid="{00000000-0005-0000-0000-000089210000}"/>
    <cellStyle name="Note 3 2 3 5 2 2" xfId="8713" xr:uid="{00000000-0005-0000-0000-00008A210000}"/>
    <cellStyle name="Note 3 2 3 5 2 2 2" xfId="17142" xr:uid="{00000000-0005-0000-0000-00008A210000}"/>
    <cellStyle name="Note 3 2 3 5 2 3" xfId="21353" xr:uid="{00000000-0005-0000-0000-000047110000}"/>
    <cellStyle name="Note 3 2 3 5 2 4" xfId="12924" xr:uid="{00000000-0005-0000-0000-000089210000}"/>
    <cellStyle name="Note 3 2 3 5 3" xfId="6568" xr:uid="{00000000-0005-0000-0000-00008B210000}"/>
    <cellStyle name="Note 3 2 3 5 3 2" xfId="14997" xr:uid="{00000000-0005-0000-0000-00008B210000}"/>
    <cellStyle name="Note 3 2 3 5 4" xfId="19208" xr:uid="{00000000-0005-0000-0000-000046110000}"/>
    <cellStyle name="Note 3 2 3 5 5" xfId="10779" xr:uid="{00000000-0005-0000-0000-000088210000}"/>
    <cellStyle name="Note 3 2 3 6" xfId="2696" xr:uid="{00000000-0005-0000-0000-00008C210000}"/>
    <cellStyle name="Note 3 2 3 6 2" xfId="6981" xr:uid="{00000000-0005-0000-0000-00008D210000}"/>
    <cellStyle name="Note 3 2 3 6 2 2" xfId="15410" xr:uid="{00000000-0005-0000-0000-00008D210000}"/>
    <cellStyle name="Note 3 2 3 6 3" xfId="19621" xr:uid="{00000000-0005-0000-0000-000048110000}"/>
    <cellStyle name="Note 3 2 3 6 4" xfId="11192" xr:uid="{00000000-0005-0000-0000-00008C210000}"/>
    <cellStyle name="Note 3 2 3 7" xfId="2755" xr:uid="{00000000-0005-0000-0000-00008E210000}"/>
    <cellStyle name="Note 3 2 3 8" xfId="2836" xr:uid="{00000000-0005-0000-0000-00008F210000}"/>
    <cellStyle name="Note 3 2 3 8 2" xfId="7061" xr:uid="{00000000-0005-0000-0000-000090210000}"/>
    <cellStyle name="Note 3 2 3 8 2 2" xfId="15490" xr:uid="{00000000-0005-0000-0000-000090210000}"/>
    <cellStyle name="Note 3 2 3 8 3" xfId="19701" xr:uid="{00000000-0005-0000-0000-00004A110000}"/>
    <cellStyle name="Note 3 2 3 8 4" xfId="11272" xr:uid="{00000000-0005-0000-0000-00008F210000}"/>
    <cellStyle name="Note 3 2 3 9" xfId="4916" xr:uid="{00000000-0005-0000-0000-000091210000}"/>
    <cellStyle name="Note 3 2 3 9 2" xfId="13345"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2 2 2" xfId="15900" xr:uid="{00000000-0005-0000-0000-000094210000}"/>
    <cellStyle name="Note 3 2 4 2 3" xfId="20111" xr:uid="{00000000-0005-0000-0000-00004C110000}"/>
    <cellStyle name="Note 3 2 4 2 4" xfId="11682" xr:uid="{00000000-0005-0000-0000-000093210000}"/>
    <cellStyle name="Note 3 2 4 3" xfId="5326" xr:uid="{00000000-0005-0000-0000-000095210000}"/>
    <cellStyle name="Note 3 2 4 3 2" xfId="13755" xr:uid="{00000000-0005-0000-0000-000095210000}"/>
    <cellStyle name="Note 3 2 4 4" xfId="17966" xr:uid="{00000000-0005-0000-0000-00004B110000}"/>
    <cellStyle name="Note 3 2 4 5" xfId="9537" xr:uid="{00000000-0005-0000-0000-000092210000}"/>
    <cellStyle name="Note 3 2 5" xfId="1430" xr:uid="{00000000-0005-0000-0000-000096210000}"/>
    <cellStyle name="Note 3 2 5 2" xfId="3660" xr:uid="{00000000-0005-0000-0000-000097210000}"/>
    <cellStyle name="Note 3 2 5 2 2" xfId="7884" xr:uid="{00000000-0005-0000-0000-000098210000}"/>
    <cellStyle name="Note 3 2 5 2 2 2" xfId="16313" xr:uid="{00000000-0005-0000-0000-000098210000}"/>
    <cellStyle name="Note 3 2 5 2 3" xfId="20524" xr:uid="{00000000-0005-0000-0000-00004E110000}"/>
    <cellStyle name="Note 3 2 5 2 4" xfId="12095" xr:uid="{00000000-0005-0000-0000-000097210000}"/>
    <cellStyle name="Note 3 2 5 3" xfId="5739" xr:uid="{00000000-0005-0000-0000-000099210000}"/>
    <cellStyle name="Note 3 2 5 3 2" xfId="14168" xr:uid="{00000000-0005-0000-0000-000099210000}"/>
    <cellStyle name="Note 3 2 5 4" xfId="18379" xr:uid="{00000000-0005-0000-0000-00004D110000}"/>
    <cellStyle name="Note 3 2 5 5" xfId="9950" xr:uid="{00000000-0005-0000-0000-000096210000}"/>
    <cellStyle name="Note 3 2 6" xfId="1844" xr:uid="{00000000-0005-0000-0000-00009A210000}"/>
    <cellStyle name="Note 3 2 6 2" xfId="4073" xr:uid="{00000000-0005-0000-0000-00009B210000}"/>
    <cellStyle name="Note 3 2 6 2 2" xfId="8297" xr:uid="{00000000-0005-0000-0000-00009C210000}"/>
    <cellStyle name="Note 3 2 6 2 2 2" xfId="16726" xr:uid="{00000000-0005-0000-0000-00009C210000}"/>
    <cellStyle name="Note 3 2 6 2 3" xfId="20937" xr:uid="{00000000-0005-0000-0000-000050110000}"/>
    <cellStyle name="Note 3 2 6 2 4" xfId="12508" xr:uid="{00000000-0005-0000-0000-00009B210000}"/>
    <cellStyle name="Note 3 2 6 3" xfId="6152" xr:uid="{00000000-0005-0000-0000-00009D210000}"/>
    <cellStyle name="Note 3 2 6 3 2" xfId="14581" xr:uid="{00000000-0005-0000-0000-00009D210000}"/>
    <cellStyle name="Note 3 2 6 4" xfId="18792" xr:uid="{00000000-0005-0000-0000-00004F110000}"/>
    <cellStyle name="Note 3 2 6 5" xfId="10363" xr:uid="{00000000-0005-0000-0000-00009A210000}"/>
    <cellStyle name="Note 3 2 7" xfId="2257" xr:uid="{00000000-0005-0000-0000-00009E210000}"/>
    <cellStyle name="Note 3 2 7 2" xfId="4486" xr:uid="{00000000-0005-0000-0000-00009F210000}"/>
    <cellStyle name="Note 3 2 7 2 2" xfId="8710" xr:uid="{00000000-0005-0000-0000-0000A0210000}"/>
    <cellStyle name="Note 3 2 7 2 2 2" xfId="17139" xr:uid="{00000000-0005-0000-0000-0000A0210000}"/>
    <cellStyle name="Note 3 2 7 2 3" xfId="21350" xr:uid="{00000000-0005-0000-0000-000052110000}"/>
    <cellStyle name="Note 3 2 7 2 4" xfId="12921" xr:uid="{00000000-0005-0000-0000-00009F210000}"/>
    <cellStyle name="Note 3 2 7 3" xfId="6565" xr:uid="{00000000-0005-0000-0000-0000A1210000}"/>
    <cellStyle name="Note 3 2 7 3 2" xfId="14994" xr:uid="{00000000-0005-0000-0000-0000A1210000}"/>
    <cellStyle name="Note 3 2 7 4" xfId="19205" xr:uid="{00000000-0005-0000-0000-000051110000}"/>
    <cellStyle name="Note 3 2 7 5" xfId="10776" xr:uid="{00000000-0005-0000-0000-00009E210000}"/>
    <cellStyle name="Note 3 2 8" xfId="2693" xr:uid="{00000000-0005-0000-0000-0000A2210000}"/>
    <cellStyle name="Note 3 2 8 2" xfId="6978" xr:uid="{00000000-0005-0000-0000-0000A3210000}"/>
    <cellStyle name="Note 3 2 8 2 2" xfId="15407" xr:uid="{00000000-0005-0000-0000-0000A3210000}"/>
    <cellStyle name="Note 3 2 8 3" xfId="19618" xr:uid="{00000000-0005-0000-0000-000053110000}"/>
    <cellStyle name="Note 3 2 8 4" xfId="11189" xr:uid="{00000000-0005-0000-0000-0000A2210000}"/>
    <cellStyle name="Note 3 2 9" xfId="2752" xr:uid="{00000000-0005-0000-0000-0000A4210000}"/>
    <cellStyle name="Note 3 3" xfId="559" xr:uid="{00000000-0005-0000-0000-0000A5210000}"/>
    <cellStyle name="Note 3 3 10" xfId="4917" xr:uid="{00000000-0005-0000-0000-0000A6210000}"/>
    <cellStyle name="Note 3 3 10 2" xfId="13346" xr:uid="{00000000-0005-0000-0000-0000A6210000}"/>
    <cellStyle name="Note 3 3 11" xfId="17557" xr:uid="{00000000-0005-0000-0000-0000AF230000}"/>
    <cellStyle name="Note 3 3 12" xfId="9128" xr:uid="{00000000-0005-0000-0000-0000A5210000}"/>
    <cellStyle name="Note 3 3 2" xfId="560" xr:uid="{00000000-0005-0000-0000-0000A7210000}"/>
    <cellStyle name="Note 3 3 2 10" xfId="17558" xr:uid="{00000000-0005-0000-0000-0000B0230000}"/>
    <cellStyle name="Note 3 3 2 11" xfId="9129"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2 2 2" xfId="15905" xr:uid="{00000000-0005-0000-0000-0000AA210000}"/>
    <cellStyle name="Note 3 3 2 2 2 3" xfId="20116" xr:uid="{00000000-0005-0000-0000-000058110000}"/>
    <cellStyle name="Note 3 3 2 2 2 4" xfId="11687" xr:uid="{00000000-0005-0000-0000-0000A9210000}"/>
    <cellStyle name="Note 3 3 2 2 3" xfId="5331" xr:uid="{00000000-0005-0000-0000-0000AB210000}"/>
    <cellStyle name="Note 3 3 2 2 3 2" xfId="13760" xr:uid="{00000000-0005-0000-0000-0000AB210000}"/>
    <cellStyle name="Note 3 3 2 2 4" xfId="17971" xr:uid="{00000000-0005-0000-0000-000057110000}"/>
    <cellStyle name="Note 3 3 2 2 5" xfId="9542" xr:uid="{00000000-0005-0000-0000-0000A8210000}"/>
    <cellStyle name="Note 3 3 2 3" xfId="1435" xr:uid="{00000000-0005-0000-0000-0000AC210000}"/>
    <cellStyle name="Note 3 3 2 3 2" xfId="3665" xr:uid="{00000000-0005-0000-0000-0000AD210000}"/>
    <cellStyle name="Note 3 3 2 3 2 2" xfId="7889" xr:uid="{00000000-0005-0000-0000-0000AE210000}"/>
    <cellStyle name="Note 3 3 2 3 2 2 2" xfId="16318" xr:uid="{00000000-0005-0000-0000-0000AE210000}"/>
    <cellStyle name="Note 3 3 2 3 2 3" xfId="20529" xr:uid="{00000000-0005-0000-0000-00005A110000}"/>
    <cellStyle name="Note 3 3 2 3 2 4" xfId="12100" xr:uid="{00000000-0005-0000-0000-0000AD210000}"/>
    <cellStyle name="Note 3 3 2 3 3" xfId="5744" xr:uid="{00000000-0005-0000-0000-0000AF210000}"/>
    <cellStyle name="Note 3 3 2 3 3 2" xfId="14173" xr:uid="{00000000-0005-0000-0000-0000AF210000}"/>
    <cellStyle name="Note 3 3 2 3 4" xfId="18384" xr:uid="{00000000-0005-0000-0000-000059110000}"/>
    <cellStyle name="Note 3 3 2 3 5" xfId="9955" xr:uid="{00000000-0005-0000-0000-0000AC210000}"/>
    <cellStyle name="Note 3 3 2 4" xfId="1849" xr:uid="{00000000-0005-0000-0000-0000B0210000}"/>
    <cellStyle name="Note 3 3 2 4 2" xfId="4078" xr:uid="{00000000-0005-0000-0000-0000B1210000}"/>
    <cellStyle name="Note 3 3 2 4 2 2" xfId="8302" xr:uid="{00000000-0005-0000-0000-0000B2210000}"/>
    <cellStyle name="Note 3 3 2 4 2 2 2" xfId="16731" xr:uid="{00000000-0005-0000-0000-0000B2210000}"/>
    <cellStyle name="Note 3 3 2 4 2 3" xfId="20942" xr:uid="{00000000-0005-0000-0000-00005C110000}"/>
    <cellStyle name="Note 3 3 2 4 2 4" xfId="12513" xr:uid="{00000000-0005-0000-0000-0000B1210000}"/>
    <cellStyle name="Note 3 3 2 4 3" xfId="6157" xr:uid="{00000000-0005-0000-0000-0000B3210000}"/>
    <cellStyle name="Note 3 3 2 4 3 2" xfId="14586" xr:uid="{00000000-0005-0000-0000-0000B3210000}"/>
    <cellStyle name="Note 3 3 2 4 4" xfId="18797" xr:uid="{00000000-0005-0000-0000-00005B110000}"/>
    <cellStyle name="Note 3 3 2 4 5" xfId="10368" xr:uid="{00000000-0005-0000-0000-0000B0210000}"/>
    <cellStyle name="Note 3 3 2 5" xfId="2262" xr:uid="{00000000-0005-0000-0000-0000B4210000}"/>
    <cellStyle name="Note 3 3 2 5 2" xfId="4491" xr:uid="{00000000-0005-0000-0000-0000B5210000}"/>
    <cellStyle name="Note 3 3 2 5 2 2" xfId="8715" xr:uid="{00000000-0005-0000-0000-0000B6210000}"/>
    <cellStyle name="Note 3 3 2 5 2 2 2" xfId="17144" xr:uid="{00000000-0005-0000-0000-0000B6210000}"/>
    <cellStyle name="Note 3 3 2 5 2 3" xfId="21355" xr:uid="{00000000-0005-0000-0000-00005E110000}"/>
    <cellStyle name="Note 3 3 2 5 2 4" xfId="12926" xr:uid="{00000000-0005-0000-0000-0000B5210000}"/>
    <cellStyle name="Note 3 3 2 5 3" xfId="6570" xr:uid="{00000000-0005-0000-0000-0000B7210000}"/>
    <cellStyle name="Note 3 3 2 5 3 2" xfId="14999" xr:uid="{00000000-0005-0000-0000-0000B7210000}"/>
    <cellStyle name="Note 3 3 2 5 4" xfId="19210" xr:uid="{00000000-0005-0000-0000-00005D110000}"/>
    <cellStyle name="Note 3 3 2 5 5" xfId="10781" xr:uid="{00000000-0005-0000-0000-0000B4210000}"/>
    <cellStyle name="Note 3 3 2 6" xfId="2698" xr:uid="{00000000-0005-0000-0000-0000B8210000}"/>
    <cellStyle name="Note 3 3 2 6 2" xfId="6983" xr:uid="{00000000-0005-0000-0000-0000B9210000}"/>
    <cellStyle name="Note 3 3 2 6 2 2" xfId="15412" xr:uid="{00000000-0005-0000-0000-0000B9210000}"/>
    <cellStyle name="Note 3 3 2 6 3" xfId="19623" xr:uid="{00000000-0005-0000-0000-00005F110000}"/>
    <cellStyle name="Note 3 3 2 6 4" xfId="11194" xr:uid="{00000000-0005-0000-0000-0000B8210000}"/>
    <cellStyle name="Note 3 3 2 7" xfId="2757" xr:uid="{00000000-0005-0000-0000-0000BA210000}"/>
    <cellStyle name="Note 3 3 2 8" xfId="2838" xr:uid="{00000000-0005-0000-0000-0000BB210000}"/>
    <cellStyle name="Note 3 3 2 8 2" xfId="7063" xr:uid="{00000000-0005-0000-0000-0000BC210000}"/>
    <cellStyle name="Note 3 3 2 8 2 2" xfId="15492" xr:uid="{00000000-0005-0000-0000-0000BC210000}"/>
    <cellStyle name="Note 3 3 2 8 3" xfId="19703" xr:uid="{00000000-0005-0000-0000-000061110000}"/>
    <cellStyle name="Note 3 3 2 8 4" xfId="11274" xr:uid="{00000000-0005-0000-0000-0000BB210000}"/>
    <cellStyle name="Note 3 3 2 9" xfId="4918" xr:uid="{00000000-0005-0000-0000-0000BD210000}"/>
    <cellStyle name="Note 3 3 2 9 2" xfId="13347"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2 2 2" xfId="15904" xr:uid="{00000000-0005-0000-0000-0000C0210000}"/>
    <cellStyle name="Note 3 3 3 2 3" xfId="20115" xr:uid="{00000000-0005-0000-0000-000063110000}"/>
    <cellStyle name="Note 3 3 3 2 4" xfId="11686" xr:uid="{00000000-0005-0000-0000-0000BF210000}"/>
    <cellStyle name="Note 3 3 3 3" xfId="5330" xr:uid="{00000000-0005-0000-0000-0000C1210000}"/>
    <cellStyle name="Note 3 3 3 3 2" xfId="13759" xr:uid="{00000000-0005-0000-0000-0000C1210000}"/>
    <cellStyle name="Note 3 3 3 4" xfId="17970" xr:uid="{00000000-0005-0000-0000-000062110000}"/>
    <cellStyle name="Note 3 3 3 5" xfId="9541" xr:uid="{00000000-0005-0000-0000-0000BE210000}"/>
    <cellStyle name="Note 3 3 4" xfId="1434" xr:uid="{00000000-0005-0000-0000-0000C2210000}"/>
    <cellStyle name="Note 3 3 4 2" xfId="3664" xr:uid="{00000000-0005-0000-0000-0000C3210000}"/>
    <cellStyle name="Note 3 3 4 2 2" xfId="7888" xr:uid="{00000000-0005-0000-0000-0000C4210000}"/>
    <cellStyle name="Note 3 3 4 2 2 2" xfId="16317" xr:uid="{00000000-0005-0000-0000-0000C4210000}"/>
    <cellStyle name="Note 3 3 4 2 3" xfId="20528" xr:uid="{00000000-0005-0000-0000-000065110000}"/>
    <cellStyle name="Note 3 3 4 2 4" xfId="12099" xr:uid="{00000000-0005-0000-0000-0000C3210000}"/>
    <cellStyle name="Note 3 3 4 3" xfId="5743" xr:uid="{00000000-0005-0000-0000-0000C5210000}"/>
    <cellStyle name="Note 3 3 4 3 2" xfId="14172" xr:uid="{00000000-0005-0000-0000-0000C5210000}"/>
    <cellStyle name="Note 3 3 4 4" xfId="18383" xr:uid="{00000000-0005-0000-0000-000064110000}"/>
    <cellStyle name="Note 3 3 4 5" xfId="9954" xr:uid="{00000000-0005-0000-0000-0000C2210000}"/>
    <cellStyle name="Note 3 3 5" xfId="1848" xr:uid="{00000000-0005-0000-0000-0000C6210000}"/>
    <cellStyle name="Note 3 3 5 2" xfId="4077" xr:uid="{00000000-0005-0000-0000-0000C7210000}"/>
    <cellStyle name="Note 3 3 5 2 2" xfId="8301" xr:uid="{00000000-0005-0000-0000-0000C8210000}"/>
    <cellStyle name="Note 3 3 5 2 2 2" xfId="16730" xr:uid="{00000000-0005-0000-0000-0000C8210000}"/>
    <cellStyle name="Note 3 3 5 2 3" xfId="20941" xr:uid="{00000000-0005-0000-0000-000067110000}"/>
    <cellStyle name="Note 3 3 5 2 4" xfId="12512" xr:uid="{00000000-0005-0000-0000-0000C7210000}"/>
    <cellStyle name="Note 3 3 5 3" xfId="6156" xr:uid="{00000000-0005-0000-0000-0000C9210000}"/>
    <cellStyle name="Note 3 3 5 3 2" xfId="14585" xr:uid="{00000000-0005-0000-0000-0000C9210000}"/>
    <cellStyle name="Note 3 3 5 4" xfId="18796" xr:uid="{00000000-0005-0000-0000-000066110000}"/>
    <cellStyle name="Note 3 3 5 5" xfId="10367" xr:uid="{00000000-0005-0000-0000-0000C6210000}"/>
    <cellStyle name="Note 3 3 6" xfId="2261" xr:uid="{00000000-0005-0000-0000-0000CA210000}"/>
    <cellStyle name="Note 3 3 6 2" xfId="4490" xr:uid="{00000000-0005-0000-0000-0000CB210000}"/>
    <cellStyle name="Note 3 3 6 2 2" xfId="8714" xr:uid="{00000000-0005-0000-0000-0000CC210000}"/>
    <cellStyle name="Note 3 3 6 2 2 2" xfId="17143" xr:uid="{00000000-0005-0000-0000-0000CC210000}"/>
    <cellStyle name="Note 3 3 6 2 3" xfId="21354" xr:uid="{00000000-0005-0000-0000-000069110000}"/>
    <cellStyle name="Note 3 3 6 2 4" xfId="12925" xr:uid="{00000000-0005-0000-0000-0000CB210000}"/>
    <cellStyle name="Note 3 3 6 3" xfId="6569" xr:uid="{00000000-0005-0000-0000-0000CD210000}"/>
    <cellStyle name="Note 3 3 6 3 2" xfId="14998" xr:uid="{00000000-0005-0000-0000-0000CD210000}"/>
    <cellStyle name="Note 3 3 6 4" xfId="19209" xr:uid="{00000000-0005-0000-0000-000068110000}"/>
    <cellStyle name="Note 3 3 6 5" xfId="10780" xr:uid="{00000000-0005-0000-0000-0000CA210000}"/>
    <cellStyle name="Note 3 3 7" xfId="2697" xr:uid="{00000000-0005-0000-0000-0000CE210000}"/>
    <cellStyle name="Note 3 3 7 2" xfId="6982" xr:uid="{00000000-0005-0000-0000-0000CF210000}"/>
    <cellStyle name="Note 3 3 7 2 2" xfId="15411" xr:uid="{00000000-0005-0000-0000-0000CF210000}"/>
    <cellStyle name="Note 3 3 7 3" xfId="19622" xr:uid="{00000000-0005-0000-0000-00006A110000}"/>
    <cellStyle name="Note 3 3 7 4" xfId="11193" xr:uid="{00000000-0005-0000-0000-0000CE210000}"/>
    <cellStyle name="Note 3 3 8" xfId="2756" xr:uid="{00000000-0005-0000-0000-0000D0210000}"/>
    <cellStyle name="Note 3 3 9" xfId="2837" xr:uid="{00000000-0005-0000-0000-0000D1210000}"/>
    <cellStyle name="Note 3 3 9 2" xfId="7062" xr:uid="{00000000-0005-0000-0000-0000D2210000}"/>
    <cellStyle name="Note 3 3 9 2 2" xfId="15491" xr:uid="{00000000-0005-0000-0000-0000D2210000}"/>
    <cellStyle name="Note 3 3 9 3" xfId="19702" xr:uid="{00000000-0005-0000-0000-00006C110000}"/>
    <cellStyle name="Note 3 3 9 4" xfId="11273" xr:uid="{00000000-0005-0000-0000-0000D1210000}"/>
    <cellStyle name="Note 3 4" xfId="561" xr:uid="{00000000-0005-0000-0000-0000D3210000}"/>
    <cellStyle name="Note 3 4 10" xfId="17559" xr:uid="{00000000-0005-0000-0000-0000B1230000}"/>
    <cellStyle name="Note 3 4 11" xfId="9130"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2 2 2" xfId="15906" xr:uid="{00000000-0005-0000-0000-0000D6210000}"/>
    <cellStyle name="Note 3 4 2 2 3" xfId="20117" xr:uid="{00000000-0005-0000-0000-00006F110000}"/>
    <cellStyle name="Note 3 4 2 2 4" xfId="11688" xr:uid="{00000000-0005-0000-0000-0000D5210000}"/>
    <cellStyle name="Note 3 4 2 3" xfId="5332" xr:uid="{00000000-0005-0000-0000-0000D7210000}"/>
    <cellStyle name="Note 3 4 2 3 2" xfId="13761" xr:uid="{00000000-0005-0000-0000-0000D7210000}"/>
    <cellStyle name="Note 3 4 2 4" xfId="17972" xr:uid="{00000000-0005-0000-0000-00006E110000}"/>
    <cellStyle name="Note 3 4 2 5" xfId="9543" xr:uid="{00000000-0005-0000-0000-0000D4210000}"/>
    <cellStyle name="Note 3 4 3" xfId="1436" xr:uid="{00000000-0005-0000-0000-0000D8210000}"/>
    <cellStyle name="Note 3 4 3 2" xfId="3666" xr:uid="{00000000-0005-0000-0000-0000D9210000}"/>
    <cellStyle name="Note 3 4 3 2 2" xfId="7890" xr:uid="{00000000-0005-0000-0000-0000DA210000}"/>
    <cellStyle name="Note 3 4 3 2 2 2" xfId="16319" xr:uid="{00000000-0005-0000-0000-0000DA210000}"/>
    <cellStyle name="Note 3 4 3 2 3" xfId="20530" xr:uid="{00000000-0005-0000-0000-000071110000}"/>
    <cellStyle name="Note 3 4 3 2 4" xfId="12101" xr:uid="{00000000-0005-0000-0000-0000D9210000}"/>
    <cellStyle name="Note 3 4 3 3" xfId="5745" xr:uid="{00000000-0005-0000-0000-0000DB210000}"/>
    <cellStyle name="Note 3 4 3 3 2" xfId="14174" xr:uid="{00000000-0005-0000-0000-0000DB210000}"/>
    <cellStyle name="Note 3 4 3 4" xfId="18385" xr:uid="{00000000-0005-0000-0000-000070110000}"/>
    <cellStyle name="Note 3 4 3 5" xfId="9956" xr:uid="{00000000-0005-0000-0000-0000D8210000}"/>
    <cellStyle name="Note 3 4 4" xfId="1850" xr:uid="{00000000-0005-0000-0000-0000DC210000}"/>
    <cellStyle name="Note 3 4 4 2" xfId="4079" xr:uid="{00000000-0005-0000-0000-0000DD210000}"/>
    <cellStyle name="Note 3 4 4 2 2" xfId="8303" xr:uid="{00000000-0005-0000-0000-0000DE210000}"/>
    <cellStyle name="Note 3 4 4 2 2 2" xfId="16732" xr:uid="{00000000-0005-0000-0000-0000DE210000}"/>
    <cellStyle name="Note 3 4 4 2 3" xfId="20943" xr:uid="{00000000-0005-0000-0000-000073110000}"/>
    <cellStyle name="Note 3 4 4 2 4" xfId="12514" xr:uid="{00000000-0005-0000-0000-0000DD210000}"/>
    <cellStyle name="Note 3 4 4 3" xfId="6158" xr:uid="{00000000-0005-0000-0000-0000DF210000}"/>
    <cellStyle name="Note 3 4 4 3 2" xfId="14587" xr:uid="{00000000-0005-0000-0000-0000DF210000}"/>
    <cellStyle name="Note 3 4 4 4" xfId="18798" xr:uid="{00000000-0005-0000-0000-000072110000}"/>
    <cellStyle name="Note 3 4 4 5" xfId="10369" xr:uid="{00000000-0005-0000-0000-0000DC210000}"/>
    <cellStyle name="Note 3 4 5" xfId="2263" xr:uid="{00000000-0005-0000-0000-0000E0210000}"/>
    <cellStyle name="Note 3 4 5 2" xfId="4492" xr:uid="{00000000-0005-0000-0000-0000E1210000}"/>
    <cellStyle name="Note 3 4 5 2 2" xfId="8716" xr:uid="{00000000-0005-0000-0000-0000E2210000}"/>
    <cellStyle name="Note 3 4 5 2 2 2" xfId="17145" xr:uid="{00000000-0005-0000-0000-0000E2210000}"/>
    <cellStyle name="Note 3 4 5 2 3" xfId="21356" xr:uid="{00000000-0005-0000-0000-000075110000}"/>
    <cellStyle name="Note 3 4 5 2 4" xfId="12927" xr:uid="{00000000-0005-0000-0000-0000E1210000}"/>
    <cellStyle name="Note 3 4 5 3" xfId="6571" xr:uid="{00000000-0005-0000-0000-0000E3210000}"/>
    <cellStyle name="Note 3 4 5 3 2" xfId="15000" xr:uid="{00000000-0005-0000-0000-0000E3210000}"/>
    <cellStyle name="Note 3 4 5 4" xfId="19211" xr:uid="{00000000-0005-0000-0000-000074110000}"/>
    <cellStyle name="Note 3 4 5 5" xfId="10782" xr:uid="{00000000-0005-0000-0000-0000E0210000}"/>
    <cellStyle name="Note 3 4 6" xfId="2699" xr:uid="{00000000-0005-0000-0000-0000E4210000}"/>
    <cellStyle name="Note 3 4 6 2" xfId="6984" xr:uid="{00000000-0005-0000-0000-0000E5210000}"/>
    <cellStyle name="Note 3 4 6 2 2" xfId="15413" xr:uid="{00000000-0005-0000-0000-0000E5210000}"/>
    <cellStyle name="Note 3 4 6 3" xfId="19624" xr:uid="{00000000-0005-0000-0000-000076110000}"/>
    <cellStyle name="Note 3 4 6 4" xfId="11195" xr:uid="{00000000-0005-0000-0000-0000E4210000}"/>
    <cellStyle name="Note 3 4 7" xfId="2758" xr:uid="{00000000-0005-0000-0000-0000E6210000}"/>
    <cellStyle name="Note 3 4 8" xfId="2839" xr:uid="{00000000-0005-0000-0000-0000E7210000}"/>
    <cellStyle name="Note 3 4 8 2" xfId="7064" xr:uid="{00000000-0005-0000-0000-0000E8210000}"/>
    <cellStyle name="Note 3 4 8 2 2" xfId="15493" xr:uid="{00000000-0005-0000-0000-0000E8210000}"/>
    <cellStyle name="Note 3 4 8 3" xfId="19704" xr:uid="{00000000-0005-0000-0000-000078110000}"/>
    <cellStyle name="Note 3 4 8 4" xfId="11275" xr:uid="{00000000-0005-0000-0000-0000E7210000}"/>
    <cellStyle name="Note 3 4 9" xfId="4919" xr:uid="{00000000-0005-0000-0000-0000E9210000}"/>
    <cellStyle name="Note 3 4 9 2" xfId="13348" xr:uid="{00000000-0005-0000-0000-0000E9210000}"/>
    <cellStyle name="Note 3 5" xfId="562" xr:uid="{00000000-0005-0000-0000-0000EA210000}"/>
    <cellStyle name="Note 3 5 10" xfId="17560" xr:uid="{00000000-0005-0000-0000-0000B2230000}"/>
    <cellStyle name="Note 3 5 11" xfId="9131"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2 2 2" xfId="15907" xr:uid="{00000000-0005-0000-0000-0000ED210000}"/>
    <cellStyle name="Note 3 5 2 2 3" xfId="20118" xr:uid="{00000000-0005-0000-0000-00007B110000}"/>
    <cellStyle name="Note 3 5 2 2 4" xfId="11689" xr:uid="{00000000-0005-0000-0000-0000EC210000}"/>
    <cellStyle name="Note 3 5 2 3" xfId="5333" xr:uid="{00000000-0005-0000-0000-0000EE210000}"/>
    <cellStyle name="Note 3 5 2 3 2" xfId="13762" xr:uid="{00000000-0005-0000-0000-0000EE210000}"/>
    <cellStyle name="Note 3 5 2 4" xfId="17973" xr:uid="{00000000-0005-0000-0000-00007A110000}"/>
    <cellStyle name="Note 3 5 2 5" xfId="9544" xr:uid="{00000000-0005-0000-0000-0000EB210000}"/>
    <cellStyle name="Note 3 5 3" xfId="1437" xr:uid="{00000000-0005-0000-0000-0000EF210000}"/>
    <cellStyle name="Note 3 5 3 2" xfId="3667" xr:uid="{00000000-0005-0000-0000-0000F0210000}"/>
    <cellStyle name="Note 3 5 3 2 2" xfId="7891" xr:uid="{00000000-0005-0000-0000-0000F1210000}"/>
    <cellStyle name="Note 3 5 3 2 2 2" xfId="16320" xr:uid="{00000000-0005-0000-0000-0000F1210000}"/>
    <cellStyle name="Note 3 5 3 2 3" xfId="20531" xr:uid="{00000000-0005-0000-0000-00007D110000}"/>
    <cellStyle name="Note 3 5 3 2 4" xfId="12102" xr:uid="{00000000-0005-0000-0000-0000F0210000}"/>
    <cellStyle name="Note 3 5 3 3" xfId="5746" xr:uid="{00000000-0005-0000-0000-0000F2210000}"/>
    <cellStyle name="Note 3 5 3 3 2" xfId="14175" xr:uid="{00000000-0005-0000-0000-0000F2210000}"/>
    <cellStyle name="Note 3 5 3 4" xfId="18386" xr:uid="{00000000-0005-0000-0000-00007C110000}"/>
    <cellStyle name="Note 3 5 3 5" xfId="9957" xr:uid="{00000000-0005-0000-0000-0000EF210000}"/>
    <cellStyle name="Note 3 5 4" xfId="1851" xr:uid="{00000000-0005-0000-0000-0000F3210000}"/>
    <cellStyle name="Note 3 5 4 2" xfId="4080" xr:uid="{00000000-0005-0000-0000-0000F4210000}"/>
    <cellStyle name="Note 3 5 4 2 2" xfId="8304" xr:uid="{00000000-0005-0000-0000-0000F5210000}"/>
    <cellStyle name="Note 3 5 4 2 2 2" xfId="16733" xr:uid="{00000000-0005-0000-0000-0000F5210000}"/>
    <cellStyle name="Note 3 5 4 2 3" xfId="20944" xr:uid="{00000000-0005-0000-0000-00007F110000}"/>
    <cellStyle name="Note 3 5 4 2 4" xfId="12515" xr:uid="{00000000-0005-0000-0000-0000F4210000}"/>
    <cellStyle name="Note 3 5 4 3" xfId="6159" xr:uid="{00000000-0005-0000-0000-0000F6210000}"/>
    <cellStyle name="Note 3 5 4 3 2" xfId="14588" xr:uid="{00000000-0005-0000-0000-0000F6210000}"/>
    <cellStyle name="Note 3 5 4 4" xfId="18799" xr:uid="{00000000-0005-0000-0000-00007E110000}"/>
    <cellStyle name="Note 3 5 4 5" xfId="10370" xr:uid="{00000000-0005-0000-0000-0000F3210000}"/>
    <cellStyle name="Note 3 5 5" xfId="2264" xr:uid="{00000000-0005-0000-0000-0000F7210000}"/>
    <cellStyle name="Note 3 5 5 2" xfId="4493" xr:uid="{00000000-0005-0000-0000-0000F8210000}"/>
    <cellStyle name="Note 3 5 5 2 2" xfId="8717" xr:uid="{00000000-0005-0000-0000-0000F9210000}"/>
    <cellStyle name="Note 3 5 5 2 2 2" xfId="17146" xr:uid="{00000000-0005-0000-0000-0000F9210000}"/>
    <cellStyle name="Note 3 5 5 2 3" xfId="21357" xr:uid="{00000000-0005-0000-0000-000081110000}"/>
    <cellStyle name="Note 3 5 5 2 4" xfId="12928" xr:uid="{00000000-0005-0000-0000-0000F8210000}"/>
    <cellStyle name="Note 3 5 5 3" xfId="6572" xr:uid="{00000000-0005-0000-0000-0000FA210000}"/>
    <cellStyle name="Note 3 5 5 3 2" xfId="15001" xr:uid="{00000000-0005-0000-0000-0000FA210000}"/>
    <cellStyle name="Note 3 5 5 4" xfId="19212" xr:uid="{00000000-0005-0000-0000-000080110000}"/>
    <cellStyle name="Note 3 5 5 5" xfId="10783" xr:uid="{00000000-0005-0000-0000-0000F7210000}"/>
    <cellStyle name="Note 3 5 6" xfId="2700" xr:uid="{00000000-0005-0000-0000-0000FB210000}"/>
    <cellStyle name="Note 3 5 6 2" xfId="6985" xr:uid="{00000000-0005-0000-0000-0000FC210000}"/>
    <cellStyle name="Note 3 5 6 2 2" xfId="15414" xr:uid="{00000000-0005-0000-0000-0000FC210000}"/>
    <cellStyle name="Note 3 5 6 3" xfId="19625" xr:uid="{00000000-0005-0000-0000-000082110000}"/>
    <cellStyle name="Note 3 5 6 4" xfId="11196" xr:uid="{00000000-0005-0000-0000-0000FB210000}"/>
    <cellStyle name="Note 3 5 7" xfId="2759" xr:uid="{00000000-0005-0000-0000-0000FD210000}"/>
    <cellStyle name="Note 3 5 8" xfId="2840" xr:uid="{00000000-0005-0000-0000-0000FE210000}"/>
    <cellStyle name="Note 3 5 8 2" xfId="7065" xr:uid="{00000000-0005-0000-0000-0000FF210000}"/>
    <cellStyle name="Note 3 5 8 2 2" xfId="15494" xr:uid="{00000000-0005-0000-0000-0000FF210000}"/>
    <cellStyle name="Note 3 5 8 3" xfId="19705" xr:uid="{00000000-0005-0000-0000-000084110000}"/>
    <cellStyle name="Note 3 5 8 4" xfId="11276" xr:uid="{00000000-0005-0000-0000-0000FE210000}"/>
    <cellStyle name="Note 3 5 9" xfId="4920" xr:uid="{00000000-0005-0000-0000-000000220000}"/>
    <cellStyle name="Note 3 5 9 2" xfId="13349"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00000000-0005-0000-0000-000005220000}"/>
    <cellStyle name="Percent 4" xfId="4503" xr:uid="{00000000-0005-0000-0000-000006220000}"/>
    <cellStyle name="Percent 4 2" xfId="12935"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60" t="s">
        <v>583</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2" t="s">
        <v>1390</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2" t="s">
        <v>1394</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35" customHeight="1">
      <c r="A14" s="327"/>
      <c r="B14" s="325"/>
      <c r="C14" s="326"/>
      <c r="E14" s="1864" t="s">
        <v>2170</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3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4" t="s">
        <v>1522</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3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8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35" customHeight="1">
      <c r="A28" s="327"/>
      <c r="B28" s="325"/>
      <c r="C28" s="326"/>
      <c r="E28" s="1864" t="s">
        <v>2171</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3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5" t="s">
        <v>1395</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71" t="s">
        <v>2410</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c r="A34" s="149"/>
      <c r="C34" s="5"/>
    </row>
    <row r="35" spans="1:38">
      <c r="A35" s="149"/>
      <c r="D35" s="1863" t="s">
        <v>2411</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70" t="s">
        <v>1094</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1393</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35" customHeight="1">
      <c r="A42" s="149"/>
      <c r="B42"/>
      <c r="C42" s="5"/>
      <c r="D42" s="149"/>
      <c r="E42" s="149" t="s">
        <v>690</v>
      </c>
      <c r="F42" s="1864" t="s">
        <v>1360</v>
      </c>
    </row>
    <row r="43" spans="1:38" s="1864"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5" t="s">
        <v>1474</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3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1475</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6" t="s">
        <v>1396</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3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74" t="s">
        <v>1476</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4" t="s">
        <v>1362</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35" customHeight="1">
      <c r="A69" s="149"/>
      <c r="C69" s="5"/>
      <c r="D69" s="149"/>
      <c r="E69" s="149"/>
      <c r="F69" s="9" t="s">
        <v>542</v>
      </c>
      <c r="G69" s="1864" t="s">
        <v>1363</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4" t="s">
        <v>1364</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542</v>
      </c>
      <c r="G74" s="1864" t="s">
        <v>1365</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1366</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1367</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2" t="s">
        <v>1368</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1369</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1370</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73" t="s">
        <v>1371</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4" t="s">
        <v>1372</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4" t="s">
        <v>1347</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35" customHeight="1">
      <c r="B343" s="5"/>
      <c r="E343" s="1866" t="s">
        <v>1450</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4" t="s">
        <v>1452</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1451</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1490</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1502</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75" t="s">
        <v>1879</v>
      </c>
      <c r="B1" s="3275"/>
      <c r="C1" s="3275"/>
      <c r="D1" s="3275"/>
      <c r="E1" s="3275"/>
      <c r="F1" s="3275"/>
      <c r="G1" s="3275"/>
      <c r="H1" s="3275"/>
      <c r="I1" s="3275"/>
    </row>
    <row r="2" spans="1:11" ht="15">
      <c r="A2" s="1336"/>
      <c r="B2" s="1336"/>
      <c r="E2" s="1337"/>
      <c r="I2" s="1339"/>
      <c r="K2" s="1340"/>
    </row>
    <row r="3" spans="1:11">
      <c r="A3" s="1341" t="s">
        <v>1586</v>
      </c>
      <c r="B3" s="1341"/>
      <c r="C3" s="1334" t="s">
        <v>2182</v>
      </c>
      <c r="E3" s="1826">
        <f>ROUND(Application!AM564+'Basis &amp; Credits'!AB77,0)</f>
        <v>98195245</v>
      </c>
      <c r="F3" s="1342"/>
      <c r="K3" s="1413"/>
    </row>
    <row r="4" spans="1:11" s="1343" customFormat="1" ht="15" customHeight="1">
      <c r="C4" s="1343" t="s">
        <v>1880</v>
      </c>
      <c r="E4" s="1419">
        <f>Application!AD1037</f>
        <v>0.3</v>
      </c>
      <c r="F4" s="1344"/>
      <c r="H4" s="1345"/>
      <c r="K4" s="1632"/>
    </row>
    <row r="5" spans="1:11" s="1346" customFormat="1" ht="15" customHeight="1">
      <c r="A5" s="3276"/>
      <c r="B5" s="3276"/>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68736671.5</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40</v>
      </c>
      <c r="G12" s="1361">
        <v>1</v>
      </c>
      <c r="H12" s="1362"/>
      <c r="I12" s="1363">
        <f>E12*G12</f>
        <v>40</v>
      </c>
      <c r="J12" s="1354"/>
    </row>
    <row r="13" spans="1:11" ht="15">
      <c r="A13" s="1336"/>
      <c r="B13" s="1336"/>
      <c r="C13" s="1354" t="s">
        <v>1889</v>
      </c>
      <c r="D13" s="1354"/>
      <c r="E13" s="1414">
        <f>Application!BX635+Application!BX644+Application!DC658</f>
        <v>54</v>
      </c>
      <c r="G13" s="1361">
        <v>1.25</v>
      </c>
      <c r="H13" s="1362"/>
      <c r="I13" s="1363">
        <f>E13*G13</f>
        <v>67.5</v>
      </c>
      <c r="J13" s="1354"/>
    </row>
    <row r="14" spans="1:11" ht="15">
      <c r="A14" s="1336"/>
      <c r="B14" s="1336"/>
      <c r="C14" s="1354" t="s">
        <v>1890</v>
      </c>
      <c r="D14" s="1354"/>
      <c r="E14" s="1414">
        <f>Application!CC635+Application!CC644+Application!DH658</f>
        <v>52</v>
      </c>
      <c r="G14" s="1361">
        <f>1.5+0.25*0</f>
        <v>1.5</v>
      </c>
      <c r="H14" s="1362"/>
      <c r="I14" s="1363">
        <f>IF(E14/E16&lt;=30%,E14*G14,TRUNC(0.3*E16)*G14+(E14-TRUNC(0.3*E16))*G13)</f>
        <v>76.75</v>
      </c>
      <c r="J14" s="1354"/>
    </row>
    <row r="15" spans="1:11" ht="15">
      <c r="A15" s="1336"/>
      <c r="B15" s="1336"/>
      <c r="C15" s="1354" t="s">
        <v>1891</v>
      </c>
      <c r="D15" s="1354"/>
      <c r="E15" s="1415">
        <f>Application!CH635+Application!CM635+Application!CH644+Application!CM644+Application!DM658+Application!DR658</f>
        <v>11</v>
      </c>
      <c r="G15" s="1361">
        <f>1.75+0.25*0</f>
        <v>1.75</v>
      </c>
      <c r="H15" s="1362"/>
      <c r="I15" s="1364">
        <f>IF(E15/E16&lt;=10%,E15*G15,TRUNC(0.1*E16)*G15+(E15-TRUNC(0.1*E16))*G13)</f>
        <v>19.25</v>
      </c>
      <c r="J15" s="1354"/>
    </row>
    <row r="16" spans="1:11" ht="15">
      <c r="A16" s="1336"/>
      <c r="B16" s="1336"/>
      <c r="E16" s="1337">
        <f>SUM(E11:E15)</f>
        <v>157</v>
      </c>
      <c r="G16" s="1337"/>
      <c r="I16" s="1418">
        <f>SUM(I11:I15)</f>
        <v>203.5</v>
      </c>
    </row>
    <row r="17" spans="1:9" ht="15">
      <c r="A17" s="1336"/>
      <c r="B17" s="1336"/>
      <c r="E17" s="1337"/>
      <c r="I17" s="1365"/>
    </row>
    <row r="18" spans="1:9" ht="15">
      <c r="A18" s="1341" t="s">
        <v>1591</v>
      </c>
      <c r="B18" s="1341"/>
      <c r="C18" s="1366" t="s">
        <v>1892</v>
      </c>
      <c r="D18" s="1338"/>
      <c r="E18" s="1367">
        <f>E7/I16</f>
        <v>337772.34152334154</v>
      </c>
      <c r="F18" s="1368"/>
      <c r="G18" s="1369"/>
      <c r="H18" s="1370"/>
      <c r="I18" s="1365"/>
    </row>
    <row r="21" spans="1:9" ht="14.25" customHeight="1">
      <c r="A21" s="3277" t="s">
        <v>2181</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4" spans="1:9">
      <c r="A24" s="3277"/>
      <c r="B24" s="3277"/>
      <c r="C24" s="3277"/>
      <c r="D24" s="3277"/>
      <c r="E24" s="3277"/>
      <c r="F24" s="3277"/>
      <c r="G24" s="3277"/>
      <c r="H24" s="3277"/>
      <c r="I24" s="3277"/>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1" sqref="AB51"/>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34" t="s">
        <v>1523</v>
      </c>
      <c r="B1" s="3334"/>
      <c r="C1" s="3334"/>
      <c r="D1" s="3334"/>
      <c r="E1" s="3334"/>
      <c r="F1" s="3334"/>
      <c r="G1" s="3334"/>
      <c r="H1" s="3334"/>
      <c r="I1" s="3334"/>
      <c r="J1" s="3334"/>
      <c r="K1" s="3334"/>
      <c r="L1" s="3334"/>
      <c r="M1" s="3334"/>
      <c r="N1" s="3334"/>
      <c r="O1" s="3334"/>
      <c r="P1" s="3334"/>
      <c r="Q1" s="3334"/>
      <c r="R1" s="3334"/>
      <c r="S1" s="3334"/>
      <c r="T1" s="3334"/>
      <c r="U1" s="3334"/>
      <c r="V1" s="3334"/>
      <c r="W1" s="3334"/>
      <c r="X1" s="3334"/>
      <c r="Y1" s="3334"/>
      <c r="Z1" s="3334"/>
      <c r="AA1" s="3334"/>
      <c r="AB1" s="3334"/>
      <c r="AC1" s="3334"/>
      <c r="AD1" s="3334"/>
      <c r="AE1" s="3334"/>
      <c r="AF1" s="3334"/>
      <c r="AG1" s="3334"/>
      <c r="AH1" s="3334"/>
      <c r="AI1" s="3334"/>
      <c r="AJ1" s="3334"/>
      <c r="AK1" s="3334"/>
      <c r="AL1" s="3334"/>
      <c r="AM1" s="3334"/>
      <c r="AN1" s="333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5"/>
      <c r="B2" s="3335"/>
      <c r="C2" s="3335"/>
      <c r="D2" s="3335"/>
      <c r="E2" s="3335"/>
      <c r="F2" s="333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c r="AK2" s="3335"/>
      <c r="AL2" s="3335"/>
      <c r="AM2" s="3335"/>
      <c r="AN2" s="333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9"/>
      <c r="U8" s="3309"/>
      <c r="V8" s="3309"/>
      <c r="W8" s="3309"/>
      <c r="X8" s="3309"/>
      <c r="Y8" s="3309"/>
      <c r="Z8" s="3309"/>
      <c r="AA8" s="3309"/>
      <c r="AB8" s="3309"/>
      <c r="AC8" s="3309"/>
      <c r="AD8" s="3309"/>
      <c r="AE8" s="3309"/>
      <c r="AF8" s="3309"/>
      <c r="AG8" s="3309"/>
      <c r="AH8" s="3309"/>
      <c r="AI8" s="3309"/>
      <c r="AJ8" s="3309"/>
      <c r="AK8" s="3309"/>
      <c r="AL8" s="3309"/>
      <c r="AM8" s="330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9"/>
      <c r="U9" s="3309"/>
      <c r="V9" s="3309"/>
      <c r="W9" s="3309"/>
      <c r="X9" s="3309"/>
      <c r="Y9" s="3309"/>
      <c r="Z9" s="3309"/>
      <c r="AA9" s="3309"/>
      <c r="AB9" s="3309"/>
      <c r="AC9" s="3309"/>
      <c r="AD9" s="3309"/>
      <c r="AE9" s="3309"/>
      <c r="AF9" s="3309"/>
      <c r="AG9" s="3309"/>
      <c r="AH9" s="3309"/>
      <c r="AI9" s="3309"/>
      <c r="AJ9" s="3309"/>
      <c r="AK9" s="3309"/>
      <c r="AL9" s="3309"/>
      <c r="AM9" s="330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1" t="s">
        <v>393</v>
      </c>
      <c r="C11" s="3292"/>
      <c r="D11" s="3292"/>
      <c r="E11" s="3292"/>
      <c r="F11" s="3292"/>
      <c r="G11" s="3292"/>
      <c r="H11" s="3292"/>
      <c r="I11" s="3292"/>
      <c r="J11" s="3292"/>
      <c r="K11" s="3292"/>
      <c r="L11" s="3292"/>
      <c r="M11" s="3292"/>
      <c r="N11" s="3292"/>
      <c r="O11" s="3292"/>
      <c r="P11" s="3292"/>
      <c r="Q11" s="3292"/>
      <c r="R11" s="3292"/>
      <c r="S11" s="3293"/>
      <c r="T11" s="3336">
        <f>IF('Sources and Basis Breakdown'!F107=0,'Sources and Basis Breakdown'!E107,'Sources and Basis Breakdown'!F107)</f>
        <v>177617728</v>
      </c>
      <c r="U11" s="3337"/>
      <c r="V11" s="3337"/>
      <c r="W11" s="3337"/>
      <c r="X11" s="3337"/>
      <c r="Y11" s="3336">
        <f>IF(Y7=" ",0,IF('Sources and Basis Breakdown'!G107+'Sources and Basis Breakdown'!F107='Sources and Basis Breakdown'!E107,'Sources and Basis Breakdown'!G107,0))</f>
        <v>0</v>
      </c>
      <c r="Z11" s="3337"/>
      <c r="AA11" s="3337"/>
      <c r="AB11" s="3337"/>
      <c r="AC11" s="3337"/>
      <c r="AD11" s="3337">
        <f>IF('Sources and Basis Breakdown'!I107=0,'Sources and Basis Breakdown'!H107,'Sources and Basis Breakdown'!I107)</f>
        <v>0</v>
      </c>
      <c r="AE11" s="3337"/>
      <c r="AF11" s="3337"/>
      <c r="AG11" s="3337"/>
      <c r="AH11" s="3337"/>
      <c r="AI11" s="3337">
        <f>IF(Y7=" ",0,IF('Sources and Basis Breakdown'!I107+'Sources and Basis Breakdown'!J107='Sources and Basis Breakdown'!H107,'Sources and Basis Breakdown'!J107,0))</f>
        <v>0</v>
      </c>
      <c r="AJ11" s="3337"/>
      <c r="AK11" s="3337"/>
      <c r="AL11" s="3337"/>
      <c r="AM11" s="333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40" t="s">
        <v>530</v>
      </c>
      <c r="C12" s="3341"/>
      <c r="D12" s="3341"/>
      <c r="E12" s="3341"/>
      <c r="F12" s="3341"/>
      <c r="G12" s="3341"/>
      <c r="H12" s="3341"/>
      <c r="I12" s="3341"/>
      <c r="J12" s="3341"/>
      <c r="K12" s="3341"/>
      <c r="L12" s="3341"/>
      <c r="M12" s="3341"/>
      <c r="N12" s="3341"/>
      <c r="O12" s="3341"/>
      <c r="P12" s="3341"/>
      <c r="Q12" s="3341"/>
      <c r="R12" s="3341"/>
      <c r="S12" s="3342"/>
      <c r="T12" s="3329"/>
      <c r="U12" s="3330"/>
      <c r="V12" s="3330"/>
      <c r="W12" s="3330"/>
      <c r="X12" s="3331"/>
      <c r="Y12" s="3329"/>
      <c r="Z12" s="3330"/>
      <c r="AA12" s="3330"/>
      <c r="AB12" s="3330"/>
      <c r="AC12" s="3331"/>
      <c r="AD12" s="3329"/>
      <c r="AE12" s="3330"/>
      <c r="AF12" s="3330"/>
      <c r="AG12" s="3330"/>
      <c r="AH12" s="3331"/>
      <c r="AI12" s="3329"/>
      <c r="AJ12" s="3330"/>
      <c r="AK12" s="3330"/>
      <c r="AL12" s="3330"/>
      <c r="AM12" s="333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43" t="s">
        <v>531</v>
      </c>
      <c r="D13" s="3343"/>
      <c r="E13" s="3343"/>
      <c r="F13" s="3343"/>
      <c r="G13" s="3343"/>
      <c r="H13" s="3343"/>
      <c r="I13" s="3343"/>
      <c r="J13" s="3343"/>
      <c r="K13" s="3343"/>
      <c r="L13" s="3343"/>
      <c r="M13" s="3343"/>
      <c r="N13" s="3343"/>
      <c r="O13" s="3343"/>
      <c r="P13" s="3343"/>
      <c r="Q13" s="3343"/>
      <c r="R13" s="3343"/>
      <c r="S13" s="3344"/>
      <c r="T13" s="3332"/>
      <c r="U13" s="3333"/>
      <c r="V13" s="3333"/>
      <c r="W13" s="3333"/>
      <c r="X13" s="3333"/>
      <c r="Y13" s="3332"/>
      <c r="Z13" s="3333"/>
      <c r="AA13" s="3333"/>
      <c r="AB13" s="3333"/>
      <c r="AC13" s="3333"/>
      <c r="AD13" s="3333"/>
      <c r="AE13" s="3333"/>
      <c r="AF13" s="3333"/>
      <c r="AG13" s="3333"/>
      <c r="AH13" s="3333"/>
      <c r="AI13" s="3333"/>
      <c r="AJ13" s="3333"/>
      <c r="AK13" s="3333"/>
      <c r="AL13" s="3333"/>
      <c r="AM13" s="333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43" t="s">
        <v>532</v>
      </c>
      <c r="D14" s="3343"/>
      <c r="E14" s="3343"/>
      <c r="F14" s="3343"/>
      <c r="G14" s="3343"/>
      <c r="H14" s="3343"/>
      <c r="I14" s="3343"/>
      <c r="J14" s="3343"/>
      <c r="K14" s="3343"/>
      <c r="L14" s="3343"/>
      <c r="M14" s="3343"/>
      <c r="N14" s="3343"/>
      <c r="O14" s="3343"/>
      <c r="P14" s="3343"/>
      <c r="Q14" s="3343"/>
      <c r="R14" s="3343"/>
      <c r="S14" s="3344"/>
      <c r="T14" s="3318"/>
      <c r="U14" s="3319"/>
      <c r="V14" s="3319"/>
      <c r="W14" s="3319"/>
      <c r="X14" s="3319"/>
      <c r="Y14" s="3318"/>
      <c r="Z14" s="3319"/>
      <c r="AA14" s="3319"/>
      <c r="AB14" s="3319"/>
      <c r="AC14" s="3319"/>
      <c r="AD14" s="3319"/>
      <c r="AE14" s="3319"/>
      <c r="AF14" s="3319"/>
      <c r="AG14" s="3319"/>
      <c r="AH14" s="3319"/>
      <c r="AI14" s="3319"/>
      <c r="AJ14" s="3319"/>
      <c r="AK14" s="3319"/>
      <c r="AL14" s="3319"/>
      <c r="AM14" s="331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43" t="s">
        <v>533</v>
      </c>
      <c r="D15" s="3343"/>
      <c r="E15" s="3343"/>
      <c r="F15" s="3343"/>
      <c r="G15" s="3343"/>
      <c r="H15" s="3343"/>
      <c r="I15" s="3343"/>
      <c r="J15" s="3343"/>
      <c r="K15" s="3343"/>
      <c r="L15" s="3343"/>
      <c r="M15" s="3343"/>
      <c r="N15" s="3343"/>
      <c r="O15" s="3343"/>
      <c r="P15" s="3343"/>
      <c r="Q15" s="3343"/>
      <c r="R15" s="3343"/>
      <c r="S15" s="3344"/>
      <c r="T15" s="3318"/>
      <c r="U15" s="3319"/>
      <c r="V15" s="3319"/>
      <c r="W15" s="3319"/>
      <c r="X15" s="3319"/>
      <c r="Y15" s="3318"/>
      <c r="Z15" s="3319"/>
      <c r="AA15" s="3319"/>
      <c r="AB15" s="3319"/>
      <c r="AC15" s="3319"/>
      <c r="AD15" s="3319"/>
      <c r="AE15" s="3319"/>
      <c r="AF15" s="3319"/>
      <c r="AG15" s="3319"/>
      <c r="AH15" s="3319"/>
      <c r="AI15" s="3319"/>
      <c r="AJ15" s="3319"/>
      <c r="AK15" s="3319"/>
      <c r="AL15" s="3319"/>
      <c r="AM15" s="331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43" t="s">
        <v>864</v>
      </c>
      <c r="D16" s="3343"/>
      <c r="E16" s="3343"/>
      <c r="F16" s="3343"/>
      <c r="G16" s="3343"/>
      <c r="H16" s="3343"/>
      <c r="I16" s="3343"/>
      <c r="J16" s="3343"/>
      <c r="K16" s="3343"/>
      <c r="L16" s="3343"/>
      <c r="M16" s="3343"/>
      <c r="N16" s="3343"/>
      <c r="O16" s="3343"/>
      <c r="P16" s="3343"/>
      <c r="Q16" s="3343"/>
      <c r="R16" s="3343"/>
      <c r="S16" s="3344"/>
      <c r="T16" s="3318"/>
      <c r="U16" s="3319"/>
      <c r="V16" s="3319"/>
      <c r="W16" s="3319"/>
      <c r="X16" s="3319"/>
      <c r="Y16" s="3318"/>
      <c r="Z16" s="3319"/>
      <c r="AA16" s="3319"/>
      <c r="AB16" s="3319"/>
      <c r="AC16" s="3319"/>
      <c r="AD16" s="3319"/>
      <c r="AE16" s="3319"/>
      <c r="AF16" s="3319"/>
      <c r="AG16" s="3319"/>
      <c r="AH16" s="3319"/>
      <c r="AI16" s="3319"/>
      <c r="AJ16" s="3319"/>
      <c r="AK16" s="3319"/>
      <c r="AL16" s="3319"/>
      <c r="AM16" s="331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43" t="s">
        <v>534</v>
      </c>
      <c r="D17" s="3343"/>
      <c r="E17" s="3343"/>
      <c r="F17" s="3343"/>
      <c r="G17" s="3343"/>
      <c r="H17" s="3343"/>
      <c r="I17" s="3343"/>
      <c r="J17" s="3343"/>
      <c r="K17" s="3343"/>
      <c r="L17" s="3343"/>
      <c r="M17" s="3343"/>
      <c r="N17" s="3343"/>
      <c r="O17" s="3343"/>
      <c r="P17" s="3343"/>
      <c r="Q17" s="3343"/>
      <c r="R17" s="3343"/>
      <c r="S17" s="3344"/>
      <c r="T17" s="3318"/>
      <c r="U17" s="3319"/>
      <c r="V17" s="3319"/>
      <c r="W17" s="3319"/>
      <c r="X17" s="3319"/>
      <c r="Y17" s="3318"/>
      <c r="Z17" s="3319"/>
      <c r="AA17" s="3319"/>
      <c r="AB17" s="3319"/>
      <c r="AC17" s="3319"/>
      <c r="AD17" s="3319"/>
      <c r="AE17" s="3319"/>
      <c r="AF17" s="3319"/>
      <c r="AG17" s="3319"/>
      <c r="AH17" s="3319"/>
      <c r="AI17" s="3319"/>
      <c r="AJ17" s="3319"/>
      <c r="AK17" s="3319"/>
      <c r="AL17" s="3319"/>
      <c r="AM17" s="331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8" t="s">
        <v>1039</v>
      </c>
      <c r="D18" s="3338"/>
      <c r="E18" s="3338"/>
      <c r="F18" s="3338"/>
      <c r="G18" s="3338"/>
      <c r="H18" s="3338"/>
      <c r="I18" s="3338"/>
      <c r="J18" s="3338"/>
      <c r="K18" s="3338"/>
      <c r="L18" s="3338"/>
      <c r="M18" s="3338"/>
      <c r="N18" s="3338"/>
      <c r="O18" s="3338"/>
      <c r="P18" s="3338"/>
      <c r="Q18" s="3338"/>
      <c r="R18" s="3338"/>
      <c r="S18" s="3339"/>
      <c r="T18" s="3318"/>
      <c r="U18" s="3319"/>
      <c r="V18" s="3319"/>
      <c r="W18" s="3319"/>
      <c r="X18" s="3319"/>
      <c r="Y18" s="3318"/>
      <c r="Z18" s="3319"/>
      <c r="AA18" s="3319"/>
      <c r="AB18" s="3319"/>
      <c r="AC18" s="3319"/>
      <c r="AD18" s="3319"/>
      <c r="AE18" s="3319"/>
      <c r="AF18" s="3319"/>
      <c r="AG18" s="3319"/>
      <c r="AH18" s="3319"/>
      <c r="AI18" s="3319"/>
      <c r="AJ18" s="3319"/>
      <c r="AK18" s="3319"/>
      <c r="AL18" s="3319"/>
      <c r="AM18" s="331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8" t="s">
        <v>1039</v>
      </c>
      <c r="D19" s="3338"/>
      <c r="E19" s="3338"/>
      <c r="F19" s="3338"/>
      <c r="G19" s="3338"/>
      <c r="H19" s="3338"/>
      <c r="I19" s="3338"/>
      <c r="J19" s="3338"/>
      <c r="K19" s="3338"/>
      <c r="L19" s="3338"/>
      <c r="M19" s="3338"/>
      <c r="N19" s="3338"/>
      <c r="O19" s="3338"/>
      <c r="P19" s="3338"/>
      <c r="Q19" s="3338"/>
      <c r="R19" s="3338"/>
      <c r="S19" s="3339"/>
      <c r="T19" s="3318"/>
      <c r="U19" s="3319"/>
      <c r="V19" s="3319"/>
      <c r="W19" s="3319"/>
      <c r="X19" s="3319"/>
      <c r="Y19" s="3318"/>
      <c r="Z19" s="3319"/>
      <c r="AA19" s="3319"/>
      <c r="AB19" s="3319"/>
      <c r="AC19" s="3319"/>
      <c r="AD19" s="3319"/>
      <c r="AE19" s="3319"/>
      <c r="AF19" s="3319"/>
      <c r="AG19" s="3319"/>
      <c r="AH19" s="3319"/>
      <c r="AI19" s="3319"/>
      <c r="AJ19" s="3319"/>
      <c r="AK19" s="3319"/>
      <c r="AL19" s="3319"/>
      <c r="AM19" s="331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1" t="s">
        <v>535</v>
      </c>
      <c r="C20" s="3292"/>
      <c r="D20" s="3292"/>
      <c r="E20" s="3292"/>
      <c r="F20" s="3292"/>
      <c r="G20" s="3292"/>
      <c r="H20" s="3292"/>
      <c r="I20" s="3292"/>
      <c r="J20" s="3292"/>
      <c r="K20" s="3292"/>
      <c r="L20" s="3292"/>
      <c r="M20" s="3292"/>
      <c r="N20" s="3292"/>
      <c r="O20" s="3292"/>
      <c r="P20" s="3292"/>
      <c r="Q20" s="3292"/>
      <c r="R20" s="3292"/>
      <c r="S20" s="3293"/>
      <c r="T20" s="3308">
        <f>SUM(T13:X19)</f>
        <v>0</v>
      </c>
      <c r="U20" s="3311"/>
      <c r="V20" s="3311"/>
      <c r="W20" s="3311"/>
      <c r="X20" s="3311"/>
      <c r="Y20" s="3308">
        <f>SUM(Y13:AC19)</f>
        <v>0</v>
      </c>
      <c r="Z20" s="3311"/>
      <c r="AA20" s="3311"/>
      <c r="AB20" s="3311"/>
      <c r="AC20" s="3311"/>
      <c r="AD20" s="3306">
        <f>SUM(AD13:AH19)</f>
        <v>0</v>
      </c>
      <c r="AE20" s="3307"/>
      <c r="AF20" s="3307"/>
      <c r="AG20" s="3307"/>
      <c r="AH20" s="3308"/>
      <c r="AI20" s="3306">
        <f>SUM(AI13:AM19)</f>
        <v>0</v>
      </c>
      <c r="AJ20" s="3307"/>
      <c r="AK20" s="3307"/>
      <c r="AL20" s="3307"/>
      <c r="AM20" s="330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1" t="s">
        <v>1495</v>
      </c>
      <c r="C21" s="3292"/>
      <c r="D21" s="3292"/>
      <c r="E21" s="3292"/>
      <c r="F21" s="3292"/>
      <c r="G21" s="3292"/>
      <c r="H21" s="3292"/>
      <c r="I21" s="3292"/>
      <c r="J21" s="3292"/>
      <c r="K21" s="3292"/>
      <c r="L21" s="3292"/>
      <c r="M21" s="3292"/>
      <c r="N21" s="3292"/>
      <c r="O21" s="3292"/>
      <c r="P21" s="3292"/>
      <c r="Q21" s="3292"/>
      <c r="R21" s="3292"/>
      <c r="S21" s="3293"/>
      <c r="T21" s="3318"/>
      <c r="U21" s="3319"/>
      <c r="V21" s="3319"/>
      <c r="W21" s="3319"/>
      <c r="X21" s="3319"/>
      <c r="Y21" s="3318"/>
      <c r="Z21" s="3319"/>
      <c r="AA21" s="3319"/>
      <c r="AB21" s="3319"/>
      <c r="AC21" s="3319"/>
      <c r="AD21" s="3329"/>
      <c r="AE21" s="3330"/>
      <c r="AF21" s="3330"/>
      <c r="AG21" s="3330"/>
      <c r="AH21" s="3331"/>
      <c r="AI21" s="3329"/>
      <c r="AJ21" s="3330"/>
      <c r="AK21" s="3330"/>
      <c r="AL21" s="3330"/>
      <c r="AM21" s="333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1" t="s">
        <v>536</v>
      </c>
      <c r="C22" s="3292"/>
      <c r="D22" s="3292"/>
      <c r="E22" s="3292"/>
      <c r="F22" s="3292"/>
      <c r="G22" s="3292"/>
      <c r="H22" s="3292"/>
      <c r="I22" s="3292"/>
      <c r="J22" s="3292"/>
      <c r="K22" s="3292"/>
      <c r="L22" s="3292"/>
      <c r="M22" s="3292"/>
      <c r="N22" s="3292"/>
      <c r="O22" s="3292"/>
      <c r="P22" s="3292"/>
      <c r="Q22" s="3292"/>
      <c r="R22" s="3292"/>
      <c r="S22" s="3293"/>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7" t="s">
        <v>537</v>
      </c>
      <c r="C23" s="3348"/>
      <c r="D23" s="3348"/>
      <c r="E23" s="3348"/>
      <c r="F23" s="3348"/>
      <c r="G23" s="3348"/>
      <c r="H23" s="3348"/>
      <c r="I23" s="3348"/>
      <c r="J23" s="3348"/>
      <c r="K23" s="3348"/>
      <c r="L23" s="3348"/>
      <c r="M23" s="3348"/>
      <c r="N23" s="3348"/>
      <c r="O23" s="3348"/>
      <c r="P23" s="3348"/>
      <c r="Q23" s="3348"/>
      <c r="R23" s="3348"/>
      <c r="S23" s="3349"/>
      <c r="T23" s="3308">
        <f>T11+T22</f>
        <v>177617728</v>
      </c>
      <c r="U23" s="3311"/>
      <c r="V23" s="3311"/>
      <c r="W23" s="3311"/>
      <c r="X23" s="3311"/>
      <c r="Y23" s="3308">
        <f>Y11+Y22</f>
        <v>0</v>
      </c>
      <c r="Z23" s="3311"/>
      <c r="AA23" s="3311"/>
      <c r="AB23" s="3311"/>
      <c r="AC23" s="3311"/>
      <c r="AD23" s="3308">
        <f>AD11+AD22</f>
        <v>0</v>
      </c>
      <c r="AE23" s="3311"/>
      <c r="AF23" s="3311"/>
      <c r="AG23" s="3311"/>
      <c r="AH23" s="3311"/>
      <c r="AI23" s="3308">
        <f>AI11+AI22</f>
        <v>0</v>
      </c>
      <c r="AJ23" s="3311"/>
      <c r="AK23" s="3311"/>
      <c r="AL23" s="3311"/>
      <c r="AM23" s="331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1" t="s">
        <v>1040</v>
      </c>
      <c r="C24" s="3292"/>
      <c r="D24" s="3292"/>
      <c r="E24" s="3292"/>
      <c r="F24" s="3292"/>
      <c r="G24" s="3292"/>
      <c r="H24" s="3292"/>
      <c r="I24" s="3292"/>
      <c r="J24" s="3292"/>
      <c r="K24" s="3292"/>
      <c r="L24" s="3292"/>
      <c r="M24" s="3292"/>
      <c r="N24" s="3292"/>
      <c r="O24" s="3292"/>
      <c r="P24" s="3292"/>
      <c r="Q24" s="3292"/>
      <c r="R24" s="3292"/>
      <c r="S24" s="3293"/>
      <c r="T24" s="3306">
        <f>Application!AJ1032</f>
        <v>290814585.75999999</v>
      </c>
      <c r="U24" s="3307"/>
      <c r="V24" s="3307"/>
      <c r="W24" s="3307"/>
      <c r="X24" s="3307"/>
      <c r="Y24" s="3307"/>
      <c r="Z24" s="3307"/>
      <c r="AA24" s="3307"/>
      <c r="AB24" s="3307"/>
      <c r="AC24" s="3307"/>
      <c r="AD24" s="3307"/>
      <c r="AE24" s="3307"/>
      <c r="AF24" s="3307"/>
      <c r="AG24" s="3307"/>
      <c r="AH24" s="3307"/>
      <c r="AI24" s="3307"/>
      <c r="AJ24" s="3307"/>
      <c r="AK24" s="3307"/>
      <c r="AL24" s="3307"/>
      <c r="AM24" s="330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50" t="s">
        <v>1496</v>
      </c>
      <c r="C25" s="3351"/>
      <c r="D25" s="3351"/>
      <c r="E25" s="3351"/>
      <c r="F25" s="3351"/>
      <c r="G25" s="3351"/>
      <c r="H25" s="3351"/>
      <c r="I25" s="3351"/>
      <c r="J25" s="3351"/>
      <c r="K25" s="3351"/>
      <c r="L25" s="3351"/>
      <c r="M25" s="3351"/>
      <c r="N25" s="3351"/>
      <c r="O25" s="3351"/>
      <c r="P25" s="3351"/>
      <c r="Q25" s="3351"/>
      <c r="R25" s="3351"/>
      <c r="S25" s="3352"/>
      <c r="T25" s="3324">
        <f>IF(OR(Application!T195="yes",Application!T194="yes"),1.3,1)</f>
        <v>1.3</v>
      </c>
      <c r="U25" s="3325"/>
      <c r="V25" s="3325"/>
      <c r="W25" s="3325"/>
      <c r="X25" s="3325"/>
      <c r="Y25" s="3324">
        <v>1</v>
      </c>
      <c r="Z25" s="3325"/>
      <c r="AA25" s="3325"/>
      <c r="AB25" s="3325"/>
      <c r="AC25" s="3325"/>
      <c r="AD25" s="3324">
        <v>1</v>
      </c>
      <c r="AE25" s="3325"/>
      <c r="AF25" s="3325"/>
      <c r="AG25" s="3325"/>
      <c r="AH25" s="3326"/>
      <c r="AI25" s="3324">
        <v>1</v>
      </c>
      <c r="AJ25" s="3325"/>
      <c r="AK25" s="3325"/>
      <c r="AL25" s="3325"/>
      <c r="AM25" s="332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1" t="s">
        <v>538</v>
      </c>
      <c r="C26" s="3292"/>
      <c r="D26" s="3292"/>
      <c r="E26" s="3292"/>
      <c r="F26" s="3292"/>
      <c r="G26" s="3292"/>
      <c r="H26" s="3292"/>
      <c r="I26" s="3292"/>
      <c r="J26" s="3292"/>
      <c r="K26" s="3292"/>
      <c r="L26" s="3292"/>
      <c r="M26" s="3292"/>
      <c r="N26" s="3292"/>
      <c r="O26" s="3292"/>
      <c r="P26" s="3292"/>
      <c r="Q26" s="3292"/>
      <c r="R26" s="3292"/>
      <c r="S26" s="3293"/>
      <c r="T26" s="3327">
        <f>T23*T25</f>
        <v>230903046.40000001</v>
      </c>
      <c r="U26" s="3328"/>
      <c r="V26" s="3328"/>
      <c r="W26" s="3328"/>
      <c r="X26" s="3328"/>
      <c r="Y26" s="3327">
        <f>Y23*Y25</f>
        <v>0</v>
      </c>
      <c r="Z26" s="3328"/>
      <c r="AA26" s="3328"/>
      <c r="AB26" s="3328"/>
      <c r="AC26" s="3328"/>
      <c r="AD26" s="3327">
        <f>AD23*AD25</f>
        <v>0</v>
      </c>
      <c r="AE26" s="3328"/>
      <c r="AF26" s="3328"/>
      <c r="AG26" s="3328"/>
      <c r="AH26" s="3328"/>
      <c r="AI26" s="3327">
        <f>AI23*AI25</f>
        <v>0</v>
      </c>
      <c r="AJ26" s="3328"/>
      <c r="AK26" s="3328"/>
      <c r="AL26" s="3328"/>
      <c r="AM26" s="332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53" t="s">
        <v>447</v>
      </c>
      <c r="C27" s="3354"/>
      <c r="D27" s="3354"/>
      <c r="E27" s="3354"/>
      <c r="F27" s="3354"/>
      <c r="G27" s="3354"/>
      <c r="H27" s="3354"/>
      <c r="I27" s="3354"/>
      <c r="J27" s="3354"/>
      <c r="K27" s="3354"/>
      <c r="L27" s="3354"/>
      <c r="M27" s="3354"/>
      <c r="N27" s="3354"/>
      <c r="O27" s="3354"/>
      <c r="P27" s="3354"/>
      <c r="Q27" s="3354"/>
      <c r="R27" s="3354"/>
      <c r="S27" s="3355"/>
      <c r="T27" s="3322">
        <f>Application!$AG$444</f>
        <v>1</v>
      </c>
      <c r="U27" s="3323"/>
      <c r="V27" s="3323"/>
      <c r="W27" s="3323"/>
      <c r="X27" s="3323"/>
      <c r="Y27" s="3322">
        <f>Application!$AG$444</f>
        <v>1</v>
      </c>
      <c r="Z27" s="3323"/>
      <c r="AA27" s="3323"/>
      <c r="AB27" s="3323"/>
      <c r="AC27" s="3323"/>
      <c r="AD27" s="3322">
        <f>Application!$AG$444</f>
        <v>1</v>
      </c>
      <c r="AE27" s="3323"/>
      <c r="AF27" s="3323"/>
      <c r="AG27" s="3323"/>
      <c r="AH27" s="3323"/>
      <c r="AI27" s="3322">
        <f>Application!$AG$444</f>
        <v>1</v>
      </c>
      <c r="AJ27" s="3323"/>
      <c r="AK27" s="3323"/>
      <c r="AL27" s="3323"/>
      <c r="AM27" s="332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1" t="s">
        <v>539</v>
      </c>
      <c r="C28" s="3292"/>
      <c r="D28" s="3292"/>
      <c r="E28" s="3292"/>
      <c r="F28" s="3292"/>
      <c r="G28" s="3292"/>
      <c r="H28" s="3292"/>
      <c r="I28" s="3292"/>
      <c r="J28" s="3292"/>
      <c r="K28" s="3292"/>
      <c r="L28" s="3292"/>
      <c r="M28" s="3292"/>
      <c r="N28" s="3292"/>
      <c r="O28" s="3292"/>
      <c r="P28" s="3292"/>
      <c r="Q28" s="3292"/>
      <c r="R28" s="3292"/>
      <c r="S28" s="3293"/>
      <c r="T28" s="3320">
        <f>IF(ISERROR((T26*T27)),0,(T26*T27))</f>
        <v>230903046.40000001</v>
      </c>
      <c r="U28" s="3321"/>
      <c r="V28" s="3321"/>
      <c r="W28" s="3321"/>
      <c r="X28" s="3321"/>
      <c r="Y28" s="3320">
        <f>IF(ISERROR((Y26*Y27)),0,(Y26*Y27))</f>
        <v>0</v>
      </c>
      <c r="Z28" s="3321"/>
      <c r="AA28" s="3321"/>
      <c r="AB28" s="3321"/>
      <c r="AC28" s="3321"/>
      <c r="AD28" s="3320">
        <f>IF(ISERROR((AD26*AD27)),0,(AD26*AD27))</f>
        <v>0</v>
      </c>
      <c r="AE28" s="3321"/>
      <c r="AF28" s="3321"/>
      <c r="AG28" s="3321"/>
      <c r="AH28" s="3321"/>
      <c r="AI28" s="3320">
        <f>IF(ISERROR((AI26*AI27)),0,(AI26*AI27))</f>
        <v>0</v>
      </c>
      <c r="AJ28" s="3321"/>
      <c r="AK28" s="3321"/>
      <c r="AL28" s="3321"/>
      <c r="AM28" s="332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1" t="s">
        <v>556</v>
      </c>
      <c r="C29" s="3292"/>
      <c r="D29" s="3292"/>
      <c r="E29" s="3292"/>
      <c r="F29" s="3292"/>
      <c r="G29" s="3292"/>
      <c r="H29" s="3292"/>
      <c r="I29" s="3292"/>
      <c r="J29" s="3292"/>
      <c r="K29" s="3292"/>
      <c r="L29" s="3292"/>
      <c r="M29" s="3292"/>
      <c r="N29" s="3292"/>
      <c r="O29" s="3292"/>
      <c r="P29" s="3292"/>
      <c r="Q29" s="3292"/>
      <c r="R29" s="3292"/>
      <c r="S29" s="3293"/>
      <c r="T29" s="3306">
        <f>T28+Y28+AD28+AI28</f>
        <v>230903046.40000001</v>
      </c>
      <c r="U29" s="3307"/>
      <c r="V29" s="3307"/>
      <c r="W29" s="3307"/>
      <c r="X29" s="3307"/>
      <c r="Y29" s="3307"/>
      <c r="Z29" s="3307"/>
      <c r="AA29" s="3307"/>
      <c r="AB29" s="3307"/>
      <c r="AC29" s="3307"/>
      <c r="AD29" s="3307"/>
      <c r="AE29" s="3307"/>
      <c r="AF29" s="3307"/>
      <c r="AG29" s="3307"/>
      <c r="AH29" s="3307"/>
      <c r="AI29" s="3307"/>
      <c r="AJ29" s="3307"/>
      <c r="AK29" s="3307"/>
      <c r="AL29" s="3307"/>
      <c r="AM29" s="330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3" t="s">
        <v>1498</v>
      </c>
      <c r="C30" s="3313"/>
      <c r="D30" s="3313"/>
      <c r="E30" s="3313"/>
      <c r="F30" s="3313"/>
      <c r="G30" s="3313"/>
      <c r="H30" s="3313"/>
      <c r="I30" s="3313"/>
      <c r="J30" s="3313"/>
      <c r="K30" s="3313"/>
      <c r="L30" s="3313"/>
      <c r="M30" s="3313"/>
      <c r="N30" s="3313"/>
      <c r="O30" s="3313"/>
      <c r="P30" s="3313"/>
      <c r="Q30" s="3313"/>
      <c r="R30" s="3313"/>
      <c r="S30" s="3313"/>
      <c r="T30" s="3313"/>
      <c r="U30" s="3313"/>
      <c r="V30" s="3313"/>
      <c r="W30" s="3313"/>
      <c r="X30" s="3313"/>
      <c r="Y30" s="3313"/>
      <c r="Z30" s="3313"/>
      <c r="AA30" s="3313"/>
      <c r="AB30" s="3313"/>
      <c r="AC30" s="3313"/>
      <c r="AD30" s="3313"/>
      <c r="AE30" s="3313"/>
      <c r="AF30" s="3313"/>
      <c r="AG30" s="3313"/>
      <c r="AH30" s="3313"/>
      <c r="AI30" s="3313"/>
      <c r="AJ30" s="3313"/>
      <c r="AK30" s="3313"/>
      <c r="AL30" s="3313"/>
      <c r="AM30" s="331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3" t="s">
        <v>1497</v>
      </c>
      <c r="C31" s="3313"/>
      <c r="D31" s="3313"/>
      <c r="E31" s="3313"/>
      <c r="F31" s="3313"/>
      <c r="G31" s="3313"/>
      <c r="H31" s="3313"/>
      <c r="I31" s="3313"/>
      <c r="J31" s="3313"/>
      <c r="K31" s="3313"/>
      <c r="L31" s="3313"/>
      <c r="M31" s="3313"/>
      <c r="N31" s="3313"/>
      <c r="O31" s="3313"/>
      <c r="P31" s="3313"/>
      <c r="Q31" s="3313"/>
      <c r="R31" s="3313"/>
      <c r="S31" s="3313"/>
      <c r="T31" s="3313"/>
      <c r="U31" s="3313"/>
      <c r="V31" s="3313"/>
      <c r="W31" s="3313"/>
      <c r="X31" s="3313"/>
      <c r="Y31" s="3313"/>
      <c r="Z31" s="3313"/>
      <c r="AA31" s="3313"/>
      <c r="AB31" s="3313"/>
      <c r="AC31" s="3313"/>
      <c r="AD31" s="3313"/>
      <c r="AE31" s="3313"/>
      <c r="AF31" s="3313"/>
      <c r="AG31" s="3313"/>
      <c r="AH31" s="3313"/>
      <c r="AI31" s="3313"/>
      <c r="AJ31" s="3313"/>
      <c r="AK31" s="3313"/>
      <c r="AL31" s="3313"/>
      <c r="AM31" s="331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9" t="s">
        <v>1346</v>
      </c>
      <c r="Z35" s="3309"/>
      <c r="AA35" s="3309"/>
      <c r="AB35" s="3309"/>
      <c r="AC35" s="3309"/>
      <c r="AD35" s="3310" t="s">
        <v>380</v>
      </c>
      <c r="AE35" s="3310"/>
      <c r="AF35" s="3310"/>
      <c r="AG35" s="3310"/>
      <c r="AH35" s="331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9"/>
      <c r="Z36" s="3309"/>
      <c r="AA36" s="3309"/>
      <c r="AB36" s="3309"/>
      <c r="AC36" s="3309"/>
      <c r="AD36" s="3310"/>
      <c r="AE36" s="3310"/>
      <c r="AF36" s="3310"/>
      <c r="AG36" s="3310"/>
      <c r="AH36" s="331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9"/>
      <c r="Z37" s="3309"/>
      <c r="AA37" s="3309"/>
      <c r="AB37" s="3309"/>
      <c r="AC37" s="3309"/>
      <c r="AD37" s="3310"/>
      <c r="AE37" s="3310"/>
      <c r="AF37" s="3310"/>
      <c r="AG37" s="3310"/>
      <c r="AH37" s="331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1" t="s">
        <v>539</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311">
        <f>IF(T24&gt;=(T23+Y23+AD23+AI23),T28+Y28,0)</f>
        <v>230903046.40000001</v>
      </c>
      <c r="Z38" s="3311"/>
      <c r="AA38" s="3311"/>
      <c r="AB38" s="3311"/>
      <c r="AC38" s="3311"/>
      <c r="AD38" s="3311">
        <f>IF(T24&gt;=(T23+Y23+AD23+AI23),AD28+AI28,0)</f>
        <v>0</v>
      </c>
      <c r="AE38" s="3311"/>
      <c r="AF38" s="3311"/>
      <c r="AG38" s="3311"/>
      <c r="AH38" s="331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1" t="s">
        <v>2180</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12">
        <v>0.04</v>
      </c>
      <c r="Z39" s="3312"/>
      <c r="AA39" s="3312"/>
      <c r="AB39" s="3312"/>
      <c r="AC39" s="3312"/>
      <c r="AD39" s="3312">
        <v>0.04</v>
      </c>
      <c r="AE39" s="3312"/>
      <c r="AF39" s="3312"/>
      <c r="AG39" s="3312"/>
      <c r="AH39" s="331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1" t="s">
        <v>677</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311">
        <f>ROUND(Y38*Y39,0)</f>
        <v>9236122</v>
      </c>
      <c r="Z40" s="3311"/>
      <c r="AA40" s="3311"/>
      <c r="AB40" s="3311"/>
      <c r="AC40" s="3311"/>
      <c r="AD40" s="3308">
        <f>ROUND(AD38*AD39,0)</f>
        <v>0</v>
      </c>
      <c r="AE40" s="3311"/>
      <c r="AF40" s="3311"/>
      <c r="AG40" s="3311"/>
      <c r="AH40" s="331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1" t="s">
        <v>678</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56">
        <f>Y40+AD40</f>
        <v>9236122</v>
      </c>
      <c r="Z41" s="3357"/>
      <c r="AA41" s="3357"/>
      <c r="AB41" s="3357"/>
      <c r="AC41" s="3357"/>
      <c r="AD41" s="3357"/>
      <c r="AE41" s="3357"/>
      <c r="AF41" s="3357"/>
      <c r="AG41" s="3357"/>
      <c r="AH41" s="335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5" t="s">
        <v>1512</v>
      </c>
      <c r="B44" s="3305"/>
      <c r="C44" s="3305"/>
      <c r="D44" s="3305"/>
      <c r="E44" s="3305"/>
      <c r="F44" s="3305"/>
      <c r="G44" s="3305"/>
      <c r="H44" s="3305"/>
      <c r="I44" s="3305"/>
      <c r="J44" s="3305"/>
      <c r="K44" s="3305"/>
      <c r="L44" s="3305"/>
      <c r="M44" s="3305"/>
      <c r="N44" s="3305"/>
      <c r="O44" s="3305"/>
      <c r="P44" s="3305"/>
      <c r="Q44" s="3305"/>
      <c r="R44" s="3305"/>
      <c r="S44" s="3305"/>
      <c r="T44" s="3305"/>
      <c r="U44" s="3305"/>
      <c r="V44" s="3305"/>
      <c r="W44" s="3305"/>
      <c r="X44" s="3305"/>
      <c r="Y44" s="3305"/>
      <c r="Z44" s="3305"/>
      <c r="AA44" s="3305"/>
      <c r="AB44" s="3305"/>
      <c r="AC44" s="3305"/>
      <c r="AD44" s="3305"/>
      <c r="AE44" s="3305"/>
      <c r="AF44" s="3305"/>
      <c r="AG44" s="3305"/>
      <c r="AH44" s="3305"/>
      <c r="AI44" s="3305"/>
      <c r="AJ44" s="3305"/>
      <c r="AK44" s="3305"/>
      <c r="AL44" s="3305"/>
      <c r="AM44" s="3305"/>
      <c r="AN44" s="3305"/>
      <c r="AO44" s="3305"/>
      <c r="AP44" s="3305"/>
      <c r="AQ44" s="3305"/>
      <c r="AR44" s="3305"/>
      <c r="AS44" s="3305"/>
      <c r="AT44" s="3305"/>
      <c r="AU44" s="3305"/>
      <c r="AV44" s="3305"/>
      <c r="AW44" s="3305"/>
      <c r="AX44" s="3305"/>
      <c r="AY44" s="3305"/>
      <c r="AZ44" s="3305"/>
      <c r="BA44" s="3305"/>
      <c r="BB44" s="3305"/>
      <c r="BC44" s="3305"/>
      <c r="BD44" s="3305"/>
      <c r="BE44" s="3305"/>
      <c r="BF44" s="3305"/>
      <c r="BG44" s="3305"/>
      <c r="BH44" s="3305"/>
      <c r="BI44" s="3305"/>
      <c r="BJ44" s="3305"/>
      <c r="BK44" s="3305"/>
      <c r="BL44" s="3305"/>
      <c r="BM44" s="3305"/>
      <c r="BN44" s="3305"/>
      <c r="BO44" s="3305"/>
      <c r="BP44" s="3305"/>
      <c r="BQ44" s="3305"/>
      <c r="BR44" s="3305"/>
      <c r="BS44" s="3305"/>
      <c r="BT44" s="3305"/>
      <c r="BU44" s="3305"/>
      <c r="BV44" s="3305"/>
      <c r="BW44" s="3305"/>
      <c r="BX44" s="330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9">
        <f>'Sources and Uses Budget'!B105-'Sources and Uses Budget'!B15</f>
        <v>189214094</v>
      </c>
      <c r="AC47" s="3300"/>
      <c r="AD47" s="3300"/>
      <c r="AE47" s="3300"/>
      <c r="AF47" s="330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9">
        <f>Application!AO649-MIN('Sources and Uses Budget'!B15,Application!AG394)</f>
        <v>100708691</v>
      </c>
      <c r="AC48" s="3300"/>
      <c r="AD48" s="3300"/>
      <c r="AE48" s="3300"/>
      <c r="AF48" s="330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9">
        <f>AB47-AB48</f>
        <v>88505403</v>
      </c>
      <c r="AC49" s="3300"/>
      <c r="AD49" s="3300"/>
      <c r="AE49" s="3300"/>
      <c r="AF49" s="330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7">
        <f>AB49/(Y41*10)</f>
        <v>0.95825285763873624</v>
      </c>
      <c r="AC50" s="3288"/>
      <c r="AD50" s="3288"/>
      <c r="AE50" s="3288"/>
      <c r="AF50" s="328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8" t="s">
        <v>2376</v>
      </c>
      <c r="F51" s="3298"/>
      <c r="G51" s="3298"/>
      <c r="H51" s="3298"/>
      <c r="I51" s="3298"/>
      <c r="J51" s="3298"/>
      <c r="K51" s="3298"/>
      <c r="L51" s="3298"/>
      <c r="M51" s="3298"/>
      <c r="N51" s="3298"/>
      <c r="O51" s="3298"/>
      <c r="P51" s="3298"/>
      <c r="Q51" s="3298"/>
      <c r="R51" s="3298"/>
      <c r="S51" s="3298"/>
      <c r="T51" s="3298"/>
      <c r="U51" s="3298"/>
      <c r="V51" s="3298"/>
      <c r="W51" s="3298"/>
      <c r="X51" s="3298"/>
      <c r="Y51" s="3298"/>
      <c r="Z51" s="329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8"/>
      <c r="F52" s="3298"/>
      <c r="G52" s="3298"/>
      <c r="H52" s="3298"/>
      <c r="I52" s="3298"/>
      <c r="J52" s="3298"/>
      <c r="K52" s="3298"/>
      <c r="L52" s="3298"/>
      <c r="M52" s="3298"/>
      <c r="N52" s="3298"/>
      <c r="O52" s="3298"/>
      <c r="P52" s="3298"/>
      <c r="Q52" s="3298"/>
      <c r="R52" s="3298"/>
      <c r="S52" s="3298"/>
      <c r="T52" s="3298"/>
      <c r="U52" s="3298"/>
      <c r="V52" s="3298"/>
      <c r="W52" s="3298"/>
      <c r="X52" s="3298"/>
      <c r="Y52" s="3298"/>
      <c r="Z52" s="329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9">
        <f>ROUND(IF(ISERROR((AB49/AB50)),0,(AB49/AB50)),0)</f>
        <v>92361220</v>
      </c>
      <c r="AC54" s="3300"/>
      <c r="AD54" s="3300"/>
      <c r="AE54" s="3300"/>
      <c r="AF54" s="330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9">
        <f>(AB54/10)</f>
        <v>9236122</v>
      </c>
      <c r="AC55" s="3300"/>
      <c r="AD55" s="3300"/>
      <c r="AE55" s="3300"/>
      <c r="AF55" s="330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2">
        <f>(IF((Y41&lt;AB55),Y41,AB55))</f>
        <v>9236122</v>
      </c>
      <c r="AC56" s="3303"/>
      <c r="AD56" s="3303"/>
      <c r="AE56" s="3303"/>
      <c r="AF56" s="330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9">
        <f>ROUND((10*AB56*AB50),0)</f>
        <v>88505403</v>
      </c>
      <c r="AC57" s="3300"/>
      <c r="AD57" s="3300"/>
      <c r="AE57" s="3300"/>
      <c r="AF57" s="330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3">
        <f>AB49-AB57</f>
        <v>0</v>
      </c>
      <c r="AC59" s="3283"/>
      <c r="AD59" s="3283"/>
      <c r="AE59" s="3283"/>
      <c r="AF59" s="328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5" t="str">
        <f>IF(Application!AP204="yes","Farmworker State Credit", "State Credit" )</f>
        <v>State Credit</v>
      </c>
      <c r="B61" s="3305"/>
      <c r="C61" s="3305"/>
      <c r="D61" s="3305"/>
      <c r="E61" s="3305"/>
      <c r="F61" s="3305"/>
      <c r="G61" s="3305"/>
      <c r="H61" s="3305"/>
      <c r="I61" s="3305"/>
      <c r="J61" s="3305"/>
      <c r="K61" s="3305"/>
      <c r="L61" s="3305"/>
      <c r="M61" s="3305"/>
      <c r="N61" s="3305"/>
      <c r="O61" s="3305"/>
      <c r="P61" s="3305"/>
      <c r="Q61" s="3305"/>
      <c r="R61" s="3305"/>
      <c r="S61" s="3305"/>
      <c r="T61" s="3305"/>
      <c r="U61" s="3305"/>
      <c r="V61" s="3305"/>
      <c r="W61" s="3305"/>
      <c r="X61" s="3305"/>
      <c r="Y61" s="3305"/>
      <c r="Z61" s="3305"/>
      <c r="AA61" s="3305"/>
      <c r="AB61" s="3305"/>
      <c r="AC61" s="3305"/>
      <c r="AD61" s="3305"/>
      <c r="AE61" s="3305"/>
      <c r="AF61" s="3305"/>
      <c r="AG61" s="3305"/>
      <c r="AH61" s="3305"/>
      <c r="AI61" s="3305"/>
      <c r="AJ61" s="3305"/>
      <c r="AK61" s="3305"/>
      <c r="AL61" s="3305"/>
      <c r="AM61" s="3305"/>
      <c r="AN61" s="3305"/>
      <c r="AO61" s="3305"/>
      <c r="AP61" s="3305"/>
      <c r="AQ61" s="3305"/>
      <c r="AR61" s="3305"/>
      <c r="AS61" s="3305"/>
      <c r="AT61" s="3305"/>
      <c r="AU61" s="3305"/>
      <c r="AV61" s="3305"/>
      <c r="AW61" s="3305"/>
      <c r="AX61" s="3305"/>
      <c r="AY61" s="3305"/>
      <c r="AZ61" s="3305"/>
      <c r="BA61" s="3305"/>
      <c r="BB61" s="3305"/>
      <c r="BC61" s="3305"/>
      <c r="BD61" s="3305"/>
      <c r="BE61" s="3305"/>
      <c r="BF61" s="3305"/>
      <c r="BG61" s="3305"/>
      <c r="BH61" s="3305"/>
      <c r="BI61" s="3305"/>
      <c r="BJ61" s="3305"/>
      <c r="BK61" s="3305"/>
      <c r="BL61" s="3305"/>
      <c r="BM61" s="3305"/>
      <c r="BN61" s="3305"/>
      <c r="BO61" s="3305"/>
      <c r="BP61" s="3305"/>
      <c r="BQ61" s="3305"/>
      <c r="BR61" s="3305"/>
      <c r="BS61" s="3305"/>
      <c r="BT61" s="3305"/>
      <c r="BU61" s="3305"/>
      <c r="BV61" s="3305"/>
      <c r="BW61" s="3305"/>
      <c r="BX61" s="330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94" t="s">
        <v>1068</v>
      </c>
      <c r="Z63" s="3294"/>
      <c r="AA63" s="3294"/>
      <c r="AB63" s="3294"/>
      <c r="AC63" s="3294"/>
      <c r="AD63" s="3294" t="s">
        <v>380</v>
      </c>
      <c r="AE63" s="3294"/>
      <c r="AF63" s="3294"/>
      <c r="AG63" s="3294"/>
      <c r="AH63" s="329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95">
        <f>IF(Application!Z204="(select)",0,((T23*T27)+Y28))</f>
        <v>177617728</v>
      </c>
      <c r="Z64" s="3296"/>
      <c r="AA64" s="3296"/>
      <c r="AB64" s="3296"/>
      <c r="AC64" s="3297"/>
      <c r="AD64" s="3295">
        <f>IF(AND(Application!AP204="yes",Application!M357="yes"),AD28+AI28,0)</f>
        <v>0</v>
      </c>
      <c r="AE64" s="3296"/>
      <c r="AF64" s="3296"/>
      <c r="AG64" s="3296"/>
      <c r="AH64" s="329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4">
        <f>IF(Application!AP204="yes",0.75,IF(Application!Z203="15% set-aside",0.13,IF(Application!Z203="15% set-aside with qualifying low value rehab",0.95,0.3)))</f>
        <v>0.3</v>
      </c>
      <c r="Z67" s="3284"/>
      <c r="AA67" s="3284"/>
      <c r="AB67" s="3284"/>
      <c r="AC67" s="3284"/>
      <c r="AD67" s="3284">
        <f>IF(Application!AP204="yes",0.75,IF(Application!Z203="15% set-aside with qualifying low value rehab", 0.95,0.13))</f>
        <v>0.13</v>
      </c>
      <c r="AE67" s="3284"/>
      <c r="AF67" s="3284"/>
      <c r="AG67" s="3284"/>
      <c r="AH67" s="328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85">
        <f>ROUND(Y64*Y67,0)</f>
        <v>53285318</v>
      </c>
      <c r="Z68" s="3286"/>
      <c r="AA68" s="3286"/>
      <c r="AB68" s="3286"/>
      <c r="AC68" s="3286"/>
      <c r="AD68" s="3285" t="str">
        <f>IF(Application!D210="At-Risk",AD64*AD67,"$0")</f>
        <v>$0</v>
      </c>
      <c r="AE68" s="3286"/>
      <c r="AF68" s="3286"/>
      <c r="AG68" s="3286"/>
      <c r="AH68" s="328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7"/>
      <c r="AC71" s="3288"/>
      <c r="AD71" s="3288"/>
      <c r="AE71" s="3288"/>
      <c r="AF71" s="328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0" t="s">
        <v>1483</v>
      </c>
      <c r="F72" s="3290"/>
      <c r="G72" s="3290"/>
      <c r="H72" s="3290"/>
      <c r="I72" s="3290"/>
      <c r="J72" s="3290"/>
      <c r="K72" s="3290"/>
      <c r="L72" s="3290"/>
      <c r="M72" s="3290"/>
      <c r="N72" s="3290"/>
      <c r="O72" s="3290"/>
      <c r="P72" s="3290"/>
      <c r="Q72" s="3290"/>
      <c r="R72" s="3290"/>
      <c r="S72" s="3290"/>
      <c r="T72" s="3290"/>
      <c r="U72" s="3290"/>
      <c r="V72" s="3290"/>
      <c r="W72" s="3290"/>
      <c r="X72" s="3290"/>
      <c r="Y72" s="3290"/>
      <c r="Z72" s="3290"/>
      <c r="AA72" s="329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0"/>
      <c r="F73" s="3290"/>
      <c r="G73" s="3290"/>
      <c r="H73" s="3290"/>
      <c r="I73" s="3290"/>
      <c r="J73" s="3290"/>
      <c r="K73" s="3290"/>
      <c r="L73" s="3290"/>
      <c r="M73" s="3290"/>
      <c r="N73" s="3290"/>
      <c r="O73" s="3290"/>
      <c r="P73" s="3290"/>
      <c r="Q73" s="3290"/>
      <c r="R73" s="3290"/>
      <c r="S73" s="3290"/>
      <c r="T73" s="3290"/>
      <c r="U73" s="3290"/>
      <c r="V73" s="3290"/>
      <c r="W73" s="3290"/>
      <c r="X73" s="3290"/>
      <c r="Y73" s="3290"/>
      <c r="Z73" s="3290"/>
      <c r="AA73" s="329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0"/>
      <c r="F74" s="3290"/>
      <c r="G74" s="3290"/>
      <c r="H74" s="3290"/>
      <c r="I74" s="3290"/>
      <c r="J74" s="3290"/>
      <c r="K74" s="3290"/>
      <c r="L74" s="3290"/>
      <c r="M74" s="3290"/>
      <c r="N74" s="3290"/>
      <c r="O74" s="3290"/>
      <c r="P74" s="3290"/>
      <c r="Q74" s="3290"/>
      <c r="R74" s="3290"/>
      <c r="S74" s="3290"/>
      <c r="T74" s="3290"/>
      <c r="U74" s="3290"/>
      <c r="V74" s="3290"/>
      <c r="W74" s="3290"/>
      <c r="X74" s="3290"/>
      <c r="Y74" s="3290"/>
      <c r="Z74" s="3290"/>
      <c r="AA74" s="329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8">
        <f>ROUND(IF(ISERROR((AB59/AB71)),0,(AB59/AB71)),0)</f>
        <v>0</v>
      </c>
      <c r="AC76" s="3278"/>
      <c r="AD76" s="3278"/>
      <c r="AE76" s="3278"/>
      <c r="AF76" s="327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9">
        <f>IF((Y68+AD68&lt;AB76),Y68+AD68,AB76)</f>
        <v>0</v>
      </c>
      <c r="AC77" s="3280"/>
      <c r="AD77" s="3280"/>
      <c r="AE77" s="3280"/>
      <c r="AF77" s="328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2">
        <f>AB77*AB71</f>
        <v>0</v>
      </c>
      <c r="AC78" s="3282"/>
      <c r="AD78" s="3282"/>
      <c r="AE78" s="3282"/>
      <c r="AF78" s="328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3">
        <f>AB49-(AB57+AB78)</f>
        <v>0</v>
      </c>
      <c r="AC80" s="3283"/>
      <c r="AD80" s="3283"/>
      <c r="AE80" s="3283"/>
      <c r="AF80" s="328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5"/>
      <c r="B83" s="3305"/>
      <c r="C83" s="3305"/>
      <c r="D83" s="3305"/>
      <c r="E83" s="3305"/>
      <c r="F83" s="3305"/>
      <c r="G83" s="3305"/>
      <c r="H83" s="3305"/>
      <c r="I83" s="3305"/>
      <c r="J83" s="3305"/>
      <c r="K83" s="3305"/>
      <c r="L83" s="3305"/>
      <c r="M83" s="3305"/>
      <c r="N83" s="3305"/>
      <c r="O83" s="3305"/>
      <c r="P83" s="3305"/>
      <c r="Q83" s="3305"/>
      <c r="R83" s="3305"/>
      <c r="S83" s="3305"/>
      <c r="T83" s="3305"/>
      <c r="U83" s="3305"/>
      <c r="V83" s="3305"/>
      <c r="W83" s="3305"/>
      <c r="X83" s="3305"/>
      <c r="Y83" s="3305"/>
      <c r="Z83" s="3305"/>
      <c r="AA83" s="3305"/>
      <c r="AB83" s="3305"/>
      <c r="AC83" s="3305"/>
      <c r="AD83" s="3305"/>
      <c r="AE83" s="3305"/>
      <c r="AF83" s="3305"/>
      <c r="AG83" s="3305"/>
      <c r="AH83" s="3305"/>
      <c r="AI83" s="3305"/>
      <c r="AJ83" s="3305"/>
      <c r="AK83" s="3305"/>
      <c r="AL83" s="3305"/>
      <c r="AM83" s="3305"/>
      <c r="AN83" s="3305"/>
      <c r="AO83" s="3305"/>
      <c r="AP83" s="3305"/>
      <c r="AQ83" s="3305"/>
      <c r="AR83" s="3305"/>
      <c r="AS83" s="3305"/>
      <c r="AT83" s="3305"/>
      <c r="AU83" s="3305"/>
      <c r="AV83" s="3305"/>
      <c r="AW83" s="3305"/>
      <c r="AX83" s="3305"/>
      <c r="AY83" s="3305"/>
      <c r="AZ83" s="3305"/>
      <c r="BA83" s="3305"/>
      <c r="BB83" s="3305"/>
      <c r="BC83" s="3305"/>
      <c r="BD83" s="3305"/>
      <c r="BE83" s="3305"/>
      <c r="BF83" s="3305"/>
      <c r="BG83" s="3305"/>
      <c r="BH83" s="3305"/>
      <c r="BI83" s="3305"/>
      <c r="BJ83" s="3305"/>
      <c r="BK83" s="3305"/>
      <c r="BL83" s="3305"/>
      <c r="BM83" s="3305"/>
      <c r="BN83" s="3305"/>
      <c r="BO83" s="3305"/>
      <c r="BP83" s="3305"/>
      <c r="BQ83" s="3305"/>
      <c r="BR83" s="3305"/>
      <c r="BS83" s="3305"/>
      <c r="BT83" s="3305"/>
      <c r="BU83" s="3305"/>
      <c r="BV83" s="3305"/>
      <c r="BW83" s="3305"/>
      <c r="BX83" s="3305"/>
    </row>
    <row r="84" spans="1:98" ht="13.5" thickTop="1"/>
    <row r="85" spans="1:98" ht="12.75">
      <c r="A85" s="794"/>
      <c r="C85" s="334"/>
      <c r="Z85" s="619"/>
      <c r="AA85" s="619"/>
      <c r="AB85" s="619"/>
      <c r="AC85" s="619"/>
      <c r="AD85" s="619"/>
      <c r="AE85" s="619"/>
      <c r="AF85" s="619"/>
      <c r="AG85" s="619"/>
      <c r="AH85" s="619"/>
    </row>
    <row r="86" spans="1:98" ht="12.75">
      <c r="D86" s="334"/>
      <c r="Z86" s="619"/>
      <c r="AA86" s="619"/>
      <c r="AB86" s="3346"/>
      <c r="AC86" s="3346"/>
      <c r="AD86" s="3346"/>
      <c r="AE86" s="3346"/>
      <c r="AF86" s="3346"/>
      <c r="AG86" s="619"/>
      <c r="AH86" s="619"/>
    </row>
    <row r="87" spans="1:98" ht="13.5" thickBot="1">
      <c r="D87" s="334"/>
      <c r="Z87" s="619"/>
      <c r="AA87" s="619"/>
      <c r="AB87" s="3345"/>
      <c r="AC87" s="3345"/>
      <c r="AD87" s="3345"/>
      <c r="AE87" s="3345"/>
      <c r="AF87" s="334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I25" sqref="I25"/>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61" t="s">
        <v>1936</v>
      </c>
      <c r="B1" s="3361"/>
      <c r="C1" s="3361"/>
      <c r="D1" s="3361"/>
      <c r="E1" s="3361"/>
      <c r="F1" s="3361"/>
      <c r="G1" s="3361"/>
      <c r="H1" s="3361"/>
      <c r="I1" s="3361"/>
      <c r="J1" s="3361"/>
      <c r="K1" s="336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1"/>
      <c r="B2" s="3361"/>
      <c r="C2" s="3361"/>
      <c r="D2" s="3361"/>
      <c r="E2" s="3361"/>
      <c r="F2" s="3361"/>
      <c r="G2" s="3361"/>
      <c r="H2" s="3361"/>
      <c r="I2" s="3361"/>
      <c r="J2" s="3361"/>
      <c r="K2" s="336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2" t="s">
        <v>1937</v>
      </c>
      <c r="D4" s="3362"/>
      <c r="E4" s="3362"/>
      <c r="F4" s="3362"/>
      <c r="G4" s="3362"/>
      <c r="H4" s="3362"/>
      <c r="I4" s="3362"/>
      <c r="J4" s="3362"/>
    </row>
    <row r="5" spans="1:33">
      <c r="C5" s="3362"/>
      <c r="D5" s="3362"/>
      <c r="E5" s="3362"/>
      <c r="F5" s="3362"/>
      <c r="G5" s="3362"/>
      <c r="H5" s="3362"/>
      <c r="I5" s="3362"/>
      <c r="J5" s="3362"/>
    </row>
    <row r="6" spans="1:33">
      <c r="C6" s="1426"/>
      <c r="D6" s="1426"/>
      <c r="E6" s="1426"/>
      <c r="F6" s="1426"/>
      <c r="G6" s="1426"/>
      <c r="H6" s="1426"/>
      <c r="I6" s="1426"/>
      <c r="J6" s="1426"/>
    </row>
    <row r="7" spans="1:33">
      <c r="C7" s="1427" t="s">
        <v>1938</v>
      </c>
      <c r="D7" s="1426"/>
      <c r="E7" s="3363" t="str">
        <f>Application!H16</f>
        <v>Potrero Housing Associates II, L.P.</v>
      </c>
      <c r="F7" s="3363"/>
      <c r="G7" s="3363"/>
      <c r="H7" s="1426"/>
      <c r="I7" s="1427" t="s">
        <v>1939</v>
      </c>
      <c r="J7" s="1428">
        <f>Application!AG437+Application!AG439</f>
        <v>155</v>
      </c>
    </row>
    <row r="8" spans="1:33">
      <c r="C8" s="1427" t="s">
        <v>1940</v>
      </c>
      <c r="D8" s="1426"/>
      <c r="E8" s="3363" t="str">
        <f>Application!H18</f>
        <v>Potrero Block B</v>
      </c>
      <c r="F8" s="3363"/>
      <c r="G8" s="3363"/>
      <c r="H8" s="1426"/>
      <c r="I8" s="1427" t="s">
        <v>1941</v>
      </c>
      <c r="J8" s="1429">
        <f>Application!CS663</f>
        <v>343</v>
      </c>
    </row>
    <row r="9" spans="1:33" ht="14.25" customHeight="1">
      <c r="C9" s="1427" t="s">
        <v>1942</v>
      </c>
      <c r="D9" s="1426"/>
      <c r="E9" s="3364" t="str">
        <f>Application!D210</f>
        <v>Large Family</v>
      </c>
      <c r="F9" s="3364"/>
      <c r="G9" s="3364"/>
      <c r="H9" s="1426"/>
      <c r="I9" s="1427" t="s">
        <v>1943</v>
      </c>
      <c r="J9" s="1430"/>
      <c r="N9" s="1431"/>
    </row>
    <row r="10" spans="1:33" ht="26.85" customHeight="1">
      <c r="C10" s="3362" t="s">
        <v>1944</v>
      </c>
      <c r="D10" s="3362"/>
      <c r="E10" s="3365" t="str">
        <f>Application!D213</f>
        <v>N/A</v>
      </c>
      <c r="F10" s="3365"/>
      <c r="G10" s="3365"/>
      <c r="H10" s="1426"/>
      <c r="I10" s="1432" t="s">
        <v>1945</v>
      </c>
      <c r="J10" s="1433">
        <f>IF(J9&gt;0,J8-J9,J8)</f>
        <v>343</v>
      </c>
      <c r="N10" s="1431"/>
    </row>
    <row r="11" spans="1:33">
      <c r="C11" s="1434"/>
      <c r="N11" s="1431"/>
    </row>
    <row r="12" spans="1:33" ht="15" customHeight="1">
      <c r="C12" s="3366" t="s">
        <v>1946</v>
      </c>
      <c r="D12" s="3367"/>
      <c r="E12" s="3368"/>
      <c r="F12" s="3359" t="s">
        <v>1947</v>
      </c>
      <c r="G12" s="3359" t="s">
        <v>1948</v>
      </c>
      <c r="H12" s="3372" t="s">
        <v>2162</v>
      </c>
      <c r="I12" s="3359" t="s">
        <v>2161</v>
      </c>
      <c r="J12" s="3359" t="s">
        <v>1949</v>
      </c>
      <c r="N12" s="1431"/>
    </row>
    <row r="13" spans="1:33" ht="68.25" customHeight="1">
      <c r="C13" s="3369"/>
      <c r="D13" s="3370"/>
      <c r="E13" s="3371"/>
      <c r="F13" s="3360"/>
      <c r="G13" s="3360"/>
      <c r="H13" s="3373"/>
      <c r="I13" s="3360"/>
      <c r="J13" s="3360"/>
    </row>
    <row r="14" spans="1:33" ht="15" customHeight="1">
      <c r="C14" s="1435" t="s">
        <v>1950</v>
      </c>
      <c r="D14" s="1436"/>
      <c r="E14" s="1436"/>
      <c r="F14" s="1437"/>
      <c r="G14" s="1437"/>
      <c r="H14" s="1438"/>
      <c r="I14" s="1438"/>
      <c r="J14" s="1438"/>
    </row>
    <row r="15" spans="1:33">
      <c r="C15" s="1439" t="s">
        <v>1951</v>
      </c>
      <c r="D15" s="1424" t="s">
        <v>1952</v>
      </c>
      <c r="F15" s="1440" t="s">
        <v>2595</v>
      </c>
      <c r="G15" s="1441">
        <v>180500</v>
      </c>
      <c r="H15" s="1442" t="s">
        <v>2596</v>
      </c>
      <c r="I15" s="1442" t="s">
        <v>2597</v>
      </c>
      <c r="J15" s="1442" t="s">
        <v>2598</v>
      </c>
    </row>
    <row r="16" spans="1:33">
      <c r="C16" s="1439" t="s">
        <v>1953</v>
      </c>
      <c r="D16" s="1424" t="s">
        <v>1954</v>
      </c>
      <c r="F16" s="1440"/>
      <c r="G16" s="1443"/>
      <c r="H16" s="1442"/>
      <c r="I16" s="1442"/>
      <c r="J16" s="1442"/>
    </row>
    <row r="17" spans="3:10">
      <c r="C17" s="1439" t="s">
        <v>1837</v>
      </c>
      <c r="D17" s="1424" t="s">
        <v>1955</v>
      </c>
      <c r="F17" s="1440"/>
      <c r="G17" s="1443"/>
      <c r="H17" s="1442"/>
      <c r="I17" s="1442"/>
      <c r="J17" s="1442"/>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180500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6"/>
  <sheetViews>
    <sheetView topLeftCell="A35" zoomScaleNormal="100" zoomScaleSheetLayoutView="100" workbookViewId="0">
      <selection activeCell="A41" sqref="A4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2350176</v>
      </c>
      <c r="G4" s="354">
        <f>E4*$C$4</f>
        <v>2408930.4</v>
      </c>
      <c r="I4" s="354">
        <f>G4*$C$4</f>
        <v>2469153.6599999997</v>
      </c>
      <c r="K4" s="354">
        <f>I4*$C$4</f>
        <v>2530882.5014999993</v>
      </c>
      <c r="M4" s="354">
        <f>K4*$C$4</f>
        <v>2594154.564037499</v>
      </c>
      <c r="O4" s="354">
        <f>M4*$C$4</f>
        <v>2659008.4281384363</v>
      </c>
      <c r="Q4" s="354">
        <f>O4*$C$4</f>
        <v>2725483.6388418968</v>
      </c>
      <c r="S4" s="354">
        <f>Q4*$C$4</f>
        <v>2793620.7298129438</v>
      </c>
      <c r="U4" s="354">
        <f>S4*$C$4</f>
        <v>2863461.2480582674</v>
      </c>
      <c r="W4" s="354">
        <f>U4*$C$4</f>
        <v>2935047.7792597236</v>
      </c>
      <c r="Y4" s="354">
        <f>W4*$C$4</f>
        <v>3008423.9737412166</v>
      </c>
      <c r="AA4" s="354">
        <f>Y4*$C$4</f>
        <v>3083634.573084747</v>
      </c>
      <c r="AC4" s="354">
        <f>AA4*$C$4</f>
        <v>3160725.4374118652</v>
      </c>
      <c r="AE4" s="354">
        <f>AC4*$C$4</f>
        <v>3239743.5733471615</v>
      </c>
      <c r="AG4" s="354">
        <f>AE4*$C$4</f>
        <v>3320737.1626808401</v>
      </c>
    </row>
    <row r="5" spans="1:34" s="339" customFormat="1" ht="14.25">
      <c r="B5" s="339" t="s">
        <v>901</v>
      </c>
      <c r="C5" s="375">
        <f>IF(Application!$D$210="Special Needs",0.1,0.05)</f>
        <v>0.05</v>
      </c>
      <c r="E5" s="356">
        <f>-E4*$C$5</f>
        <v>-117508.8</v>
      </c>
      <c r="F5" s="356"/>
      <c r="G5" s="356">
        <f>-G4*$C$5</f>
        <v>-120446.52</v>
      </c>
      <c r="H5" s="356"/>
      <c r="I5" s="356">
        <f>-I4*$C$5</f>
        <v>-123457.68299999999</v>
      </c>
      <c r="J5" s="356"/>
      <c r="K5" s="356">
        <f>-K4*$C$5</f>
        <v>-126544.12507499997</v>
      </c>
      <c r="L5" s="356"/>
      <c r="M5" s="356">
        <f>-M4*$C$5</f>
        <v>-129707.72820187495</v>
      </c>
      <c r="N5" s="356"/>
      <c r="O5" s="356">
        <f>-O4*$C$5</f>
        <v>-132950.42140692181</v>
      </c>
      <c r="P5" s="356"/>
      <c r="Q5" s="356">
        <f>-Q4*$C$5</f>
        <v>-136274.18194209484</v>
      </c>
      <c r="R5" s="356"/>
      <c r="S5" s="356">
        <f>-S4*$C$5</f>
        <v>-139681.03649064721</v>
      </c>
      <c r="T5" s="356"/>
      <c r="U5" s="356">
        <f>-U4*$C$5</f>
        <v>-143173.06240291338</v>
      </c>
      <c r="V5" s="356"/>
      <c r="W5" s="356">
        <f>-W4*$C$5</f>
        <v>-146752.38896298618</v>
      </c>
      <c r="X5" s="356"/>
      <c r="Y5" s="356">
        <f>-Y4*$C$5</f>
        <v>-150421.19868706082</v>
      </c>
      <c r="Z5" s="356"/>
      <c r="AA5" s="356">
        <f>-AA4*$C$5</f>
        <v>-154181.72865423735</v>
      </c>
      <c r="AB5" s="356"/>
      <c r="AC5" s="356">
        <f>-AC4*$C$5</f>
        <v>-158036.27187059328</v>
      </c>
      <c r="AD5" s="356"/>
      <c r="AE5" s="356">
        <f>-AE4*$C$5</f>
        <v>-161987.17866735809</v>
      </c>
      <c r="AF5" s="356"/>
      <c r="AG5" s="356">
        <f>-AG4*$C$5</f>
        <v>-166036.85813404201</v>
      </c>
    </row>
    <row r="6" spans="1:34" s="339" customFormat="1" ht="14.25">
      <c r="A6" s="339" t="s">
        <v>899</v>
      </c>
      <c r="C6" s="374">
        <v>1.0249999999999999</v>
      </c>
      <c r="E6" s="357">
        <f>Application!Z807</f>
        <v>3128628</v>
      </c>
      <c r="F6" s="357"/>
      <c r="G6" s="357">
        <f>E6*$C$6</f>
        <v>3206843.6999999997</v>
      </c>
      <c r="H6" s="357"/>
      <c r="I6" s="357">
        <f>G6*$C$6</f>
        <v>3287014.7924999995</v>
      </c>
      <c r="J6" s="357"/>
      <c r="K6" s="357">
        <f>I6*$C$6</f>
        <v>3369190.1623124992</v>
      </c>
      <c r="L6" s="357"/>
      <c r="M6" s="357">
        <f>K6*$C$6</f>
        <v>3453419.9163703113</v>
      </c>
      <c r="N6" s="357"/>
      <c r="O6" s="357">
        <f>M6*$C$6</f>
        <v>3539755.4142795689</v>
      </c>
      <c r="P6" s="357"/>
      <c r="Q6" s="357">
        <f>O6*$C$6</f>
        <v>3628249.2996365577</v>
      </c>
      <c r="R6" s="357"/>
      <c r="S6" s="357">
        <f>Q6*$C$6</f>
        <v>3718955.5321274712</v>
      </c>
      <c r="T6" s="357"/>
      <c r="U6" s="357">
        <f>S6*$C$6</f>
        <v>3811929.4204306575</v>
      </c>
      <c r="V6" s="357"/>
      <c r="W6" s="357">
        <f>U6*$C$6</f>
        <v>3907227.6559414235</v>
      </c>
      <c r="X6" s="357"/>
      <c r="Y6" s="357">
        <f>W6*$C$6</f>
        <v>4004908.3473399589</v>
      </c>
      <c r="Z6" s="357"/>
      <c r="AA6" s="357">
        <f>Y6*$C$6</f>
        <v>4105031.0560234576</v>
      </c>
      <c r="AB6" s="357"/>
      <c r="AC6" s="357">
        <f>AA6*$C$6</f>
        <v>4207656.8324240437</v>
      </c>
      <c r="AD6" s="357"/>
      <c r="AE6" s="357">
        <f>AC6*$C$6</f>
        <v>4312848.2532346444</v>
      </c>
      <c r="AF6" s="357"/>
      <c r="AG6" s="357">
        <f>AE6*$C$6</f>
        <v>4420669.45956551</v>
      </c>
    </row>
    <row r="7" spans="1:34" s="339" customFormat="1" ht="14.25">
      <c r="B7" s="339" t="s">
        <v>901</v>
      </c>
      <c r="C7" s="375">
        <f>IF(Application!$D$210="Special Needs",0.1,0.05)</f>
        <v>0.05</v>
      </c>
      <c r="E7" s="356">
        <f>-E6*$C$7</f>
        <v>-156431.4</v>
      </c>
      <c r="F7" s="356"/>
      <c r="G7" s="356">
        <f>-G6*$C$7</f>
        <v>-160342.185</v>
      </c>
      <c r="H7" s="356"/>
      <c r="I7" s="356">
        <f>-I6*$C$7</f>
        <v>-164350.73962499999</v>
      </c>
      <c r="J7" s="356"/>
      <c r="K7" s="356">
        <f>-K6*$C$7</f>
        <v>-168459.50811562498</v>
      </c>
      <c r="L7" s="356"/>
      <c r="M7" s="356">
        <f>-M6*$C$7</f>
        <v>-172670.99581851557</v>
      </c>
      <c r="N7" s="356"/>
      <c r="O7" s="356">
        <f>-O6*$C$7</f>
        <v>-176987.77071397845</v>
      </c>
      <c r="P7" s="356"/>
      <c r="Q7" s="356">
        <f>-Q6*$C$7</f>
        <v>-181412.46498182788</v>
      </c>
      <c r="R7" s="356"/>
      <c r="S7" s="356">
        <f>-S6*$C$7</f>
        <v>-185947.77660637358</v>
      </c>
      <c r="T7" s="356"/>
      <c r="U7" s="356">
        <f>-U6*$C$7</f>
        <v>-190596.4710215329</v>
      </c>
      <c r="V7" s="356"/>
      <c r="W7" s="356">
        <f>-W6*$C$7</f>
        <v>-195361.38279707119</v>
      </c>
      <c r="X7" s="356"/>
      <c r="Y7" s="356">
        <f>-Y6*$C$7</f>
        <v>-200245.41736699795</v>
      </c>
      <c r="Z7" s="356"/>
      <c r="AA7" s="356">
        <f>-AA6*$C$7</f>
        <v>-205251.55280117289</v>
      </c>
      <c r="AB7" s="356"/>
      <c r="AC7" s="356">
        <f>-AC6*$C$7</f>
        <v>-210382.84162120218</v>
      </c>
      <c r="AD7" s="356"/>
      <c r="AE7" s="356">
        <f>-AE6*$C$7</f>
        <v>-215642.41266173223</v>
      </c>
      <c r="AF7" s="356"/>
      <c r="AG7" s="356">
        <f>-AG6*$C$7</f>
        <v>-221033.4729782755</v>
      </c>
    </row>
    <row r="8" spans="1:34" s="339" customFormat="1" ht="14.25">
      <c r="A8" s="339" t="s">
        <v>296</v>
      </c>
      <c r="C8" s="374">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25">
      <c r="B9" s="339" t="s">
        <v>901</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5">
      <c r="A10" s="358" t="s">
        <v>922</v>
      </c>
      <c r="C10" s="349"/>
      <c r="E10" s="358">
        <f>SUM(E4:E9)</f>
        <v>5204863.8</v>
      </c>
      <c r="G10" s="358">
        <f>SUM(G4:G9)</f>
        <v>5334985.3950000005</v>
      </c>
      <c r="I10" s="358">
        <f>SUM(I4:I9)</f>
        <v>5468360.0298749981</v>
      </c>
      <c r="K10" s="358">
        <f>SUM(K4:K9)</f>
        <v>5605069.0306218732</v>
      </c>
      <c r="M10" s="358">
        <f>SUM(M4:M9)</f>
        <v>5745195.75638742</v>
      </c>
      <c r="O10" s="358">
        <f>SUM(O4:O9)</f>
        <v>5888825.6502971044</v>
      </c>
      <c r="Q10" s="358">
        <f>SUM(Q4:Q9)</f>
        <v>6036046.2915545311</v>
      </c>
      <c r="S10" s="358">
        <f>SUM(S4:S9)</f>
        <v>6186947.4488433944</v>
      </c>
      <c r="U10" s="358">
        <f>SUM(U4:U9)</f>
        <v>6341621.135064479</v>
      </c>
      <c r="W10" s="358">
        <f>SUM(W4:W9)</f>
        <v>6500161.6634410908</v>
      </c>
      <c r="Y10" s="358">
        <f>SUM(Y4:Y9)</f>
        <v>6662665.7050271165</v>
      </c>
      <c r="AA10" s="358">
        <f>SUM(AA4:AA9)</f>
        <v>6829232.3476527939</v>
      </c>
      <c r="AC10" s="358">
        <f>SUM(AC4:AC9)</f>
        <v>6999963.1563441129</v>
      </c>
      <c r="AE10" s="358">
        <f>SUM(AE4:AE9)</f>
        <v>7174962.2352527156</v>
      </c>
      <c r="AG10" s="358">
        <f>SUM(AG4:AG9)</f>
        <v>7354336.2911340334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383195</v>
      </c>
      <c r="G14" s="354">
        <f>E14*$C$13</f>
        <v>396606.82499999995</v>
      </c>
      <c r="I14" s="354">
        <f>G14*$C$13</f>
        <v>410488.06387499993</v>
      </c>
      <c r="K14" s="354">
        <f>I14*$C$13</f>
        <v>424855.14611062489</v>
      </c>
      <c r="M14" s="354">
        <f>K14*$C$13</f>
        <v>439725.0762244967</v>
      </c>
      <c r="O14" s="354">
        <f>M14*$C$13</f>
        <v>455115.45389235404</v>
      </c>
      <c r="Q14" s="354">
        <f>O14*$C$13</f>
        <v>471044.49477858638</v>
      </c>
      <c r="S14" s="354">
        <f>Q14*$C$13</f>
        <v>487531.05209583684</v>
      </c>
      <c r="U14" s="354">
        <f>S14*$C$13</f>
        <v>504594.63891919109</v>
      </c>
      <c r="W14" s="354">
        <f>U14*$C$13</f>
        <v>522255.45128136274</v>
      </c>
      <c r="Y14" s="354">
        <f>W14*$C$13</f>
        <v>540534.39207621035</v>
      </c>
      <c r="AA14" s="354">
        <f>Y14*$C$13</f>
        <v>559453.09579887765</v>
      </c>
      <c r="AC14" s="354">
        <f>AA14*$C$13</f>
        <v>579033.95415183832</v>
      </c>
      <c r="AE14" s="354">
        <f>AC14*$C$13</f>
        <v>599300.14254715259</v>
      </c>
      <c r="AG14" s="354">
        <f>AE14*$C$13</f>
        <v>620275.64753630292</v>
      </c>
    </row>
    <row r="15" spans="1:34" s="339" customFormat="1" ht="14.25">
      <c r="A15" s="339" t="s">
        <v>354</v>
      </c>
      <c r="C15" s="368"/>
      <c r="E15" s="357">
        <f>Application!W847</f>
        <v>122460</v>
      </c>
      <c r="F15" s="357"/>
      <c r="G15" s="357">
        <f t="shared" ref="G15:AG20" si="0">E15*$C$13</f>
        <v>126746.09999999999</v>
      </c>
      <c r="H15" s="357"/>
      <c r="I15" s="357">
        <f t="shared" si="0"/>
        <v>131182.21349999998</v>
      </c>
      <c r="J15" s="357"/>
      <c r="K15" s="357">
        <f t="shared" si="0"/>
        <v>135773.59097249998</v>
      </c>
      <c r="L15" s="357"/>
      <c r="M15" s="357">
        <f t="shared" si="0"/>
        <v>140525.66665653748</v>
      </c>
      <c r="N15" s="357"/>
      <c r="O15" s="357">
        <f t="shared" si="0"/>
        <v>145444.06498951628</v>
      </c>
      <c r="P15" s="357"/>
      <c r="Q15" s="357">
        <f t="shared" si="0"/>
        <v>150534.60726414932</v>
      </c>
      <c r="R15" s="357"/>
      <c r="S15" s="357">
        <f t="shared" si="0"/>
        <v>155803.31851839455</v>
      </c>
      <c r="T15" s="357"/>
      <c r="U15" s="357">
        <f t="shared" si="0"/>
        <v>161256.43466653835</v>
      </c>
      <c r="V15" s="357"/>
      <c r="W15" s="357">
        <f t="shared" si="0"/>
        <v>166900.40987986719</v>
      </c>
      <c r="X15" s="357"/>
      <c r="Y15" s="357">
        <f t="shared" si="0"/>
        <v>172741.92422566254</v>
      </c>
      <c r="Z15" s="357"/>
      <c r="AA15" s="357">
        <f t="shared" si="0"/>
        <v>178787.89157356072</v>
      </c>
      <c r="AB15" s="357"/>
      <c r="AC15" s="357">
        <f t="shared" si="0"/>
        <v>185045.46777863533</v>
      </c>
      <c r="AD15" s="357"/>
      <c r="AE15" s="357">
        <f t="shared" si="0"/>
        <v>191522.05915088754</v>
      </c>
      <c r="AF15" s="357"/>
      <c r="AG15" s="357">
        <f t="shared" si="0"/>
        <v>198225.3312211686</v>
      </c>
    </row>
    <row r="16" spans="1:34" s="339" customFormat="1" ht="14.25">
      <c r="A16" s="339" t="s">
        <v>594</v>
      </c>
      <c r="C16" s="368"/>
      <c r="E16" s="357">
        <f>Application!W853</f>
        <v>288288</v>
      </c>
      <c r="F16" s="357"/>
      <c r="G16" s="357">
        <f t="shared" si="0"/>
        <v>298378.07999999996</v>
      </c>
      <c r="H16" s="357"/>
      <c r="I16" s="357">
        <f t="shared" si="0"/>
        <v>308821.31279999996</v>
      </c>
      <c r="J16" s="357"/>
      <c r="K16" s="357">
        <f t="shared" si="0"/>
        <v>319630.05874799995</v>
      </c>
      <c r="L16" s="357"/>
      <c r="M16" s="357">
        <f t="shared" si="0"/>
        <v>330817.11080417992</v>
      </c>
      <c r="N16" s="357"/>
      <c r="O16" s="357">
        <f t="shared" si="0"/>
        <v>342395.70968232618</v>
      </c>
      <c r="P16" s="357"/>
      <c r="Q16" s="357">
        <f t="shared" si="0"/>
        <v>354379.55952120759</v>
      </c>
      <c r="R16" s="357"/>
      <c r="S16" s="357">
        <f t="shared" si="0"/>
        <v>366782.84410444985</v>
      </c>
      <c r="T16" s="357"/>
      <c r="U16" s="357">
        <f t="shared" si="0"/>
        <v>379620.24364810553</v>
      </c>
      <c r="V16" s="357"/>
      <c r="W16" s="357">
        <f t="shared" si="0"/>
        <v>392906.95217578922</v>
      </c>
      <c r="X16" s="357"/>
      <c r="Y16" s="357">
        <f t="shared" si="0"/>
        <v>406658.69550194184</v>
      </c>
      <c r="Z16" s="357"/>
      <c r="AA16" s="357">
        <f t="shared" si="0"/>
        <v>420891.74984450976</v>
      </c>
      <c r="AB16" s="357"/>
      <c r="AC16" s="357">
        <f t="shared" si="0"/>
        <v>435622.96108906757</v>
      </c>
      <c r="AD16" s="357"/>
      <c r="AE16" s="357">
        <f t="shared" si="0"/>
        <v>450869.7647271849</v>
      </c>
      <c r="AF16" s="357"/>
      <c r="AG16" s="357">
        <f t="shared" si="0"/>
        <v>466650.20649263635</v>
      </c>
    </row>
    <row r="17" spans="1:33" s="339" customFormat="1" ht="14.25">
      <c r="A17" s="339" t="s">
        <v>905</v>
      </c>
      <c r="C17" s="368"/>
      <c r="E17" s="357">
        <f>Application!W860</f>
        <v>479528</v>
      </c>
      <c r="F17" s="357"/>
      <c r="G17" s="357">
        <f t="shared" si="0"/>
        <v>496311.48</v>
      </c>
      <c r="H17" s="357"/>
      <c r="I17" s="357">
        <f t="shared" si="0"/>
        <v>513682.38179999992</v>
      </c>
      <c r="J17" s="357"/>
      <c r="K17" s="357">
        <f t="shared" si="0"/>
        <v>531661.26516299986</v>
      </c>
      <c r="L17" s="357"/>
      <c r="M17" s="357">
        <f t="shared" si="0"/>
        <v>550269.40944370476</v>
      </c>
      <c r="N17" s="357"/>
      <c r="O17" s="357">
        <f t="shared" si="0"/>
        <v>569528.83877423441</v>
      </c>
      <c r="P17" s="357"/>
      <c r="Q17" s="357">
        <f t="shared" si="0"/>
        <v>589462.34813133255</v>
      </c>
      <c r="R17" s="357"/>
      <c r="S17" s="357">
        <f t="shared" si="0"/>
        <v>610093.53031592909</v>
      </c>
      <c r="T17" s="357"/>
      <c r="U17" s="357">
        <f t="shared" si="0"/>
        <v>631446.80387698661</v>
      </c>
      <c r="V17" s="357"/>
      <c r="W17" s="357">
        <f t="shared" si="0"/>
        <v>653547.44201268104</v>
      </c>
      <c r="X17" s="357"/>
      <c r="Y17" s="357">
        <f t="shared" si="0"/>
        <v>676421.60248312482</v>
      </c>
      <c r="Z17" s="357"/>
      <c r="AA17" s="357">
        <f t="shared" si="0"/>
        <v>700096.35857003415</v>
      </c>
      <c r="AB17" s="357"/>
      <c r="AC17" s="357">
        <f t="shared" si="0"/>
        <v>724599.73111998534</v>
      </c>
      <c r="AD17" s="357"/>
      <c r="AE17" s="357">
        <f t="shared" si="0"/>
        <v>749960.72170918481</v>
      </c>
      <c r="AF17" s="357"/>
      <c r="AG17" s="357">
        <f t="shared" si="0"/>
        <v>776209.34696900623</v>
      </c>
    </row>
    <row r="18" spans="1:33" s="339" customFormat="1" ht="14.25">
      <c r="A18" s="339" t="s">
        <v>160</v>
      </c>
      <c r="C18" s="368"/>
      <c r="E18" s="357">
        <f>Application!W861</f>
        <v>219680</v>
      </c>
      <c r="F18" s="357"/>
      <c r="G18" s="357">
        <f t="shared" si="0"/>
        <v>227368.8</v>
      </c>
      <c r="H18" s="357"/>
      <c r="I18" s="357">
        <f t="shared" si="0"/>
        <v>235326.70799999998</v>
      </c>
      <c r="J18" s="357"/>
      <c r="K18" s="357">
        <f t="shared" si="0"/>
        <v>243563.14277999997</v>
      </c>
      <c r="L18" s="357"/>
      <c r="M18" s="357">
        <f t="shared" si="0"/>
        <v>252087.85277729994</v>
      </c>
      <c r="N18" s="357"/>
      <c r="O18" s="357">
        <f t="shared" si="0"/>
        <v>260910.92762450542</v>
      </c>
      <c r="P18" s="357"/>
      <c r="Q18" s="357">
        <f t="shared" si="0"/>
        <v>270042.81009136309</v>
      </c>
      <c r="R18" s="357"/>
      <c r="S18" s="357">
        <f t="shared" si="0"/>
        <v>279494.3084445608</v>
      </c>
      <c r="T18" s="357"/>
      <c r="U18" s="357">
        <f t="shared" si="0"/>
        <v>289276.60924012039</v>
      </c>
      <c r="V18" s="357"/>
      <c r="W18" s="357">
        <f t="shared" si="0"/>
        <v>299401.29056352458</v>
      </c>
      <c r="X18" s="357"/>
      <c r="Y18" s="357">
        <f t="shared" si="0"/>
        <v>309880.33573324792</v>
      </c>
      <c r="Z18" s="357"/>
      <c r="AA18" s="357">
        <f t="shared" si="0"/>
        <v>320726.1474839116</v>
      </c>
      <c r="AB18" s="357"/>
      <c r="AC18" s="357">
        <f t="shared" si="0"/>
        <v>331951.56264584849</v>
      </c>
      <c r="AD18" s="357"/>
      <c r="AE18" s="357">
        <f t="shared" si="0"/>
        <v>343569.86733845319</v>
      </c>
      <c r="AF18" s="357"/>
      <c r="AG18" s="357">
        <f t="shared" si="0"/>
        <v>355594.81269529904</v>
      </c>
    </row>
    <row r="19" spans="1:33" s="339" customFormat="1" ht="14.25">
      <c r="A19" s="339" t="s">
        <v>409</v>
      </c>
      <c r="C19" s="368"/>
      <c r="E19" s="357">
        <f>Application!W870</f>
        <v>217788</v>
      </c>
      <c r="F19" s="357"/>
      <c r="G19" s="357">
        <f t="shared" si="0"/>
        <v>225410.58</v>
      </c>
      <c r="H19" s="357"/>
      <c r="I19" s="357">
        <f t="shared" si="0"/>
        <v>233299.95029999997</v>
      </c>
      <c r="J19" s="357"/>
      <c r="K19" s="357">
        <f t="shared" si="0"/>
        <v>241465.44856049994</v>
      </c>
      <c r="L19" s="357"/>
      <c r="M19" s="357">
        <f t="shared" si="0"/>
        <v>249916.73926011741</v>
      </c>
      <c r="N19" s="357"/>
      <c r="O19" s="357">
        <f t="shared" si="0"/>
        <v>258663.82513422149</v>
      </c>
      <c r="P19" s="357"/>
      <c r="Q19" s="357">
        <f t="shared" si="0"/>
        <v>267717.05901391921</v>
      </c>
      <c r="R19" s="357"/>
      <c r="S19" s="357">
        <f t="shared" si="0"/>
        <v>277087.15607940638</v>
      </c>
      <c r="T19" s="357"/>
      <c r="U19" s="357">
        <f t="shared" si="0"/>
        <v>286785.20654218557</v>
      </c>
      <c r="V19" s="357"/>
      <c r="W19" s="357">
        <f t="shared" si="0"/>
        <v>296822.68877116207</v>
      </c>
      <c r="X19" s="357"/>
      <c r="Y19" s="357">
        <f t="shared" si="0"/>
        <v>307211.48287815269</v>
      </c>
      <c r="Z19" s="357"/>
      <c r="AA19" s="357">
        <f t="shared" si="0"/>
        <v>317963.88477888802</v>
      </c>
      <c r="AB19" s="357"/>
      <c r="AC19" s="357">
        <f t="shared" si="0"/>
        <v>329092.6207461491</v>
      </c>
      <c r="AD19" s="357"/>
      <c r="AE19" s="357">
        <f t="shared" si="0"/>
        <v>340610.86247226427</v>
      </c>
      <c r="AF19" s="357"/>
      <c r="AG19" s="357">
        <f t="shared" si="0"/>
        <v>352532.24265879352</v>
      </c>
    </row>
    <row r="20" spans="1:33" s="339" customFormat="1" ht="14.25">
      <c r="A20" s="361" t="s">
        <v>1041</v>
      </c>
      <c r="B20" s="361"/>
      <c r="C20" s="368"/>
      <c r="E20" s="367">
        <f>Application!W877</f>
        <v>90300</v>
      </c>
      <c r="F20" s="357"/>
      <c r="G20" s="367">
        <f t="shared" si="0"/>
        <v>93460.5</v>
      </c>
      <c r="H20" s="357"/>
      <c r="I20" s="367">
        <f t="shared" si="0"/>
        <v>96731.617499999993</v>
      </c>
      <c r="J20" s="357"/>
      <c r="K20" s="367">
        <f t="shared" si="0"/>
        <v>100117.22411249999</v>
      </c>
      <c r="L20" s="357"/>
      <c r="M20" s="367">
        <f t="shared" si="0"/>
        <v>103621.32695643748</v>
      </c>
      <c r="N20" s="357"/>
      <c r="O20" s="367">
        <f t="shared" si="0"/>
        <v>107248.07339991278</v>
      </c>
      <c r="P20" s="357"/>
      <c r="Q20" s="367">
        <f t="shared" si="0"/>
        <v>111001.75596890973</v>
      </c>
      <c r="R20" s="357"/>
      <c r="S20" s="367">
        <f t="shared" si="0"/>
        <v>114886.81742782156</v>
      </c>
      <c r="T20" s="357"/>
      <c r="U20" s="367">
        <f t="shared" si="0"/>
        <v>118907.85603779531</v>
      </c>
      <c r="V20" s="357"/>
      <c r="W20" s="367">
        <f t="shared" si="0"/>
        <v>123069.63099911813</v>
      </c>
      <c r="X20" s="357"/>
      <c r="Y20" s="367">
        <f t="shared" si="0"/>
        <v>127377.06808408725</v>
      </c>
      <c r="Z20" s="357"/>
      <c r="AA20" s="367">
        <f t="shared" si="0"/>
        <v>131835.26546703029</v>
      </c>
      <c r="AB20" s="357"/>
      <c r="AC20" s="367">
        <f t="shared" si="0"/>
        <v>136449.49975837633</v>
      </c>
      <c r="AD20" s="357"/>
      <c r="AE20" s="367">
        <f t="shared" si="0"/>
        <v>141225.2322499195</v>
      </c>
      <c r="AF20" s="357"/>
      <c r="AG20" s="367">
        <f t="shared" si="0"/>
        <v>146168.11537866667</v>
      </c>
    </row>
    <row r="21" spans="1:33" s="358" customFormat="1" ht="15">
      <c r="A21" s="358" t="s">
        <v>906</v>
      </c>
      <c r="C21" s="368"/>
      <c r="E21" s="358">
        <f>SUM(E14:E20)</f>
        <v>1801239</v>
      </c>
      <c r="G21" s="358">
        <f>SUM(G14:G20)</f>
        <v>1864282.365</v>
      </c>
      <c r="I21" s="358">
        <f>SUM(I14:I20)</f>
        <v>1929532.2477749996</v>
      </c>
      <c r="K21" s="358">
        <f>SUM(K14:K20)</f>
        <v>1997065.8764471244</v>
      </c>
      <c r="M21" s="358">
        <f>SUM(M14:M20)</f>
        <v>2066963.1821227735</v>
      </c>
      <c r="O21" s="358">
        <f>SUM(O14:O20)</f>
        <v>2139306.8934970703</v>
      </c>
      <c r="Q21" s="358">
        <f>SUM(Q14:Q20)</f>
        <v>2214182.6347694676</v>
      </c>
      <c r="S21" s="358">
        <f>SUM(S14:S20)</f>
        <v>2291679.0269863987</v>
      </c>
      <c r="U21" s="358">
        <f>SUM(U14:U20)</f>
        <v>2371887.7929309225</v>
      </c>
      <c r="W21" s="358">
        <f>SUM(W14:W20)</f>
        <v>2454903.8656835053</v>
      </c>
      <c r="Y21" s="358">
        <f>SUM(Y14:Y20)</f>
        <v>2540825.5009824275</v>
      </c>
      <c r="AA21" s="358">
        <f>SUM(AA14:AA20)</f>
        <v>2629754.393516812</v>
      </c>
      <c r="AC21" s="358">
        <f>SUM(AC14:AC20)</f>
        <v>2721795.7972899005</v>
      </c>
      <c r="AE21" s="358">
        <f>SUM(AE14:AE20)</f>
        <v>2817058.6501950463</v>
      </c>
      <c r="AG21" s="358">
        <f>SUM(AG14:AG20)</f>
        <v>2915655.7029518732</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76">
        <v>1</v>
      </c>
      <c r="E23" s="1605">
        <v>15000</v>
      </c>
      <c r="F23" s="357"/>
      <c r="G23" s="357">
        <f>E23*$C$23</f>
        <v>15000</v>
      </c>
      <c r="H23" s="357"/>
      <c r="I23" s="357">
        <f>G23*$C$23</f>
        <v>15000</v>
      </c>
      <c r="J23" s="357"/>
      <c r="K23" s="357">
        <f>I23*$C$23</f>
        <v>15000</v>
      </c>
      <c r="L23" s="357"/>
      <c r="M23" s="357">
        <f>K23*$C$23</f>
        <v>15000</v>
      </c>
      <c r="N23" s="357"/>
      <c r="O23" s="357">
        <f>M23*$C$23</f>
        <v>15000</v>
      </c>
      <c r="P23" s="357"/>
      <c r="Q23" s="357">
        <f>O23*$C$23</f>
        <v>15000</v>
      </c>
      <c r="R23" s="357"/>
      <c r="S23" s="357">
        <f>Q23*$C$23</f>
        <v>15000</v>
      </c>
      <c r="T23" s="357"/>
      <c r="U23" s="357">
        <f>S23*$C$23</f>
        <v>15000</v>
      </c>
      <c r="V23" s="357"/>
      <c r="W23" s="357">
        <f>U23*$C$23</f>
        <v>15000</v>
      </c>
      <c r="X23" s="357"/>
      <c r="Y23" s="357">
        <f>W23*$C$23</f>
        <v>15000</v>
      </c>
      <c r="Z23" s="357"/>
      <c r="AA23" s="357">
        <f>Y23*$C$23</f>
        <v>15000</v>
      </c>
      <c r="AB23" s="357"/>
      <c r="AC23" s="357">
        <f>AA23*$C$23</f>
        <v>15000</v>
      </c>
      <c r="AD23" s="357"/>
      <c r="AE23" s="357">
        <f>AC23*$C$23</f>
        <v>15000</v>
      </c>
      <c r="AF23" s="357"/>
      <c r="AG23" s="357">
        <f>AE23*$C$23</f>
        <v>15000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180500</v>
      </c>
      <c r="F26" s="357"/>
      <c r="G26" s="357">
        <f>E26*$C$26</f>
        <v>186817.5</v>
      </c>
      <c r="H26" s="357"/>
      <c r="I26" s="357">
        <f>G26*$C$26</f>
        <v>193356.11249999999</v>
      </c>
      <c r="J26" s="357"/>
      <c r="K26" s="357">
        <f>I26*$C$26</f>
        <v>200123.57643749999</v>
      </c>
      <c r="L26" s="357"/>
      <c r="M26" s="357">
        <f>K26*$C$26</f>
        <v>207127.90161281248</v>
      </c>
      <c r="N26" s="357"/>
      <c r="O26" s="357">
        <f>M26*$C$26</f>
        <v>214377.37816926089</v>
      </c>
      <c r="P26" s="357"/>
      <c r="Q26" s="357">
        <f>O26*$C$26</f>
        <v>221880.58640518499</v>
      </c>
      <c r="R26" s="357"/>
      <c r="S26" s="357">
        <f>Q26*$C$26</f>
        <v>229646.40692936644</v>
      </c>
      <c r="T26" s="357"/>
      <c r="U26" s="357">
        <f>S26*$C$26</f>
        <v>237684.03117189425</v>
      </c>
      <c r="V26" s="357"/>
      <c r="W26" s="357">
        <f>U26*$C$26</f>
        <v>246002.97226291054</v>
      </c>
      <c r="X26" s="357"/>
      <c r="Y26" s="357">
        <f>W26*$C$26</f>
        <v>254613.07629211238</v>
      </c>
      <c r="Z26" s="357"/>
      <c r="AA26" s="357">
        <f>Y26*$C$26</f>
        <v>263524.53396233631</v>
      </c>
      <c r="AB26" s="357"/>
      <c r="AC26" s="357">
        <f>AA26*$C$26</f>
        <v>272747.89265101805</v>
      </c>
      <c r="AD26" s="357"/>
      <c r="AE26" s="357">
        <f>AC26*$C$26</f>
        <v>282294.06889380363</v>
      </c>
      <c r="AF26" s="357"/>
      <c r="AG26" s="357">
        <f>AE26*$C$26</f>
        <v>292174.36130508676</v>
      </c>
    </row>
    <row r="27" spans="1:33" s="339" customFormat="1" ht="14.25">
      <c r="A27" s="339" t="s">
        <v>909</v>
      </c>
      <c r="C27" s="376"/>
      <c r="E27" s="357">
        <f>Application!AC887</f>
        <v>78500</v>
      </c>
      <c r="F27" s="357"/>
      <c r="G27" s="357">
        <f>$E$27</f>
        <v>78500</v>
      </c>
      <c r="H27" s="357"/>
      <c r="I27" s="357">
        <f>$E$27</f>
        <v>78500</v>
      </c>
      <c r="J27" s="357"/>
      <c r="K27" s="357">
        <f>$E$27</f>
        <v>78500</v>
      </c>
      <c r="L27" s="357"/>
      <c r="M27" s="357">
        <f>$E$27</f>
        <v>78500</v>
      </c>
      <c r="N27" s="357"/>
      <c r="O27" s="357">
        <f>$E$27</f>
        <v>78500</v>
      </c>
      <c r="P27" s="357"/>
      <c r="Q27" s="357">
        <f>$E$27</f>
        <v>78500</v>
      </c>
      <c r="R27" s="357"/>
      <c r="S27" s="357">
        <f>$E$27</f>
        <v>78500</v>
      </c>
      <c r="T27" s="357"/>
      <c r="U27" s="357">
        <f>$E$27</f>
        <v>78500</v>
      </c>
      <c r="V27" s="357"/>
      <c r="W27" s="357">
        <f>$E$27</f>
        <v>78500</v>
      </c>
      <c r="X27" s="357"/>
      <c r="Y27" s="357">
        <f>$E$27</f>
        <v>78500</v>
      </c>
      <c r="Z27" s="357"/>
      <c r="AA27" s="357">
        <f>$E$27</f>
        <v>78500</v>
      </c>
      <c r="AB27" s="357"/>
      <c r="AC27" s="357">
        <f>$E$27</f>
        <v>78500</v>
      </c>
      <c r="AD27" s="357"/>
      <c r="AE27" s="357">
        <f>$E$27</f>
        <v>78500</v>
      </c>
      <c r="AF27" s="357"/>
      <c r="AG27" s="357">
        <f>$E$27</f>
        <v>78500</v>
      </c>
    </row>
    <row r="28" spans="1:33" s="339" customFormat="1" ht="14.25">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1000</v>
      </c>
      <c r="F29" s="357"/>
      <c r="G29" s="357">
        <f>E29*$C$29</f>
        <v>1020</v>
      </c>
      <c r="H29" s="357"/>
      <c r="I29" s="357">
        <f>G29*$C$29</f>
        <v>1040.4000000000001</v>
      </c>
      <c r="J29" s="357"/>
      <c r="K29" s="357">
        <f>I29*$C$29</f>
        <v>1061.2080000000001</v>
      </c>
      <c r="L29" s="357"/>
      <c r="M29" s="357">
        <f>K29*$C$29</f>
        <v>1082.4321600000001</v>
      </c>
      <c r="N29" s="357"/>
      <c r="O29" s="357">
        <f>M29*$C$29</f>
        <v>1104.0808032</v>
      </c>
      <c r="P29" s="357"/>
      <c r="Q29" s="357">
        <f>O29*$C$29</f>
        <v>1126.1624192639999</v>
      </c>
      <c r="R29" s="357"/>
      <c r="S29" s="357">
        <f>Q29*$C$29</f>
        <v>1148.68566764928</v>
      </c>
      <c r="T29" s="357"/>
      <c r="U29" s="357">
        <f>S29*$C$29</f>
        <v>1171.6593810022657</v>
      </c>
      <c r="V29" s="357"/>
      <c r="W29" s="357">
        <f>U29*$C$29</f>
        <v>1195.0925686223111</v>
      </c>
      <c r="X29" s="357"/>
      <c r="Y29" s="357">
        <f>W29*$C$29</f>
        <v>1218.9944199947574</v>
      </c>
      <c r="Z29" s="357"/>
      <c r="AA29" s="357">
        <f>Y29*$C$29</f>
        <v>1243.3743083946526</v>
      </c>
      <c r="AB29" s="357"/>
      <c r="AC29" s="357">
        <f>AA29*$C$29</f>
        <v>1268.2417945625457</v>
      </c>
      <c r="AD29" s="357"/>
      <c r="AE29" s="357">
        <f>AC29*$C$29</f>
        <v>1293.6066304537967</v>
      </c>
      <c r="AF29" s="357"/>
      <c r="AG29" s="357">
        <f>AE29*$C$29</f>
        <v>1319.4787630628728</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
        <v>2625</v>
      </c>
      <c r="B31" s="361"/>
      <c r="C31" s="492">
        <v>1.0349999999999999</v>
      </c>
      <c r="E31" s="357">
        <f>Application!AC891</f>
        <v>22670</v>
      </c>
      <c r="F31" s="357"/>
      <c r="G31" s="357">
        <f>E31*$C$31</f>
        <v>23463.449999999997</v>
      </c>
      <c r="H31" s="357"/>
      <c r="I31" s="357">
        <f>G31*$C$31</f>
        <v>24284.670749999994</v>
      </c>
      <c r="J31" s="357"/>
      <c r="K31" s="357">
        <f>I31*$C$31</f>
        <v>25134.634226249993</v>
      </c>
      <c r="L31" s="357"/>
      <c r="M31" s="357">
        <f>K31*$C$31</f>
        <v>26014.34642416874</v>
      </c>
      <c r="N31" s="357"/>
      <c r="O31" s="357">
        <f>M31*$C$31</f>
        <v>26924.848549014645</v>
      </c>
      <c r="P31" s="357"/>
      <c r="Q31" s="357">
        <f>O31*$C$31</f>
        <v>27867.218248230154</v>
      </c>
      <c r="R31" s="357"/>
      <c r="S31" s="357">
        <f>Q31*$C$31</f>
        <v>28842.570886918209</v>
      </c>
      <c r="T31" s="357"/>
      <c r="U31" s="357">
        <f>S31*$C$31</f>
        <v>29852.060867960343</v>
      </c>
      <c r="V31" s="357"/>
      <c r="W31" s="357">
        <f>U31*$C$31</f>
        <v>30896.882998338951</v>
      </c>
      <c r="X31" s="357"/>
      <c r="Y31" s="357">
        <f>W31*$C$31</f>
        <v>31978.273903280813</v>
      </c>
      <c r="Z31" s="357"/>
      <c r="AA31" s="357">
        <f>Y31*$C$31</f>
        <v>33097.513489895638</v>
      </c>
      <c r="AB31" s="357"/>
      <c r="AC31" s="357">
        <f>AA31*$C$31</f>
        <v>34255.926462041985</v>
      </c>
      <c r="AD31" s="357"/>
      <c r="AE31" s="357">
        <f>AC31*$C$31</f>
        <v>35454.883888213451</v>
      </c>
      <c r="AF31" s="357"/>
      <c r="AG31" s="357">
        <f>AE31*$C$31</f>
        <v>36695.804824300918</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2098909</v>
      </c>
      <c r="G34" s="358">
        <f>SUM(G21:G32)</f>
        <v>2169083.3150000004</v>
      </c>
      <c r="I34" s="358">
        <f>SUM(I21:I32)</f>
        <v>2241713.4310249994</v>
      </c>
      <c r="K34" s="358">
        <f>SUM(K21:K32)</f>
        <v>2316885.2951108743</v>
      </c>
      <c r="M34" s="358">
        <f>SUM(M21:M32)</f>
        <v>2394687.8623197549</v>
      </c>
      <c r="O34" s="358">
        <f>SUM(O21:O32)</f>
        <v>2475213.2010185458</v>
      </c>
      <c r="Q34" s="358">
        <f>SUM(Q21:Q32)</f>
        <v>2558556.6018421468</v>
      </c>
      <c r="S34" s="358">
        <f>SUM(S21:S32)</f>
        <v>2644816.6904703327</v>
      </c>
      <c r="U34" s="358">
        <f>SUM(U21:U32)</f>
        <v>2734095.5443517794</v>
      </c>
      <c r="W34" s="358">
        <f>SUM(W21:W32)</f>
        <v>2826498.8135133772</v>
      </c>
      <c r="Y34" s="358">
        <f>SUM(Y21:Y32)</f>
        <v>2922135.8455978157</v>
      </c>
      <c r="AA34" s="358">
        <f>SUM(AA21:AA32)</f>
        <v>3021119.8152774386</v>
      </c>
      <c r="AC34" s="358">
        <f>SUM(AC21:AC32)</f>
        <v>3123567.8581975233</v>
      </c>
      <c r="AE34" s="358">
        <f>SUM(AE21:AE32)</f>
        <v>3229601.2096075173</v>
      </c>
      <c r="AG34" s="358">
        <f>SUM(AG21:AG32)</f>
        <v>3339345.3478443241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3105954.8</v>
      </c>
      <c r="G36" s="358">
        <f>G10-G34</f>
        <v>3165902.08</v>
      </c>
      <c r="I36" s="358">
        <f>I10-I34</f>
        <v>3226646.5988499988</v>
      </c>
      <c r="K36" s="358">
        <f>K10-K34</f>
        <v>3288183.7355109989</v>
      </c>
      <c r="M36" s="358">
        <f>M10-M34</f>
        <v>3350507.8940676651</v>
      </c>
      <c r="O36" s="358">
        <f>O10-O34</f>
        <v>3413612.4492785586</v>
      </c>
      <c r="Q36" s="358">
        <f>Q10-Q34</f>
        <v>3477489.6897123843</v>
      </c>
      <c r="S36" s="358">
        <f>S10-S34</f>
        <v>3542130.7583730617</v>
      </c>
      <c r="U36" s="358">
        <f>U10-U34</f>
        <v>3607525.5907126996</v>
      </c>
      <c r="W36" s="358">
        <f>W10-W34</f>
        <v>3673662.8499277136</v>
      </c>
      <c r="Y36" s="358">
        <f>Y10-Y34</f>
        <v>3740529.8594293008</v>
      </c>
      <c r="AA36" s="358">
        <f>AA10-AA34</f>
        <v>3808112.5323753553</v>
      </c>
      <c r="AC36" s="358">
        <f>AC10-AC34</f>
        <v>3876395.2981465897</v>
      </c>
      <c r="AE36" s="358">
        <f>AE10-AE34</f>
        <v>3945361.0256451983</v>
      </c>
      <c r="AG36" s="358">
        <f>AG10-AG34</f>
        <v>4014990.9432897093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Chase Tax Exempt Permanent Loan</v>
      </c>
      <c r="B39" s="361"/>
      <c r="C39" s="355"/>
      <c r="E39" s="357">
        <f>Application!AF637</f>
        <v>3737085.9286089754</v>
      </c>
      <c r="F39" s="357"/>
      <c r="G39" s="357">
        <f>$E$39</f>
        <v>3737085.9286089754</v>
      </c>
      <c r="H39" s="357"/>
      <c r="I39" s="357">
        <f>$E$39</f>
        <v>3737085.9286089754</v>
      </c>
      <c r="J39" s="357"/>
      <c r="K39" s="357">
        <f>$E$39</f>
        <v>3737085.9286089754</v>
      </c>
      <c r="L39" s="357"/>
      <c r="M39" s="357">
        <f>$E$39</f>
        <v>3737085.9286089754</v>
      </c>
      <c r="N39" s="357"/>
      <c r="O39" s="357">
        <f>$E$39</f>
        <v>3737085.9286089754</v>
      </c>
      <c r="P39" s="357"/>
      <c r="Q39" s="357">
        <f>$E$39</f>
        <v>3737085.9286089754</v>
      </c>
      <c r="R39" s="357"/>
      <c r="S39" s="357">
        <f>$E$39</f>
        <v>3737085.9286089754</v>
      </c>
      <c r="T39" s="357"/>
      <c r="U39" s="357">
        <f>$E$39</f>
        <v>3737085.9286089754</v>
      </c>
      <c r="V39" s="357"/>
      <c r="W39" s="357">
        <f>$E$39</f>
        <v>3737085.9286089754</v>
      </c>
      <c r="X39" s="357"/>
      <c r="Y39" s="357">
        <f>$E$39</f>
        <v>3737085.9286089754</v>
      </c>
      <c r="Z39" s="357"/>
      <c r="AA39" s="357">
        <f>$E$39</f>
        <v>3737085.9286089754</v>
      </c>
      <c r="AB39" s="357"/>
      <c r="AC39" s="357">
        <f>$E$39</f>
        <v>3737085.9286089754</v>
      </c>
      <c r="AD39" s="357"/>
      <c r="AE39" s="357">
        <f>$E$39</f>
        <v>3737085.9286089754</v>
      </c>
      <c r="AF39" s="357"/>
      <c r="AG39" s="357">
        <f>$E$39</f>
        <v>3737085.9286089754</v>
      </c>
    </row>
    <row r="40" spans="1:33" s="339" customFormat="1" ht="14.25">
      <c r="A40" s="360" t="s">
        <v>2630</v>
      </c>
      <c r="B40" s="361"/>
      <c r="C40" s="355"/>
      <c r="E40" s="357">
        <f>Application!AF639</f>
        <v>84000</v>
      </c>
      <c r="F40" s="357"/>
      <c r="G40" s="357">
        <f>$E$40</f>
        <v>84000</v>
      </c>
      <c r="H40" s="357"/>
      <c r="I40" s="357">
        <f>$E$40</f>
        <v>84000</v>
      </c>
      <c r="J40" s="357"/>
      <c r="K40" s="357">
        <f>$E$40</f>
        <v>84000</v>
      </c>
      <c r="L40" s="357"/>
      <c r="M40" s="357">
        <f>$E$40</f>
        <v>84000</v>
      </c>
      <c r="N40" s="357"/>
      <c r="O40" s="357">
        <f>$E$40</f>
        <v>84000</v>
      </c>
      <c r="P40" s="357"/>
      <c r="Q40" s="357">
        <f>$E$40</f>
        <v>84000</v>
      </c>
      <c r="R40" s="357"/>
      <c r="S40" s="357">
        <f>$E$40</f>
        <v>84000</v>
      </c>
      <c r="T40" s="357"/>
      <c r="U40" s="357">
        <f>$E$40</f>
        <v>84000</v>
      </c>
      <c r="V40" s="357"/>
      <c r="W40" s="357">
        <f>$E$40</f>
        <v>84000</v>
      </c>
      <c r="X40" s="357"/>
      <c r="Y40" s="357">
        <f>$E$40</f>
        <v>84000</v>
      </c>
      <c r="Z40" s="357"/>
      <c r="AA40" s="357">
        <f>$E$40</f>
        <v>84000</v>
      </c>
      <c r="AB40" s="357"/>
      <c r="AC40" s="357">
        <f>$E$40</f>
        <v>84000</v>
      </c>
      <c r="AD40" s="357"/>
      <c r="AE40" s="357">
        <f>$E$40</f>
        <v>84000</v>
      </c>
      <c r="AF40" s="357"/>
      <c r="AG40" s="357">
        <f>$E$40</f>
        <v>84000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3821085.9286089754</v>
      </c>
      <c r="G42" s="358">
        <f>SUM(G39:G41)</f>
        <v>3821085.9286089754</v>
      </c>
      <c r="I42" s="358">
        <f>SUM(I39:I41)</f>
        <v>3821085.9286089754</v>
      </c>
      <c r="K42" s="358">
        <f>SUM(K39:K41)</f>
        <v>3821085.9286089754</v>
      </c>
      <c r="M42" s="358">
        <f>SUM(M39:M41)</f>
        <v>3821085.9286089754</v>
      </c>
      <c r="O42" s="358">
        <f>SUM(O39:O41)</f>
        <v>3821085.9286089754</v>
      </c>
      <c r="Q42" s="358">
        <f>SUM(Q39:Q41)</f>
        <v>3821085.9286089754</v>
      </c>
      <c r="S42" s="358">
        <f>SUM(S39:S41)</f>
        <v>3821085.9286089754</v>
      </c>
      <c r="U42" s="358">
        <f>SUM(U39:U41)</f>
        <v>3821085.9286089754</v>
      </c>
      <c r="W42" s="358">
        <f>SUM(W39:W41)</f>
        <v>3821085.9286089754</v>
      </c>
      <c r="Y42" s="358">
        <f>SUM(Y39:Y41)</f>
        <v>3821085.9286089754</v>
      </c>
      <c r="AA42" s="358">
        <f>SUM(AA39:AA41)</f>
        <v>3821085.9286089754</v>
      </c>
      <c r="AC42" s="358">
        <f>SUM(AC39:AC41)</f>
        <v>3821085.9286089754</v>
      </c>
      <c r="AE42" s="358">
        <f>SUM(AE39:AE41)</f>
        <v>3821085.9286089754</v>
      </c>
      <c r="AG42" s="358">
        <f>SUM(AG39:AG41)</f>
        <v>3821085.9286089754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-715131.12860897556</v>
      </c>
      <c r="G44" s="358">
        <f>G36-G42</f>
        <v>-655183.8486089753</v>
      </c>
      <c r="I44" s="358">
        <f>I36-I42</f>
        <v>-594439.32975897659</v>
      </c>
      <c r="K44" s="358">
        <f>K36-K42</f>
        <v>-532902.1930979765</v>
      </c>
      <c r="M44" s="358">
        <f>M36-M42</f>
        <v>-470578.03454131028</v>
      </c>
      <c r="O44" s="358">
        <f>O36-O42</f>
        <v>-407473.47933041677</v>
      </c>
      <c r="Q44" s="358">
        <f>Q36-Q42</f>
        <v>-343596.23889659112</v>
      </c>
      <c r="S44" s="358">
        <f>S36-S42</f>
        <v>-278955.17023591371</v>
      </c>
      <c r="U44" s="358">
        <f>U36-U42</f>
        <v>-213560.3378962758</v>
      </c>
      <c r="W44" s="358">
        <f>W36-W42</f>
        <v>-147423.07868126174</v>
      </c>
      <c r="Y44" s="358">
        <f>Y36-Y42</f>
        <v>-80556.06917967461</v>
      </c>
      <c r="AA44" s="358">
        <f>AA36-AA42</f>
        <v>-12973.396233620122</v>
      </c>
      <c r="AC44" s="358">
        <f>AC36-AC42</f>
        <v>55309.369537614286</v>
      </c>
      <c r="AE44" s="358">
        <f>AE36-AE42</f>
        <v>124275.09703622293</v>
      </c>
      <c r="AG44" s="358">
        <f>AG36-AG42</f>
        <v>193905.0146807339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-0.13052686838386179</v>
      </c>
      <c r="G46" s="362">
        <f>G44/(G4+G6+G8)</f>
        <v>-0.11666848362169258</v>
      </c>
      <c r="I46" s="362">
        <f>I44/(I4+I6+I8)</f>
        <v>-0.10326996762938753</v>
      </c>
      <c r="K46" s="362">
        <f>K44/(K4+K6+K8)</f>
        <v>-9.0321293221773083E-2</v>
      </c>
      <c r="M46" s="362">
        <f>M44/(M4+M6+M8)</f>
        <v>-7.7812689379160402E-2</v>
      </c>
      <c r="O46" s="362">
        <f>O44/(O4+O6+O8)</f>
        <v>-6.5734635112582387E-2</v>
      </c>
      <c r="Q46" s="362">
        <f>Q44/(Q4+Q6+Q8)</f>
        <v>-5.4077853479764453E-2</v>
      </c>
      <c r="S46" s="362">
        <f>S44/(S4+S6+S8)</f>
        <v>-4.2833305748161687E-2</v>
      </c>
      <c r="U46" s="362">
        <f>U44/(U4+U6+U8)</f>
        <v>-3.1992185701487701E-2</v>
      </c>
      <c r="W46" s="362">
        <f>W44/(W4+W6+W8)</f>
        <v>-2.1545914086244008E-2</v>
      </c>
      <c r="Y46" s="362">
        <f>Y44/(Y4+Y6+Y8)</f>
        <v>-1.1486133194848534E-2</v>
      </c>
      <c r="AA46" s="362">
        <f>AA44/(AA4+AA6+AA8)</f>
        <v>-1.8047015820416657E-3</v>
      </c>
      <c r="AC46" s="362">
        <f>AC44/(AC4+AC6+AC8)</f>
        <v>7.5063110886680424E-3</v>
      </c>
      <c r="AE46" s="362">
        <f>AE44/(AE4+AE6+AE8)</f>
        <v>1.6454629071682277E-2</v>
      </c>
      <c r="AG46" s="362">
        <f>AG44/(AG4+AG6+AG8)</f>
        <v>2.5047775442193197E-2</v>
      </c>
    </row>
    <row r="47" spans="1:33" s="362" customFormat="1" ht="14.25">
      <c r="A47" s="362" t="s">
        <v>915</v>
      </c>
      <c r="C47" s="355"/>
      <c r="E47" s="362">
        <f>E44/E42</f>
        <v>-0.18715389864820739</v>
      </c>
      <c r="G47" s="362">
        <f>G44/G42</f>
        <v>-0.17146535326607737</v>
      </c>
      <c r="I47" s="362">
        <f>I44/I42</f>
        <v>-0.15556816592590361</v>
      </c>
      <c r="K47" s="362">
        <f>K44/K42</f>
        <v>-0.1394635459799706</v>
      </c>
      <c r="M47" s="362">
        <f>M44/M42</f>
        <v>-0.12315295791126557</v>
      </c>
      <c r="O47" s="362">
        <f>O44/O42</f>
        <v>-0.10663813558329295</v>
      </c>
      <c r="Q47" s="362">
        <f>Q44/Q42</f>
        <v>-8.9921097121643007E-2</v>
      </c>
      <c r="S47" s="362">
        <f>S44/S42</f>
        <v>-7.3004160452749697E-2</v>
      </c>
      <c r="U47" s="362">
        <f>U44/U42</f>
        <v>-5.5889959526249151E-2</v>
      </c>
      <c r="W47" s="362">
        <f>W44/W42</f>
        <v>-3.8581461248354994E-2</v>
      </c>
      <c r="Y47" s="362">
        <f>Y44/Y42</f>
        <v>-2.1081983154720672E-2</v>
      </c>
      <c r="AA47" s="362">
        <f>AA44/AA42</f>
        <v>-3.3952118523393024E-3</v>
      </c>
      <c r="AC47" s="362">
        <f>AC44/AC42</f>
        <v>1.4474777738837466E-2</v>
      </c>
      <c r="AE47" s="362">
        <f>AE44/AE42</f>
        <v>3.2523502312721851E-2</v>
      </c>
      <c r="AG47" s="362">
        <f>AG44/AG42</f>
        <v>5.0746049239285995E-2</v>
      </c>
    </row>
    <row r="48" spans="1:33" s="363" customFormat="1" ht="14.25">
      <c r="A48" s="363" t="s">
        <v>913</v>
      </c>
      <c r="C48" s="364"/>
      <c r="E48" s="363">
        <f>E36/E42</f>
        <v>0.81284610135179258</v>
      </c>
      <c r="G48" s="363">
        <f>G36/G42</f>
        <v>0.82853464673392263</v>
      </c>
      <c r="I48" s="363">
        <f>I36/I42</f>
        <v>0.84443183407409639</v>
      </c>
      <c r="K48" s="363">
        <f>K36/K42</f>
        <v>0.86053645402002943</v>
      </c>
      <c r="M48" s="363">
        <f>M36/M42</f>
        <v>0.87684704208873443</v>
      </c>
      <c r="O48" s="363">
        <f>O36/O42</f>
        <v>0.89336186441670706</v>
      </c>
      <c r="Q48" s="363">
        <f>Q36/Q42</f>
        <v>0.91007890287835702</v>
      </c>
      <c r="S48" s="363">
        <f>S36/S42</f>
        <v>0.92699583954725029</v>
      </c>
      <c r="U48" s="363">
        <f>U36/U42</f>
        <v>0.9441100404737508</v>
      </c>
      <c r="W48" s="363">
        <f>W36/W42</f>
        <v>0.96141853875164496</v>
      </c>
      <c r="Y48" s="363">
        <f>Y36/Y42</f>
        <v>0.97891801684527935</v>
      </c>
      <c r="AA48" s="363">
        <f>AA36/AA42</f>
        <v>0.99660478814766074</v>
      </c>
      <c r="AC48" s="363">
        <f>AC36/AC42</f>
        <v>1.0144747777388374</v>
      </c>
      <c r="AE48" s="363">
        <f>AE36/AE42</f>
        <v>1.0325235023127219</v>
      </c>
      <c r="AG48" s="363">
        <f>AG36/AG42</f>
        <v>1.0507460492392859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6" t="s">
        <v>1384</v>
      </c>
      <c r="B51" s="3376"/>
      <c r="C51" s="337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v>5000</v>
      </c>
      <c r="G52" s="1674">
        <f>E52*$C$52</f>
        <v>5150</v>
      </c>
      <c r="I52" s="1674">
        <f>G52*$C$52</f>
        <v>5304.5</v>
      </c>
      <c r="K52" s="1674">
        <f>I52*$C$52</f>
        <v>5463.6350000000002</v>
      </c>
      <c r="M52" s="1674">
        <f>K52*$C$52</f>
        <v>5627.5440500000004</v>
      </c>
      <c r="O52" s="1674">
        <f>M52*$C$52</f>
        <v>5796.3703715000001</v>
      </c>
      <c r="Q52" s="1674">
        <f>O52*$C$52</f>
        <v>5970.2614826449999</v>
      </c>
      <c r="S52" s="1674">
        <f>Q52*$C$52</f>
        <v>6149.3693271243501</v>
      </c>
      <c r="U52" s="1674">
        <f>S52*$C$52</f>
        <v>6333.8504069380806</v>
      </c>
      <c r="W52" s="1674">
        <f>U52*$C$52</f>
        <v>6523.865919146223</v>
      </c>
      <c r="Y52" s="1674">
        <f>W52*$C$52</f>
        <v>6719.5818967206096</v>
      </c>
      <c r="AA52" s="1674">
        <f>Y52*$C$52</f>
        <v>6921.1693536222283</v>
      </c>
      <c r="AC52" s="1674">
        <f>AA52*$C$52</f>
        <v>7128.8044342308949</v>
      </c>
      <c r="AE52" s="1674">
        <f>AC52*$C$52</f>
        <v>7342.6685672578224</v>
      </c>
      <c r="AG52" s="1674">
        <f>AE52*$C$52</f>
        <v>7562.9486242755574</v>
      </c>
    </row>
    <row r="53" spans="1:35" s="6" customFormat="1">
      <c r="A53" s="6" t="s">
        <v>918</v>
      </c>
      <c r="C53" s="1677">
        <v>1.03</v>
      </c>
      <c r="E53" s="1679">
        <v>22000</v>
      </c>
      <c r="F53" s="1674"/>
      <c r="G53" s="1674">
        <f t="shared" ref="G53:AG56" si="1">E53*$C$52</f>
        <v>22660</v>
      </c>
      <c r="H53" s="1674"/>
      <c r="I53" s="1674">
        <f t="shared" si="1"/>
        <v>23339.8</v>
      </c>
      <c r="J53" s="1674"/>
      <c r="K53" s="1674">
        <f t="shared" si="1"/>
        <v>24039.993999999999</v>
      </c>
      <c r="L53" s="1674"/>
      <c r="M53" s="1674">
        <f t="shared" si="1"/>
        <v>24761.19382</v>
      </c>
      <c r="N53" s="1674"/>
      <c r="O53" s="1674">
        <f t="shared" si="1"/>
        <v>25504.0296346</v>
      </c>
      <c r="P53" s="1674"/>
      <c r="Q53" s="1674">
        <f t="shared" si="1"/>
        <v>26269.150523638</v>
      </c>
      <c r="R53" s="1674"/>
      <c r="S53" s="1674">
        <f t="shared" si="1"/>
        <v>27057.22503934714</v>
      </c>
      <c r="T53" s="1674"/>
      <c r="U53" s="1674">
        <f t="shared" si="1"/>
        <v>27868.941790527555</v>
      </c>
      <c r="V53" s="1674"/>
      <c r="W53" s="1674">
        <f t="shared" si="1"/>
        <v>28705.010044243383</v>
      </c>
      <c r="X53" s="1674"/>
      <c r="Y53" s="1674">
        <f t="shared" si="1"/>
        <v>29566.160345570686</v>
      </c>
      <c r="Z53" s="1674"/>
      <c r="AA53" s="1674">
        <f t="shared" si="1"/>
        <v>30453.145155937807</v>
      </c>
      <c r="AB53" s="1674"/>
      <c r="AC53" s="1674">
        <f t="shared" si="1"/>
        <v>31366.739510615942</v>
      </c>
      <c r="AD53" s="1674"/>
      <c r="AE53" s="1674">
        <f t="shared" si="1"/>
        <v>32307.741695934423</v>
      </c>
      <c r="AF53" s="1674"/>
      <c r="AG53" s="1674">
        <f t="shared" si="1"/>
        <v>33276.973946812454</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27000</v>
      </c>
      <c r="F57" s="1674"/>
      <c r="G57" s="1674">
        <f>SUM(G52:G56)</f>
        <v>27810</v>
      </c>
      <c r="H57" s="1674"/>
      <c r="I57" s="1674">
        <f>SUM(I52:I56)</f>
        <v>28644.3</v>
      </c>
      <c r="J57" s="1674"/>
      <c r="K57" s="1674">
        <f>SUM(K52:K56)</f>
        <v>29503.629000000001</v>
      </c>
      <c r="L57" s="1674"/>
      <c r="M57" s="1674">
        <f>SUM(M52:M56)</f>
        <v>30388.737870000001</v>
      </c>
      <c r="N57" s="1674"/>
      <c r="O57" s="1674">
        <f>SUM(O52:O56)</f>
        <v>31300.400006100001</v>
      </c>
      <c r="P57" s="1674"/>
      <c r="Q57" s="1674">
        <f>SUM(Q52:Q56)</f>
        <v>32239.412006283001</v>
      </c>
      <c r="R57" s="1674"/>
      <c r="S57" s="1674">
        <f>SUM(S52:S56)</f>
        <v>33206.594366471487</v>
      </c>
      <c r="T57" s="1674"/>
      <c r="U57" s="1674">
        <f>SUM(U52:U56)</f>
        <v>34202.792197465635</v>
      </c>
      <c r="V57" s="1674"/>
      <c r="W57" s="1674">
        <f>SUM(W52:W56)</f>
        <v>35228.875963389604</v>
      </c>
      <c r="X57" s="1674"/>
      <c r="Y57" s="1674">
        <f>SUM(Y52:Y56)</f>
        <v>36285.742242291293</v>
      </c>
      <c r="Z57" s="1674"/>
      <c r="AA57" s="1674">
        <f>SUM(AA52:AA56)</f>
        <v>37374.314509560034</v>
      </c>
      <c r="AB57" s="1674"/>
      <c r="AC57" s="1674">
        <f>SUM(AC52:AC56)</f>
        <v>38495.543944846839</v>
      </c>
      <c r="AD57" s="1674"/>
      <c r="AE57" s="1674">
        <f>SUM(AE52:AE56)</f>
        <v>39650.410263192243</v>
      </c>
      <c r="AF57" s="1674"/>
      <c r="AG57" s="1674">
        <f>SUM(AG52:AG56)</f>
        <v>40839.922571088013</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-742131.12860897556</v>
      </c>
      <c r="G59" s="1676">
        <f>G44-G57</f>
        <v>-682993.8486089753</v>
      </c>
      <c r="I59" s="1676">
        <f>I44-I57</f>
        <v>-623083.62975897663</v>
      </c>
      <c r="K59" s="1676">
        <f>K44-K57</f>
        <v>-562405.82209797646</v>
      </c>
      <c r="M59" s="1676">
        <f>M44-M57</f>
        <v>-500966.77241131029</v>
      </c>
      <c r="O59" s="1676">
        <f>O44-O57</f>
        <v>-438773.87933651678</v>
      </c>
      <c r="Q59" s="1676">
        <f>Q44-Q57</f>
        <v>-375835.65090287413</v>
      </c>
      <c r="S59" s="1676">
        <f>S44-S57</f>
        <v>-312161.76460238523</v>
      </c>
      <c r="U59" s="1676">
        <f>U44-U57</f>
        <v>-247763.13009374143</v>
      </c>
      <c r="W59" s="1676">
        <f>W44-W57</f>
        <v>-182651.95464465136</v>
      </c>
      <c r="Y59" s="1676">
        <f>Y44-Y57</f>
        <v>-116841.8114219659</v>
      </c>
      <c r="AA59" s="1676">
        <f>AA44-AA57</f>
        <v>-50347.710743180156</v>
      </c>
      <c r="AC59" s="1676">
        <f>AC44-AC57</f>
        <v>16813.825592767447</v>
      </c>
      <c r="AE59" s="1676">
        <f>AE44-AE57</f>
        <v>84624.686773030684</v>
      </c>
      <c r="AG59" s="1676">
        <f>AG44-AG57</f>
        <v>153065.09210964589</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-371065.56430448778</v>
      </c>
      <c r="G61" s="1684">
        <f>G59*$C$61</f>
        <v>-341496.92430448765</v>
      </c>
      <c r="H61" s="1684"/>
      <c r="I61" s="1684">
        <f>I59*$C$61</f>
        <v>-311541.81487948832</v>
      </c>
      <c r="J61" s="1684"/>
      <c r="K61" s="1684">
        <f>K59*$C$61</f>
        <v>-281202.91104898823</v>
      </c>
      <c r="L61" s="1684"/>
      <c r="M61" s="1684">
        <f>M59*$C$61</f>
        <v>-250483.38620565514</v>
      </c>
      <c r="N61" s="1684"/>
      <c r="O61" s="1684">
        <f>O59*$C$61</f>
        <v>-219386.93966825839</v>
      </c>
      <c r="P61" s="1684"/>
      <c r="Q61" s="1684">
        <f>Q59*$C$61</f>
        <v>-187917.82545143706</v>
      </c>
      <c r="R61" s="1684"/>
      <c r="S61" s="1684">
        <f>S59*$C$61</f>
        <v>-156080.88230119261</v>
      </c>
      <c r="T61" s="1684"/>
      <c r="U61" s="1684">
        <f>U59*$C$61</f>
        <v>-123881.56504687072</v>
      </c>
      <c r="V61" s="1684"/>
      <c r="W61" s="1684">
        <f>W59*$C$61</f>
        <v>-91325.977322325678</v>
      </c>
      <c r="Y61" s="1684">
        <f>Y59*$C$61</f>
        <v>-58420.905710982952</v>
      </c>
      <c r="AA61" s="1684">
        <f>AA59*$C$61</f>
        <v>-25173.855371590078</v>
      </c>
      <c r="AC61" s="1684">
        <f>AC59*$C$61</f>
        <v>8406.9127963837236</v>
      </c>
      <c r="AE61" s="1684">
        <f>AE59*$C$61</f>
        <v>42312.343386515342</v>
      </c>
      <c r="AG61" s="1684">
        <f>MIN(AG59*$C$61,Application!AO641-SUM('15 Year Pro Forma'!E61:AE61))</f>
        <v>76532.546054822946</v>
      </c>
    </row>
    <row r="62" spans="1:35" s="1684" customFormat="1">
      <c r="A62" s="3376" t="s">
        <v>1384</v>
      </c>
      <c r="B62" s="3376"/>
      <c r="C62" s="337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1023 1025:2047 2049:3071 3073:4095 4097:5119 5121:6143 6145:7167 7169:8191 8193:9215 9217:10239 10241:11263 11265:12287 12289:13311 13313:14335 14337:15359 15361:16383" s="1676" customFormat="1">
      <c r="A65" s="1678" t="s">
        <v>2619</v>
      </c>
      <c r="B65" s="1678"/>
      <c r="C65" s="1859">
        <f>Application!AO639/(Application!AO639+Application!AO638)</f>
        <v>0.65321831682950038</v>
      </c>
      <c r="E65" s="1678">
        <f>$E59*$C$64*$C$65</f>
        <v>-242386.82334836625</v>
      </c>
      <c r="G65" s="1674">
        <f>G59*$C$64*$C$65</f>
        <v>-223072.04609662874</v>
      </c>
      <c r="I65" s="1674">
        <f t="shared" ref="I65" si="2">I59*$C$64*$C$65</f>
        <v>-203504.81993758716</v>
      </c>
      <c r="K65" s="1674">
        <f t="shared" ref="K65" si="3">K59*$C$64*$C$65</f>
        <v>-183686.89224297579</v>
      </c>
      <c r="M65" s="1674">
        <f t="shared" ref="M65" si="4">M59*$C$64*$C$65</f>
        <v>-163620.33593101174</v>
      </c>
      <c r="O65" s="1674">
        <f t="shared" ref="O65" si="5">O59*$C$64*$C$65</f>
        <v>-143307.56746447488</v>
      </c>
      <c r="Q65" s="1674">
        <f t="shared" ref="Q65" si="6">Q59*$C$64*$C$65</f>
        <v>-122751.36564364757</v>
      </c>
      <c r="S65" s="1674">
        <f t="shared" ref="S65" si="7">S59*$C$64*$C$65</f>
        <v>-101954.89122604839</v>
      </c>
      <c r="U65" s="1674">
        <f t="shared" ref="U65" si="8">U59*$C$64*$C$65</f>
        <v>-80921.707406121161</v>
      </c>
      <c r="W65" s="1674">
        <f t="shared" ref="W65" si="9">W59*$C$64*$C$65</f>
        <v>-59655.801189298698</v>
      </c>
      <c r="Y65" s="1674">
        <f t="shared" ref="Y65" si="10">Y59*$C$64*$C$65</f>
        <v>-38161.605696183229</v>
      </c>
      <c r="AA65" s="1674">
        <f t="shared" ref="AA65" si="11">AA59*$C$64*$C$65</f>
        <v>-16444.023433939346</v>
      </c>
      <c r="AC65" s="1674">
        <f t="shared" ref="AC65" si="12">AC59*$C$64*$C$65</f>
        <v>5491.5494265861644</v>
      </c>
      <c r="AE65" s="1674">
        <f t="shared" ref="AE65" si="13">AE59*$C$64*$C$65</f>
        <v>27639.197728051393</v>
      </c>
      <c r="AG65" s="1674">
        <f t="shared" ref="AG65" si="14">AG59*$C$64*$C$65</f>
        <v>49992.460916607663</v>
      </c>
      <c r="AI65" s="1676">
        <f t="shared" ref="AI65" si="15">$E59*$C$64*$C$65</f>
        <v>-242386.82334836625</v>
      </c>
      <c r="AK65" s="1676">
        <f t="shared" ref="AK65" si="16">$E59*$C$64*$C$65</f>
        <v>-242386.82334836625</v>
      </c>
      <c r="AM65" s="1676">
        <f t="shared" ref="AM65" si="17">$E59*$C$64*$C$65</f>
        <v>-242386.82334836625</v>
      </c>
      <c r="AO65" s="1676">
        <f t="shared" ref="AO65" si="18">$E59*$C$64*$C$65</f>
        <v>-242386.82334836625</v>
      </c>
      <c r="AQ65" s="1676">
        <f t="shared" ref="AQ65" si="19">$E59*$C$64*$C$65</f>
        <v>-242386.82334836625</v>
      </c>
      <c r="AS65" s="1676">
        <f t="shared" ref="AS65" si="20">$E59*$C$64*$C$65</f>
        <v>-242386.82334836625</v>
      </c>
      <c r="AU65" s="1676">
        <f t="shared" ref="AU65" si="21">$E59*$C$64*$C$65</f>
        <v>-242386.82334836625</v>
      </c>
      <c r="AW65" s="1676">
        <f t="shared" ref="AW65" si="22">$E59*$C$64*$C$65</f>
        <v>-242386.82334836625</v>
      </c>
      <c r="AY65" s="1676">
        <f t="shared" ref="AY65" si="23">$E59*$C$64*$C$65</f>
        <v>-242386.82334836625</v>
      </c>
      <c r="BA65" s="1676">
        <f t="shared" ref="BA65" si="24">$E59*$C$64*$C$65</f>
        <v>-242386.82334836625</v>
      </c>
      <c r="BC65" s="1676">
        <f t="shared" ref="BC65" si="25">$E59*$C$64*$C$65</f>
        <v>-242386.82334836625</v>
      </c>
      <c r="BE65" s="1676">
        <f t="shared" ref="BE65" si="26">$E59*$C$64*$C$65</f>
        <v>-242386.82334836625</v>
      </c>
      <c r="BG65" s="1676">
        <f t="shared" ref="BG65" si="27">$E59*$C$64*$C$65</f>
        <v>-242386.82334836625</v>
      </c>
      <c r="BI65" s="1676">
        <f t="shared" ref="BI65" si="28">$E59*$C$64*$C$65</f>
        <v>-242386.82334836625</v>
      </c>
      <c r="BK65" s="1676">
        <f t="shared" ref="BK65" si="29">$E59*$C$64*$C$65</f>
        <v>-242386.82334836625</v>
      </c>
      <c r="BM65" s="1676">
        <f t="shared" ref="BM65" si="30">$E59*$C$64*$C$65</f>
        <v>-242386.82334836625</v>
      </c>
      <c r="BO65" s="1676">
        <f t="shared" ref="BO65" si="31">$E59*$C$64*$C$65</f>
        <v>-242386.82334836625</v>
      </c>
      <c r="BQ65" s="1676">
        <f t="shared" ref="BQ65" si="32">$E59*$C$64*$C$65</f>
        <v>-242386.82334836625</v>
      </c>
      <c r="BS65" s="1676">
        <f t="shared" ref="BS65" si="33">$E59*$C$64*$C$65</f>
        <v>-242386.82334836625</v>
      </c>
      <c r="BU65" s="1676">
        <f t="shared" ref="BU65" si="34">$E59*$C$64*$C$65</f>
        <v>-242386.82334836625</v>
      </c>
      <c r="BW65" s="1676">
        <f t="shared" ref="BW65" si="35">$E59*$C$64*$C$65</f>
        <v>-242386.82334836625</v>
      </c>
      <c r="BY65" s="1676">
        <f t="shared" ref="BY65" si="36">$E59*$C$64*$C$65</f>
        <v>-242386.82334836625</v>
      </c>
      <c r="CA65" s="1676">
        <f t="shared" ref="CA65" si="37">$E59*$C$64*$C$65</f>
        <v>-242386.82334836625</v>
      </c>
      <c r="CC65" s="1676">
        <f t="shared" ref="CC65" si="38">$E59*$C$64*$C$65</f>
        <v>-242386.82334836625</v>
      </c>
      <c r="CE65" s="1676">
        <f t="shared" ref="CE65" si="39">$E59*$C$64*$C$65</f>
        <v>-242386.82334836625</v>
      </c>
      <c r="CG65" s="1676">
        <f t="shared" ref="CG65" si="40">$E59*$C$64*$C$65</f>
        <v>-242386.82334836625</v>
      </c>
      <c r="CI65" s="1676">
        <f t="shared" ref="CI65" si="41">$E59*$C$64*$C$65</f>
        <v>-242386.82334836625</v>
      </c>
      <c r="CK65" s="1676">
        <f t="shared" ref="CK65" si="42">$E59*$C$64*$C$65</f>
        <v>-242386.82334836625</v>
      </c>
      <c r="CM65" s="1676">
        <f t="shared" ref="CM65" si="43">$E59*$C$64*$C$65</f>
        <v>-242386.82334836625</v>
      </c>
      <c r="CO65" s="1676">
        <f t="shared" ref="CO65" si="44">$E59*$C$64*$C$65</f>
        <v>-242386.82334836625</v>
      </c>
      <c r="CQ65" s="1676">
        <f t="shared" ref="CQ65" si="45">$E59*$C$64*$C$65</f>
        <v>-242386.82334836625</v>
      </c>
      <c r="CS65" s="1676">
        <f t="shared" ref="CS65" si="46">$E59*$C$64*$C$65</f>
        <v>-242386.82334836625</v>
      </c>
      <c r="CU65" s="1676">
        <f t="shared" ref="CU65" si="47">$E59*$C$64*$C$65</f>
        <v>-242386.82334836625</v>
      </c>
      <c r="CW65" s="1676">
        <f t="shared" ref="CW65" si="48">$E59*$C$64*$C$65</f>
        <v>-242386.82334836625</v>
      </c>
      <c r="CY65" s="1676">
        <f t="shared" ref="CY65" si="49">$E59*$C$64*$C$65</f>
        <v>-242386.82334836625</v>
      </c>
      <c r="DA65" s="1676">
        <f t="shared" ref="DA65" si="50">$E59*$C$64*$C$65</f>
        <v>-242386.82334836625</v>
      </c>
      <c r="DC65" s="1676">
        <f t="shared" ref="DC65" si="51">$E59*$C$64*$C$65</f>
        <v>-242386.82334836625</v>
      </c>
      <c r="DE65" s="1676">
        <f t="shared" ref="DE65" si="52">$E59*$C$64*$C$65</f>
        <v>-242386.82334836625</v>
      </c>
      <c r="DG65" s="1676">
        <f t="shared" ref="DG65" si="53">$E59*$C$64*$C$65</f>
        <v>-242386.82334836625</v>
      </c>
      <c r="DI65" s="1676">
        <f t="shared" ref="DI65" si="54">$E59*$C$64*$C$65</f>
        <v>-242386.82334836625</v>
      </c>
      <c r="DK65" s="1676">
        <f t="shared" ref="DK65" si="55">$E59*$C$64*$C$65</f>
        <v>-242386.82334836625</v>
      </c>
      <c r="DM65" s="1676">
        <f t="shared" ref="DM65" si="56">$E59*$C$64*$C$65</f>
        <v>-242386.82334836625</v>
      </c>
      <c r="DO65" s="1676">
        <f t="shared" ref="DO65" si="57">$E59*$C$64*$C$65</f>
        <v>-242386.82334836625</v>
      </c>
      <c r="DQ65" s="1676">
        <f t="shared" ref="DQ65" si="58">$E59*$C$64*$C$65</f>
        <v>-242386.82334836625</v>
      </c>
      <c r="DS65" s="1676">
        <f t="shared" ref="DS65" si="59">$E59*$C$64*$C$65</f>
        <v>-242386.82334836625</v>
      </c>
      <c r="DU65" s="1676">
        <f t="shared" ref="DU65" si="60">$E59*$C$64*$C$65</f>
        <v>-242386.82334836625</v>
      </c>
      <c r="DW65" s="1676">
        <f t="shared" ref="DW65" si="61">$E59*$C$64*$C$65</f>
        <v>-242386.82334836625</v>
      </c>
      <c r="DY65" s="1676">
        <f t="shared" ref="DY65" si="62">$E59*$C$64*$C$65</f>
        <v>-242386.82334836625</v>
      </c>
      <c r="EA65" s="1676">
        <f t="shared" ref="EA65" si="63">$E59*$C$64*$C$65</f>
        <v>-242386.82334836625</v>
      </c>
      <c r="EC65" s="1676">
        <f t="shared" ref="EC65" si="64">$E59*$C$64*$C$65</f>
        <v>-242386.82334836625</v>
      </c>
      <c r="EE65" s="1676">
        <f t="shared" ref="EE65" si="65">$E59*$C$64*$C$65</f>
        <v>-242386.82334836625</v>
      </c>
      <c r="EG65" s="1676">
        <f t="shared" ref="EG65" si="66">$E59*$C$64*$C$65</f>
        <v>-242386.82334836625</v>
      </c>
      <c r="EI65" s="1676">
        <f t="shared" ref="EI65" si="67">$E59*$C$64*$C$65</f>
        <v>-242386.82334836625</v>
      </c>
      <c r="EK65" s="1676">
        <f t="shared" ref="EK65" si="68">$E59*$C$64*$C$65</f>
        <v>-242386.82334836625</v>
      </c>
      <c r="EM65" s="1676">
        <f t="shared" ref="EM65" si="69">$E59*$C$64*$C$65</f>
        <v>-242386.82334836625</v>
      </c>
      <c r="EO65" s="1676">
        <f t="shared" ref="EO65" si="70">$E59*$C$64*$C$65</f>
        <v>-242386.82334836625</v>
      </c>
      <c r="EQ65" s="1676">
        <f t="shared" ref="EQ65" si="71">$E59*$C$64*$C$65</f>
        <v>-242386.82334836625</v>
      </c>
      <c r="ES65" s="1676">
        <f t="shared" ref="ES65" si="72">$E59*$C$64*$C$65</f>
        <v>-242386.82334836625</v>
      </c>
      <c r="EU65" s="1676">
        <f t="shared" ref="EU65" si="73">$E59*$C$64*$C$65</f>
        <v>-242386.82334836625</v>
      </c>
      <c r="EW65" s="1676">
        <f t="shared" ref="EW65" si="74">$E59*$C$64*$C$65</f>
        <v>-242386.82334836625</v>
      </c>
      <c r="EY65" s="1676">
        <f t="shared" ref="EY65" si="75">$E59*$C$64*$C$65</f>
        <v>-242386.82334836625</v>
      </c>
      <c r="FA65" s="1676">
        <f t="shared" ref="FA65" si="76">$E59*$C$64*$C$65</f>
        <v>-242386.82334836625</v>
      </c>
      <c r="FC65" s="1676">
        <f t="shared" ref="FC65" si="77">$E59*$C$64*$C$65</f>
        <v>-242386.82334836625</v>
      </c>
      <c r="FE65" s="1676">
        <f t="shared" ref="FE65" si="78">$E59*$C$64*$C$65</f>
        <v>-242386.82334836625</v>
      </c>
      <c r="FG65" s="1676">
        <f t="shared" ref="FG65" si="79">$E59*$C$64*$C$65</f>
        <v>-242386.82334836625</v>
      </c>
      <c r="FI65" s="1676">
        <f t="shared" ref="FI65" si="80">$E59*$C$64*$C$65</f>
        <v>-242386.82334836625</v>
      </c>
      <c r="FK65" s="1676">
        <f t="shared" ref="FK65" si="81">$E59*$C$64*$C$65</f>
        <v>-242386.82334836625</v>
      </c>
      <c r="FM65" s="1676">
        <f t="shared" ref="FM65" si="82">$E59*$C$64*$C$65</f>
        <v>-242386.82334836625</v>
      </c>
      <c r="FO65" s="1676">
        <f t="shared" ref="FO65" si="83">$E59*$C$64*$C$65</f>
        <v>-242386.82334836625</v>
      </c>
      <c r="FQ65" s="1676">
        <f t="shared" ref="FQ65" si="84">$E59*$C$64*$C$65</f>
        <v>-242386.82334836625</v>
      </c>
      <c r="FS65" s="1676">
        <f t="shared" ref="FS65" si="85">$E59*$C$64*$C$65</f>
        <v>-242386.82334836625</v>
      </c>
      <c r="FU65" s="1676">
        <f t="shared" ref="FU65" si="86">$E59*$C$64*$C$65</f>
        <v>-242386.82334836625</v>
      </c>
      <c r="FW65" s="1676">
        <f t="shared" ref="FW65" si="87">$E59*$C$64*$C$65</f>
        <v>-242386.82334836625</v>
      </c>
      <c r="FY65" s="1676">
        <f t="shared" ref="FY65" si="88">$E59*$C$64*$C$65</f>
        <v>-242386.82334836625</v>
      </c>
      <c r="GA65" s="1676">
        <f t="shared" ref="GA65" si="89">$E59*$C$64*$C$65</f>
        <v>-242386.82334836625</v>
      </c>
      <c r="GC65" s="1676">
        <f t="shared" ref="GC65" si="90">$E59*$C$64*$C$65</f>
        <v>-242386.82334836625</v>
      </c>
      <c r="GE65" s="1676">
        <f t="shared" ref="GE65" si="91">$E59*$C$64*$C$65</f>
        <v>-242386.82334836625</v>
      </c>
      <c r="GG65" s="1676">
        <f t="shared" ref="GG65" si="92">$E59*$C$64*$C$65</f>
        <v>-242386.82334836625</v>
      </c>
      <c r="GI65" s="1676">
        <f t="shared" ref="GI65" si="93">$E59*$C$64*$C$65</f>
        <v>-242386.82334836625</v>
      </c>
      <c r="GK65" s="1676">
        <f t="shared" ref="GK65" si="94">$E59*$C$64*$C$65</f>
        <v>-242386.82334836625</v>
      </c>
      <c r="GM65" s="1676">
        <f t="shared" ref="GM65" si="95">$E59*$C$64*$C$65</f>
        <v>-242386.82334836625</v>
      </c>
      <c r="GO65" s="1676">
        <f t="shared" ref="GO65" si="96">$E59*$C$64*$C$65</f>
        <v>-242386.82334836625</v>
      </c>
      <c r="GQ65" s="1676">
        <f t="shared" ref="GQ65" si="97">$E59*$C$64*$C$65</f>
        <v>-242386.82334836625</v>
      </c>
      <c r="GS65" s="1676">
        <f t="shared" ref="GS65" si="98">$E59*$C$64*$C$65</f>
        <v>-242386.82334836625</v>
      </c>
      <c r="GU65" s="1676">
        <f t="shared" ref="GU65" si="99">$E59*$C$64*$C$65</f>
        <v>-242386.82334836625</v>
      </c>
      <c r="GW65" s="1676">
        <f t="shared" ref="GW65" si="100">$E59*$C$64*$C$65</f>
        <v>-242386.82334836625</v>
      </c>
      <c r="GY65" s="1676">
        <f t="shared" ref="GY65" si="101">$E59*$C$64*$C$65</f>
        <v>-242386.82334836625</v>
      </c>
      <c r="HA65" s="1676">
        <f t="shared" ref="HA65" si="102">$E59*$C$64*$C$65</f>
        <v>-242386.82334836625</v>
      </c>
      <c r="HC65" s="1676">
        <f t="shared" ref="HC65" si="103">$E59*$C$64*$C$65</f>
        <v>-242386.82334836625</v>
      </c>
      <c r="HE65" s="1676">
        <f t="shared" ref="HE65" si="104">$E59*$C$64*$C$65</f>
        <v>-242386.82334836625</v>
      </c>
      <c r="HG65" s="1676">
        <f t="shared" ref="HG65" si="105">$E59*$C$64*$C$65</f>
        <v>-242386.82334836625</v>
      </c>
      <c r="HI65" s="1676">
        <f t="shared" ref="HI65" si="106">$E59*$C$64*$C$65</f>
        <v>-242386.82334836625</v>
      </c>
      <c r="HK65" s="1676">
        <f t="shared" ref="HK65" si="107">$E59*$C$64*$C$65</f>
        <v>-242386.82334836625</v>
      </c>
      <c r="HM65" s="1676">
        <f t="shared" ref="HM65" si="108">$E59*$C$64*$C$65</f>
        <v>-242386.82334836625</v>
      </c>
      <c r="HO65" s="1676">
        <f t="shared" ref="HO65" si="109">$E59*$C$64*$C$65</f>
        <v>-242386.82334836625</v>
      </c>
      <c r="HQ65" s="1676">
        <f t="shared" ref="HQ65" si="110">$E59*$C$64*$C$65</f>
        <v>-242386.82334836625</v>
      </c>
      <c r="HS65" s="1676">
        <f t="shared" ref="HS65" si="111">$E59*$C$64*$C$65</f>
        <v>-242386.82334836625</v>
      </c>
      <c r="HU65" s="1676">
        <f t="shared" ref="HU65" si="112">$E59*$C$64*$C$65</f>
        <v>-242386.82334836625</v>
      </c>
      <c r="HW65" s="1676">
        <f t="shared" ref="HW65" si="113">$E59*$C$64*$C$65</f>
        <v>-242386.82334836625</v>
      </c>
      <c r="HY65" s="1676">
        <f t="shared" ref="HY65" si="114">$E59*$C$64*$C$65</f>
        <v>-242386.82334836625</v>
      </c>
      <c r="IA65" s="1676">
        <f t="shared" ref="IA65" si="115">$E59*$C$64*$C$65</f>
        <v>-242386.82334836625</v>
      </c>
      <c r="IC65" s="1676">
        <f t="shared" ref="IC65" si="116">$E59*$C$64*$C$65</f>
        <v>-242386.82334836625</v>
      </c>
      <c r="IE65" s="1676">
        <f t="shared" ref="IE65" si="117">$E59*$C$64*$C$65</f>
        <v>-242386.82334836625</v>
      </c>
      <c r="IG65" s="1676">
        <f t="shared" ref="IG65" si="118">$E59*$C$64*$C$65</f>
        <v>-242386.82334836625</v>
      </c>
      <c r="II65" s="1676">
        <f t="shared" ref="II65" si="119">$E59*$C$64*$C$65</f>
        <v>-242386.82334836625</v>
      </c>
      <c r="IK65" s="1676">
        <f t="shared" ref="IK65" si="120">$E59*$C$64*$C$65</f>
        <v>-242386.82334836625</v>
      </c>
      <c r="IM65" s="1676">
        <f t="shared" ref="IM65" si="121">$E59*$C$64*$C$65</f>
        <v>-242386.82334836625</v>
      </c>
      <c r="IO65" s="1676">
        <f t="shared" ref="IO65" si="122">$E59*$C$64*$C$65</f>
        <v>-242386.82334836625</v>
      </c>
      <c r="IQ65" s="1676">
        <f t="shared" ref="IQ65" si="123">$E59*$C$64*$C$65</f>
        <v>-242386.82334836625</v>
      </c>
      <c r="IS65" s="1676">
        <f t="shared" ref="IS65" si="124">$E59*$C$64*$C$65</f>
        <v>-242386.82334836625</v>
      </c>
      <c r="IU65" s="1676">
        <f t="shared" ref="IU65" si="125">$E59*$C$64*$C$65</f>
        <v>-242386.82334836625</v>
      </c>
      <c r="IW65" s="1676">
        <f t="shared" ref="IW65" si="126">$E59*$C$64*$C$65</f>
        <v>-242386.82334836625</v>
      </c>
      <c r="IY65" s="1676">
        <f t="shared" ref="IY65" si="127">$E59*$C$64*$C$65</f>
        <v>-242386.82334836625</v>
      </c>
      <c r="JA65" s="1676">
        <f t="shared" ref="JA65" si="128">$E59*$C$64*$C$65</f>
        <v>-242386.82334836625</v>
      </c>
      <c r="JC65" s="1676">
        <f t="shared" ref="JC65" si="129">$E59*$C$64*$C$65</f>
        <v>-242386.82334836625</v>
      </c>
      <c r="JE65" s="1676">
        <f t="shared" ref="JE65" si="130">$E59*$C$64*$C$65</f>
        <v>-242386.82334836625</v>
      </c>
      <c r="JG65" s="1676">
        <f t="shared" ref="JG65" si="131">$E59*$C$64*$C$65</f>
        <v>-242386.82334836625</v>
      </c>
      <c r="JI65" s="1676">
        <f t="shared" ref="JI65" si="132">$E59*$C$64*$C$65</f>
        <v>-242386.82334836625</v>
      </c>
      <c r="JK65" s="1676">
        <f t="shared" ref="JK65" si="133">$E59*$C$64*$C$65</f>
        <v>-242386.82334836625</v>
      </c>
      <c r="JM65" s="1676">
        <f t="shared" ref="JM65" si="134">$E59*$C$64*$C$65</f>
        <v>-242386.82334836625</v>
      </c>
      <c r="JO65" s="1676">
        <f t="shared" ref="JO65" si="135">$E59*$C$64*$C$65</f>
        <v>-242386.82334836625</v>
      </c>
      <c r="JQ65" s="1676">
        <f t="shared" ref="JQ65" si="136">$E59*$C$64*$C$65</f>
        <v>-242386.82334836625</v>
      </c>
      <c r="JS65" s="1676">
        <f t="shared" ref="JS65" si="137">$E59*$C$64*$C$65</f>
        <v>-242386.82334836625</v>
      </c>
      <c r="JU65" s="1676">
        <f t="shared" ref="JU65" si="138">$E59*$C$64*$C$65</f>
        <v>-242386.82334836625</v>
      </c>
      <c r="JW65" s="1676">
        <f t="shared" ref="JW65" si="139">$E59*$C$64*$C$65</f>
        <v>-242386.82334836625</v>
      </c>
      <c r="JY65" s="1676">
        <f t="shared" ref="JY65" si="140">$E59*$C$64*$C$65</f>
        <v>-242386.82334836625</v>
      </c>
      <c r="KA65" s="1676">
        <f t="shared" ref="KA65" si="141">$E59*$C$64*$C$65</f>
        <v>-242386.82334836625</v>
      </c>
      <c r="KC65" s="1676">
        <f t="shared" ref="KC65" si="142">$E59*$C$64*$C$65</f>
        <v>-242386.82334836625</v>
      </c>
      <c r="KE65" s="1676">
        <f t="shared" ref="KE65" si="143">$E59*$C$64*$C$65</f>
        <v>-242386.82334836625</v>
      </c>
      <c r="KG65" s="1676">
        <f t="shared" ref="KG65" si="144">$E59*$C$64*$C$65</f>
        <v>-242386.82334836625</v>
      </c>
      <c r="KI65" s="1676">
        <f t="shared" ref="KI65" si="145">$E59*$C$64*$C$65</f>
        <v>-242386.82334836625</v>
      </c>
      <c r="KK65" s="1676">
        <f t="shared" ref="KK65" si="146">$E59*$C$64*$C$65</f>
        <v>-242386.82334836625</v>
      </c>
      <c r="KM65" s="1676">
        <f t="shared" ref="KM65" si="147">$E59*$C$64*$C$65</f>
        <v>-242386.82334836625</v>
      </c>
      <c r="KO65" s="1676">
        <f t="shared" ref="KO65" si="148">$E59*$C$64*$C$65</f>
        <v>-242386.82334836625</v>
      </c>
      <c r="KQ65" s="1676">
        <f t="shared" ref="KQ65" si="149">$E59*$C$64*$C$65</f>
        <v>-242386.82334836625</v>
      </c>
      <c r="KS65" s="1676">
        <f t="shared" ref="KS65" si="150">$E59*$C$64*$C$65</f>
        <v>-242386.82334836625</v>
      </c>
      <c r="KU65" s="1676">
        <f t="shared" ref="KU65" si="151">$E59*$C$64*$C$65</f>
        <v>-242386.82334836625</v>
      </c>
      <c r="KW65" s="1676">
        <f t="shared" ref="KW65" si="152">$E59*$C$64*$C$65</f>
        <v>-242386.82334836625</v>
      </c>
      <c r="KY65" s="1676">
        <f t="shared" ref="KY65" si="153">$E59*$C$64*$C$65</f>
        <v>-242386.82334836625</v>
      </c>
      <c r="LA65" s="1676">
        <f t="shared" ref="LA65" si="154">$E59*$C$64*$C$65</f>
        <v>-242386.82334836625</v>
      </c>
      <c r="LC65" s="1676">
        <f t="shared" ref="LC65" si="155">$E59*$C$64*$C$65</f>
        <v>-242386.82334836625</v>
      </c>
      <c r="LE65" s="1676">
        <f t="shared" ref="LE65" si="156">$E59*$C$64*$C$65</f>
        <v>-242386.82334836625</v>
      </c>
      <c r="LG65" s="1676">
        <f t="shared" ref="LG65" si="157">$E59*$C$64*$C$65</f>
        <v>-242386.82334836625</v>
      </c>
      <c r="LI65" s="1676">
        <f t="shared" ref="LI65" si="158">$E59*$C$64*$C$65</f>
        <v>-242386.82334836625</v>
      </c>
      <c r="LK65" s="1676">
        <f t="shared" ref="LK65" si="159">$E59*$C$64*$C$65</f>
        <v>-242386.82334836625</v>
      </c>
      <c r="LM65" s="1676">
        <f t="shared" ref="LM65" si="160">$E59*$C$64*$C$65</f>
        <v>-242386.82334836625</v>
      </c>
      <c r="LO65" s="1676">
        <f t="shared" ref="LO65" si="161">$E59*$C$64*$C$65</f>
        <v>-242386.82334836625</v>
      </c>
      <c r="LQ65" s="1676">
        <f t="shared" ref="LQ65" si="162">$E59*$C$64*$C$65</f>
        <v>-242386.82334836625</v>
      </c>
      <c r="LS65" s="1676">
        <f t="shared" ref="LS65" si="163">$E59*$C$64*$C$65</f>
        <v>-242386.82334836625</v>
      </c>
      <c r="LU65" s="1676">
        <f t="shared" ref="LU65" si="164">$E59*$C$64*$C$65</f>
        <v>-242386.82334836625</v>
      </c>
      <c r="LW65" s="1676">
        <f t="shared" ref="LW65" si="165">$E59*$C$64*$C$65</f>
        <v>-242386.82334836625</v>
      </c>
      <c r="LY65" s="1676">
        <f t="shared" ref="LY65" si="166">$E59*$C$64*$C$65</f>
        <v>-242386.82334836625</v>
      </c>
      <c r="MA65" s="1676">
        <f t="shared" ref="MA65" si="167">$E59*$C$64*$C$65</f>
        <v>-242386.82334836625</v>
      </c>
      <c r="MC65" s="1676">
        <f t="shared" ref="MC65" si="168">$E59*$C$64*$C$65</f>
        <v>-242386.82334836625</v>
      </c>
      <c r="ME65" s="1676">
        <f t="shared" ref="ME65" si="169">$E59*$C$64*$C$65</f>
        <v>-242386.82334836625</v>
      </c>
      <c r="MG65" s="1676">
        <f t="shared" ref="MG65" si="170">$E59*$C$64*$C$65</f>
        <v>-242386.82334836625</v>
      </c>
      <c r="MI65" s="1676">
        <f t="shared" ref="MI65" si="171">$E59*$C$64*$C$65</f>
        <v>-242386.82334836625</v>
      </c>
      <c r="MK65" s="1676">
        <f t="shared" ref="MK65" si="172">$E59*$C$64*$C$65</f>
        <v>-242386.82334836625</v>
      </c>
      <c r="MM65" s="1676">
        <f t="shared" ref="MM65" si="173">$E59*$C$64*$C$65</f>
        <v>-242386.82334836625</v>
      </c>
      <c r="MO65" s="1676">
        <f t="shared" ref="MO65" si="174">$E59*$C$64*$C$65</f>
        <v>-242386.82334836625</v>
      </c>
      <c r="MQ65" s="1676">
        <f t="shared" ref="MQ65" si="175">$E59*$C$64*$C$65</f>
        <v>-242386.82334836625</v>
      </c>
      <c r="MS65" s="1676">
        <f t="shared" ref="MS65" si="176">$E59*$C$64*$C$65</f>
        <v>-242386.82334836625</v>
      </c>
      <c r="MU65" s="1676">
        <f t="shared" ref="MU65" si="177">$E59*$C$64*$C$65</f>
        <v>-242386.82334836625</v>
      </c>
      <c r="MW65" s="1676">
        <f t="shared" ref="MW65" si="178">$E59*$C$64*$C$65</f>
        <v>-242386.82334836625</v>
      </c>
      <c r="MY65" s="1676">
        <f t="shared" ref="MY65" si="179">$E59*$C$64*$C$65</f>
        <v>-242386.82334836625</v>
      </c>
      <c r="NA65" s="1676">
        <f t="shared" ref="NA65" si="180">$E59*$C$64*$C$65</f>
        <v>-242386.82334836625</v>
      </c>
      <c r="NC65" s="1676">
        <f t="shared" ref="NC65" si="181">$E59*$C$64*$C$65</f>
        <v>-242386.82334836625</v>
      </c>
      <c r="NE65" s="1676">
        <f t="shared" ref="NE65" si="182">$E59*$C$64*$C$65</f>
        <v>-242386.82334836625</v>
      </c>
      <c r="NG65" s="1676">
        <f t="shared" ref="NG65" si="183">$E59*$C$64*$C$65</f>
        <v>-242386.82334836625</v>
      </c>
      <c r="NI65" s="1676">
        <f t="shared" ref="NI65" si="184">$E59*$C$64*$C$65</f>
        <v>-242386.82334836625</v>
      </c>
      <c r="NK65" s="1676">
        <f t="shared" ref="NK65" si="185">$E59*$C$64*$C$65</f>
        <v>-242386.82334836625</v>
      </c>
      <c r="NM65" s="1676">
        <f t="shared" ref="NM65" si="186">$E59*$C$64*$C$65</f>
        <v>-242386.82334836625</v>
      </c>
      <c r="NO65" s="1676">
        <f t="shared" ref="NO65" si="187">$E59*$C$64*$C$65</f>
        <v>-242386.82334836625</v>
      </c>
      <c r="NQ65" s="1676">
        <f t="shared" ref="NQ65" si="188">$E59*$C$64*$C$65</f>
        <v>-242386.82334836625</v>
      </c>
      <c r="NS65" s="1676">
        <f t="shared" ref="NS65" si="189">$E59*$C$64*$C$65</f>
        <v>-242386.82334836625</v>
      </c>
      <c r="NU65" s="1676">
        <f t="shared" ref="NU65" si="190">$E59*$C$64*$C$65</f>
        <v>-242386.82334836625</v>
      </c>
      <c r="NW65" s="1676">
        <f t="shared" ref="NW65" si="191">$E59*$C$64*$C$65</f>
        <v>-242386.82334836625</v>
      </c>
      <c r="NY65" s="1676">
        <f t="shared" ref="NY65" si="192">$E59*$C$64*$C$65</f>
        <v>-242386.82334836625</v>
      </c>
      <c r="OA65" s="1676">
        <f t="shared" ref="OA65" si="193">$E59*$C$64*$C$65</f>
        <v>-242386.82334836625</v>
      </c>
      <c r="OC65" s="1676">
        <f t="shared" ref="OC65" si="194">$E59*$C$64*$C$65</f>
        <v>-242386.82334836625</v>
      </c>
      <c r="OE65" s="1676">
        <f t="shared" ref="OE65" si="195">$E59*$C$64*$C$65</f>
        <v>-242386.82334836625</v>
      </c>
      <c r="OG65" s="1676">
        <f t="shared" ref="OG65" si="196">$E59*$C$64*$C$65</f>
        <v>-242386.82334836625</v>
      </c>
      <c r="OI65" s="1676">
        <f t="shared" ref="OI65" si="197">$E59*$C$64*$C$65</f>
        <v>-242386.82334836625</v>
      </c>
      <c r="OK65" s="1676">
        <f t="shared" ref="OK65" si="198">$E59*$C$64*$C$65</f>
        <v>-242386.82334836625</v>
      </c>
      <c r="OM65" s="1676">
        <f t="shared" ref="OM65" si="199">$E59*$C$64*$C$65</f>
        <v>-242386.82334836625</v>
      </c>
      <c r="OO65" s="1676">
        <f t="shared" ref="OO65" si="200">$E59*$C$64*$C$65</f>
        <v>-242386.82334836625</v>
      </c>
      <c r="OQ65" s="1676">
        <f t="shared" ref="OQ65" si="201">$E59*$C$64*$C$65</f>
        <v>-242386.82334836625</v>
      </c>
      <c r="OS65" s="1676">
        <f t="shared" ref="OS65" si="202">$E59*$C$64*$C$65</f>
        <v>-242386.82334836625</v>
      </c>
      <c r="OU65" s="1676">
        <f t="shared" ref="OU65" si="203">$E59*$C$64*$C$65</f>
        <v>-242386.82334836625</v>
      </c>
      <c r="OW65" s="1676">
        <f t="shared" ref="OW65" si="204">$E59*$C$64*$C$65</f>
        <v>-242386.82334836625</v>
      </c>
      <c r="OY65" s="1676">
        <f t="shared" ref="OY65" si="205">$E59*$C$64*$C$65</f>
        <v>-242386.82334836625</v>
      </c>
      <c r="PA65" s="1676">
        <f t="shared" ref="PA65" si="206">$E59*$C$64*$C$65</f>
        <v>-242386.82334836625</v>
      </c>
      <c r="PC65" s="1676">
        <f t="shared" ref="PC65" si="207">$E59*$C$64*$C$65</f>
        <v>-242386.82334836625</v>
      </c>
      <c r="PE65" s="1676">
        <f t="shared" ref="PE65" si="208">$E59*$C$64*$C$65</f>
        <v>-242386.82334836625</v>
      </c>
      <c r="PG65" s="1676">
        <f t="shared" ref="PG65" si="209">$E59*$C$64*$C$65</f>
        <v>-242386.82334836625</v>
      </c>
      <c r="PI65" s="1676">
        <f t="shared" ref="PI65" si="210">$E59*$C$64*$C$65</f>
        <v>-242386.82334836625</v>
      </c>
      <c r="PK65" s="1676">
        <f t="shared" ref="PK65" si="211">$E59*$C$64*$C$65</f>
        <v>-242386.82334836625</v>
      </c>
      <c r="PM65" s="1676">
        <f t="shared" ref="PM65" si="212">$E59*$C$64*$C$65</f>
        <v>-242386.82334836625</v>
      </c>
      <c r="PO65" s="1676">
        <f t="shared" ref="PO65" si="213">$E59*$C$64*$C$65</f>
        <v>-242386.82334836625</v>
      </c>
      <c r="PQ65" s="1676">
        <f t="shared" ref="PQ65" si="214">$E59*$C$64*$C$65</f>
        <v>-242386.82334836625</v>
      </c>
      <c r="PS65" s="1676">
        <f t="shared" ref="PS65" si="215">$E59*$C$64*$C$65</f>
        <v>-242386.82334836625</v>
      </c>
      <c r="PU65" s="1676">
        <f t="shared" ref="PU65" si="216">$E59*$C$64*$C$65</f>
        <v>-242386.82334836625</v>
      </c>
      <c r="PW65" s="1676">
        <f t="shared" ref="PW65" si="217">$E59*$C$64*$C$65</f>
        <v>-242386.82334836625</v>
      </c>
      <c r="PY65" s="1676">
        <f t="shared" ref="PY65" si="218">$E59*$C$64*$C$65</f>
        <v>-242386.82334836625</v>
      </c>
      <c r="QA65" s="1676">
        <f t="shared" ref="QA65" si="219">$E59*$C$64*$C$65</f>
        <v>-242386.82334836625</v>
      </c>
      <c r="QC65" s="1676">
        <f t="shared" ref="QC65" si="220">$E59*$C$64*$C$65</f>
        <v>-242386.82334836625</v>
      </c>
      <c r="QE65" s="1676">
        <f t="shared" ref="QE65" si="221">$E59*$C$64*$C$65</f>
        <v>-242386.82334836625</v>
      </c>
      <c r="QG65" s="1676">
        <f t="shared" ref="QG65" si="222">$E59*$C$64*$C$65</f>
        <v>-242386.82334836625</v>
      </c>
      <c r="QI65" s="1676">
        <f t="shared" ref="QI65" si="223">$E59*$C$64*$C$65</f>
        <v>-242386.82334836625</v>
      </c>
      <c r="QK65" s="1676">
        <f t="shared" ref="QK65" si="224">$E59*$C$64*$C$65</f>
        <v>-242386.82334836625</v>
      </c>
      <c r="QM65" s="1676">
        <f t="shared" ref="QM65" si="225">$E59*$C$64*$C$65</f>
        <v>-242386.82334836625</v>
      </c>
      <c r="QO65" s="1676">
        <f t="shared" ref="QO65" si="226">$E59*$C$64*$C$65</f>
        <v>-242386.82334836625</v>
      </c>
      <c r="QQ65" s="1676">
        <f t="shared" ref="QQ65" si="227">$E59*$C$64*$C$65</f>
        <v>-242386.82334836625</v>
      </c>
      <c r="QS65" s="1676">
        <f t="shared" ref="QS65" si="228">$E59*$C$64*$C$65</f>
        <v>-242386.82334836625</v>
      </c>
      <c r="QU65" s="1676">
        <f t="shared" ref="QU65" si="229">$E59*$C$64*$C$65</f>
        <v>-242386.82334836625</v>
      </c>
      <c r="QW65" s="1676">
        <f t="shared" ref="QW65" si="230">$E59*$C$64*$C$65</f>
        <v>-242386.82334836625</v>
      </c>
      <c r="QY65" s="1676">
        <f t="shared" ref="QY65" si="231">$E59*$C$64*$C$65</f>
        <v>-242386.82334836625</v>
      </c>
      <c r="RA65" s="1676">
        <f t="shared" ref="RA65" si="232">$E59*$C$64*$C$65</f>
        <v>-242386.82334836625</v>
      </c>
      <c r="RC65" s="1676">
        <f t="shared" ref="RC65" si="233">$E59*$C$64*$C$65</f>
        <v>-242386.82334836625</v>
      </c>
      <c r="RE65" s="1676">
        <f t="shared" ref="RE65" si="234">$E59*$C$64*$C$65</f>
        <v>-242386.82334836625</v>
      </c>
      <c r="RG65" s="1676">
        <f t="shared" ref="RG65" si="235">$E59*$C$64*$C$65</f>
        <v>-242386.82334836625</v>
      </c>
      <c r="RI65" s="1676">
        <f t="shared" ref="RI65" si="236">$E59*$C$64*$C$65</f>
        <v>-242386.82334836625</v>
      </c>
      <c r="RK65" s="1676">
        <f t="shared" ref="RK65" si="237">$E59*$C$64*$C$65</f>
        <v>-242386.82334836625</v>
      </c>
      <c r="RM65" s="1676">
        <f t="shared" ref="RM65" si="238">$E59*$C$64*$C$65</f>
        <v>-242386.82334836625</v>
      </c>
      <c r="RO65" s="1676">
        <f t="shared" ref="RO65" si="239">$E59*$C$64*$C$65</f>
        <v>-242386.82334836625</v>
      </c>
      <c r="RQ65" s="1676">
        <f t="shared" ref="RQ65" si="240">$E59*$C$64*$C$65</f>
        <v>-242386.82334836625</v>
      </c>
      <c r="RS65" s="1676">
        <f t="shared" ref="RS65" si="241">$E59*$C$64*$C$65</f>
        <v>-242386.82334836625</v>
      </c>
      <c r="RU65" s="1676">
        <f t="shared" ref="RU65" si="242">$E59*$C$64*$C$65</f>
        <v>-242386.82334836625</v>
      </c>
      <c r="RW65" s="1676">
        <f t="shared" ref="RW65" si="243">$E59*$C$64*$C$65</f>
        <v>-242386.82334836625</v>
      </c>
      <c r="RY65" s="1676">
        <f t="shared" ref="RY65" si="244">$E59*$C$64*$C$65</f>
        <v>-242386.82334836625</v>
      </c>
      <c r="SA65" s="1676">
        <f t="shared" ref="SA65" si="245">$E59*$C$64*$C$65</f>
        <v>-242386.82334836625</v>
      </c>
      <c r="SC65" s="1676">
        <f t="shared" ref="SC65" si="246">$E59*$C$64*$C$65</f>
        <v>-242386.82334836625</v>
      </c>
      <c r="SE65" s="1676">
        <f t="shared" ref="SE65" si="247">$E59*$C$64*$C$65</f>
        <v>-242386.82334836625</v>
      </c>
      <c r="SG65" s="1676">
        <f t="shared" ref="SG65" si="248">$E59*$C$64*$C$65</f>
        <v>-242386.82334836625</v>
      </c>
      <c r="SI65" s="1676">
        <f t="shared" ref="SI65" si="249">$E59*$C$64*$C$65</f>
        <v>-242386.82334836625</v>
      </c>
      <c r="SK65" s="1676">
        <f t="shared" ref="SK65" si="250">$E59*$C$64*$C$65</f>
        <v>-242386.82334836625</v>
      </c>
      <c r="SM65" s="1676">
        <f t="shared" ref="SM65" si="251">$E59*$C$64*$C$65</f>
        <v>-242386.82334836625</v>
      </c>
      <c r="SO65" s="1676">
        <f t="shared" ref="SO65" si="252">$E59*$C$64*$C$65</f>
        <v>-242386.82334836625</v>
      </c>
      <c r="SQ65" s="1676">
        <f t="shared" ref="SQ65" si="253">$E59*$C$64*$C$65</f>
        <v>-242386.82334836625</v>
      </c>
      <c r="SS65" s="1676">
        <f t="shared" ref="SS65" si="254">$E59*$C$64*$C$65</f>
        <v>-242386.82334836625</v>
      </c>
      <c r="SU65" s="1676">
        <f t="shared" ref="SU65" si="255">$E59*$C$64*$C$65</f>
        <v>-242386.82334836625</v>
      </c>
      <c r="SW65" s="1676">
        <f t="shared" ref="SW65" si="256">$E59*$C$64*$C$65</f>
        <v>-242386.82334836625</v>
      </c>
      <c r="SY65" s="1676">
        <f t="shared" ref="SY65" si="257">$E59*$C$64*$C$65</f>
        <v>-242386.82334836625</v>
      </c>
      <c r="TA65" s="1676">
        <f t="shared" ref="TA65" si="258">$E59*$C$64*$C$65</f>
        <v>-242386.82334836625</v>
      </c>
      <c r="TC65" s="1676">
        <f t="shared" ref="TC65" si="259">$E59*$C$64*$C$65</f>
        <v>-242386.82334836625</v>
      </c>
      <c r="TE65" s="1676">
        <f t="shared" ref="TE65" si="260">$E59*$C$64*$C$65</f>
        <v>-242386.82334836625</v>
      </c>
      <c r="TG65" s="1676">
        <f t="shared" ref="TG65" si="261">$E59*$C$64*$C$65</f>
        <v>-242386.82334836625</v>
      </c>
      <c r="TI65" s="1676">
        <f t="shared" ref="TI65" si="262">$E59*$C$64*$C$65</f>
        <v>-242386.82334836625</v>
      </c>
      <c r="TK65" s="1676">
        <f t="shared" ref="TK65" si="263">$E59*$C$64*$C$65</f>
        <v>-242386.82334836625</v>
      </c>
      <c r="TM65" s="1676">
        <f t="shared" ref="TM65" si="264">$E59*$C$64*$C$65</f>
        <v>-242386.82334836625</v>
      </c>
      <c r="TO65" s="1676">
        <f t="shared" ref="TO65" si="265">$E59*$C$64*$C$65</f>
        <v>-242386.82334836625</v>
      </c>
      <c r="TQ65" s="1676">
        <f t="shared" ref="TQ65" si="266">$E59*$C$64*$C$65</f>
        <v>-242386.82334836625</v>
      </c>
      <c r="TS65" s="1676">
        <f t="shared" ref="TS65" si="267">$E59*$C$64*$C$65</f>
        <v>-242386.82334836625</v>
      </c>
      <c r="TU65" s="1676">
        <f t="shared" ref="TU65" si="268">$E59*$C$64*$C$65</f>
        <v>-242386.82334836625</v>
      </c>
      <c r="TW65" s="1676">
        <f t="shared" ref="TW65" si="269">$E59*$C$64*$C$65</f>
        <v>-242386.82334836625</v>
      </c>
      <c r="TY65" s="1676">
        <f t="shared" ref="TY65" si="270">$E59*$C$64*$C$65</f>
        <v>-242386.82334836625</v>
      </c>
      <c r="UA65" s="1676">
        <f t="shared" ref="UA65" si="271">$E59*$C$64*$C$65</f>
        <v>-242386.82334836625</v>
      </c>
      <c r="UC65" s="1676">
        <f t="shared" ref="UC65" si="272">$E59*$C$64*$C$65</f>
        <v>-242386.82334836625</v>
      </c>
      <c r="UE65" s="1676">
        <f t="shared" ref="UE65" si="273">$E59*$C$64*$C$65</f>
        <v>-242386.82334836625</v>
      </c>
      <c r="UG65" s="1676">
        <f t="shared" ref="UG65" si="274">$E59*$C$64*$C$65</f>
        <v>-242386.82334836625</v>
      </c>
      <c r="UI65" s="1676">
        <f t="shared" ref="UI65" si="275">$E59*$C$64*$C$65</f>
        <v>-242386.82334836625</v>
      </c>
      <c r="UK65" s="1676">
        <f t="shared" ref="UK65" si="276">$E59*$C$64*$C$65</f>
        <v>-242386.82334836625</v>
      </c>
      <c r="UM65" s="1676">
        <f t="shared" ref="UM65" si="277">$E59*$C$64*$C$65</f>
        <v>-242386.82334836625</v>
      </c>
      <c r="UO65" s="1676">
        <f t="shared" ref="UO65" si="278">$E59*$C$64*$C$65</f>
        <v>-242386.82334836625</v>
      </c>
      <c r="UQ65" s="1676">
        <f t="shared" ref="UQ65" si="279">$E59*$C$64*$C$65</f>
        <v>-242386.82334836625</v>
      </c>
      <c r="US65" s="1676">
        <f t="shared" ref="US65" si="280">$E59*$C$64*$C$65</f>
        <v>-242386.82334836625</v>
      </c>
      <c r="UU65" s="1676">
        <f t="shared" ref="UU65" si="281">$E59*$C$64*$C$65</f>
        <v>-242386.82334836625</v>
      </c>
      <c r="UW65" s="1676">
        <f t="shared" ref="UW65" si="282">$E59*$C$64*$C$65</f>
        <v>-242386.82334836625</v>
      </c>
      <c r="UY65" s="1676">
        <f t="shared" ref="UY65" si="283">$E59*$C$64*$C$65</f>
        <v>-242386.82334836625</v>
      </c>
      <c r="VA65" s="1676">
        <f t="shared" ref="VA65" si="284">$E59*$C$64*$C$65</f>
        <v>-242386.82334836625</v>
      </c>
      <c r="VC65" s="1676">
        <f t="shared" ref="VC65" si="285">$E59*$C$64*$C$65</f>
        <v>-242386.82334836625</v>
      </c>
      <c r="VE65" s="1676">
        <f t="shared" ref="VE65" si="286">$E59*$C$64*$C$65</f>
        <v>-242386.82334836625</v>
      </c>
      <c r="VG65" s="1676">
        <f t="shared" ref="VG65" si="287">$E59*$C$64*$C$65</f>
        <v>-242386.82334836625</v>
      </c>
      <c r="VI65" s="1676">
        <f t="shared" ref="VI65" si="288">$E59*$C$64*$C$65</f>
        <v>-242386.82334836625</v>
      </c>
      <c r="VK65" s="1676">
        <f t="shared" ref="VK65" si="289">$E59*$C$64*$C$65</f>
        <v>-242386.82334836625</v>
      </c>
      <c r="VM65" s="1676">
        <f t="shared" ref="VM65" si="290">$E59*$C$64*$C$65</f>
        <v>-242386.82334836625</v>
      </c>
      <c r="VO65" s="1676">
        <f t="shared" ref="VO65" si="291">$E59*$C$64*$C$65</f>
        <v>-242386.82334836625</v>
      </c>
      <c r="VQ65" s="1676">
        <f t="shared" ref="VQ65" si="292">$E59*$C$64*$C$65</f>
        <v>-242386.82334836625</v>
      </c>
      <c r="VS65" s="1676">
        <f t="shared" ref="VS65" si="293">$E59*$C$64*$C$65</f>
        <v>-242386.82334836625</v>
      </c>
      <c r="VU65" s="1676">
        <f t="shared" ref="VU65" si="294">$E59*$C$64*$C$65</f>
        <v>-242386.82334836625</v>
      </c>
      <c r="VW65" s="1676">
        <f t="shared" ref="VW65" si="295">$E59*$C$64*$C$65</f>
        <v>-242386.82334836625</v>
      </c>
      <c r="VY65" s="1676">
        <f t="shared" ref="VY65" si="296">$E59*$C$64*$C$65</f>
        <v>-242386.82334836625</v>
      </c>
      <c r="WA65" s="1676">
        <f t="shared" ref="WA65" si="297">$E59*$C$64*$C$65</f>
        <v>-242386.82334836625</v>
      </c>
      <c r="WC65" s="1676">
        <f t="shared" ref="WC65" si="298">$E59*$C$64*$C$65</f>
        <v>-242386.82334836625</v>
      </c>
      <c r="WE65" s="1676">
        <f t="shared" ref="WE65" si="299">$E59*$C$64*$C$65</f>
        <v>-242386.82334836625</v>
      </c>
      <c r="WG65" s="1676">
        <f t="shared" ref="WG65" si="300">$E59*$C$64*$C$65</f>
        <v>-242386.82334836625</v>
      </c>
      <c r="WI65" s="1676">
        <f t="shared" ref="WI65" si="301">$E59*$C$64*$C$65</f>
        <v>-242386.82334836625</v>
      </c>
      <c r="WK65" s="1676">
        <f t="shared" ref="WK65" si="302">$E59*$C$64*$C$65</f>
        <v>-242386.82334836625</v>
      </c>
      <c r="WM65" s="1676">
        <f t="shared" ref="WM65" si="303">$E59*$C$64*$C$65</f>
        <v>-242386.82334836625</v>
      </c>
      <c r="WO65" s="1676">
        <f t="shared" ref="WO65" si="304">$E59*$C$64*$C$65</f>
        <v>-242386.82334836625</v>
      </c>
      <c r="WQ65" s="1676">
        <f t="shared" ref="WQ65" si="305">$E59*$C$64*$C$65</f>
        <v>-242386.82334836625</v>
      </c>
      <c r="WS65" s="1676">
        <f t="shared" ref="WS65" si="306">$E59*$C$64*$C$65</f>
        <v>-242386.82334836625</v>
      </c>
      <c r="WU65" s="1676">
        <f t="shared" ref="WU65" si="307">$E59*$C$64*$C$65</f>
        <v>-242386.82334836625</v>
      </c>
      <c r="WW65" s="1676">
        <f t="shared" ref="WW65" si="308">$E59*$C$64*$C$65</f>
        <v>-242386.82334836625</v>
      </c>
      <c r="WY65" s="1676">
        <f t="shared" ref="WY65" si="309">$E59*$C$64*$C$65</f>
        <v>-242386.82334836625</v>
      </c>
      <c r="XA65" s="1676">
        <f t="shared" ref="XA65" si="310">$E59*$C$64*$C$65</f>
        <v>-242386.82334836625</v>
      </c>
      <c r="XC65" s="1676">
        <f t="shared" ref="XC65" si="311">$E59*$C$64*$C$65</f>
        <v>-242386.82334836625</v>
      </c>
      <c r="XE65" s="1676">
        <f t="shared" ref="XE65" si="312">$E59*$C$64*$C$65</f>
        <v>-242386.82334836625</v>
      </c>
      <c r="XG65" s="1676">
        <f t="shared" ref="XG65" si="313">$E59*$C$64*$C$65</f>
        <v>-242386.82334836625</v>
      </c>
      <c r="XI65" s="1676">
        <f t="shared" ref="XI65" si="314">$E59*$C$64*$C$65</f>
        <v>-242386.82334836625</v>
      </c>
      <c r="XK65" s="1676">
        <f t="shared" ref="XK65" si="315">$E59*$C$64*$C$65</f>
        <v>-242386.82334836625</v>
      </c>
      <c r="XM65" s="1676">
        <f t="shared" ref="XM65" si="316">$E59*$C$64*$C$65</f>
        <v>-242386.82334836625</v>
      </c>
      <c r="XO65" s="1676">
        <f t="shared" ref="XO65" si="317">$E59*$C$64*$C$65</f>
        <v>-242386.82334836625</v>
      </c>
      <c r="XQ65" s="1676">
        <f t="shared" ref="XQ65" si="318">$E59*$C$64*$C$65</f>
        <v>-242386.82334836625</v>
      </c>
      <c r="XS65" s="1676">
        <f t="shared" ref="XS65" si="319">$E59*$C$64*$C$65</f>
        <v>-242386.82334836625</v>
      </c>
      <c r="XU65" s="1676">
        <f t="shared" ref="XU65" si="320">$E59*$C$64*$C$65</f>
        <v>-242386.82334836625</v>
      </c>
      <c r="XW65" s="1676">
        <f t="shared" ref="XW65" si="321">$E59*$C$64*$C$65</f>
        <v>-242386.82334836625</v>
      </c>
      <c r="XY65" s="1676">
        <f t="shared" ref="XY65" si="322">$E59*$C$64*$C$65</f>
        <v>-242386.82334836625</v>
      </c>
      <c r="YA65" s="1676">
        <f t="shared" ref="YA65" si="323">$E59*$C$64*$C$65</f>
        <v>-242386.82334836625</v>
      </c>
      <c r="YC65" s="1676">
        <f t="shared" ref="YC65" si="324">$E59*$C$64*$C$65</f>
        <v>-242386.82334836625</v>
      </c>
      <c r="YE65" s="1676">
        <f t="shared" ref="YE65" si="325">$E59*$C$64*$C$65</f>
        <v>-242386.82334836625</v>
      </c>
      <c r="YG65" s="1676">
        <f t="shared" ref="YG65" si="326">$E59*$C$64*$C$65</f>
        <v>-242386.82334836625</v>
      </c>
      <c r="YI65" s="1676">
        <f t="shared" ref="YI65" si="327">$E59*$C$64*$C$65</f>
        <v>-242386.82334836625</v>
      </c>
      <c r="YK65" s="1676">
        <f t="shared" ref="YK65" si="328">$E59*$C$64*$C$65</f>
        <v>-242386.82334836625</v>
      </c>
      <c r="YM65" s="1676">
        <f t="shared" ref="YM65" si="329">$E59*$C$64*$C$65</f>
        <v>-242386.82334836625</v>
      </c>
      <c r="YO65" s="1676">
        <f t="shared" ref="YO65" si="330">$E59*$C$64*$C$65</f>
        <v>-242386.82334836625</v>
      </c>
      <c r="YQ65" s="1676">
        <f t="shared" ref="YQ65" si="331">$E59*$C$64*$C$65</f>
        <v>-242386.82334836625</v>
      </c>
      <c r="YS65" s="1676">
        <f t="shared" ref="YS65" si="332">$E59*$C$64*$C$65</f>
        <v>-242386.82334836625</v>
      </c>
      <c r="YU65" s="1676">
        <f t="shared" ref="YU65" si="333">$E59*$C$64*$C$65</f>
        <v>-242386.82334836625</v>
      </c>
      <c r="YW65" s="1676">
        <f t="shared" ref="YW65" si="334">$E59*$C$64*$C$65</f>
        <v>-242386.82334836625</v>
      </c>
      <c r="YY65" s="1676">
        <f t="shared" ref="YY65" si="335">$E59*$C$64*$C$65</f>
        <v>-242386.82334836625</v>
      </c>
      <c r="ZA65" s="1676">
        <f t="shared" ref="ZA65" si="336">$E59*$C$64*$C$65</f>
        <v>-242386.82334836625</v>
      </c>
      <c r="ZC65" s="1676">
        <f t="shared" ref="ZC65" si="337">$E59*$C$64*$C$65</f>
        <v>-242386.82334836625</v>
      </c>
      <c r="ZE65" s="1676">
        <f t="shared" ref="ZE65" si="338">$E59*$C$64*$C$65</f>
        <v>-242386.82334836625</v>
      </c>
      <c r="ZG65" s="1676">
        <f t="shared" ref="ZG65" si="339">$E59*$C$64*$C$65</f>
        <v>-242386.82334836625</v>
      </c>
      <c r="ZI65" s="1676">
        <f t="shared" ref="ZI65" si="340">$E59*$C$64*$C$65</f>
        <v>-242386.82334836625</v>
      </c>
      <c r="ZK65" s="1676">
        <f t="shared" ref="ZK65" si="341">$E59*$C$64*$C$65</f>
        <v>-242386.82334836625</v>
      </c>
      <c r="ZM65" s="1676">
        <f t="shared" ref="ZM65" si="342">$E59*$C$64*$C$65</f>
        <v>-242386.82334836625</v>
      </c>
      <c r="ZO65" s="1676">
        <f t="shared" ref="ZO65" si="343">$E59*$C$64*$C$65</f>
        <v>-242386.82334836625</v>
      </c>
      <c r="ZQ65" s="1676">
        <f t="shared" ref="ZQ65" si="344">$E59*$C$64*$C$65</f>
        <v>-242386.82334836625</v>
      </c>
      <c r="ZS65" s="1676">
        <f t="shared" ref="ZS65" si="345">$E59*$C$64*$C$65</f>
        <v>-242386.82334836625</v>
      </c>
      <c r="ZU65" s="1676">
        <f t="shared" ref="ZU65" si="346">$E59*$C$64*$C$65</f>
        <v>-242386.82334836625</v>
      </c>
      <c r="ZW65" s="1676">
        <f t="shared" ref="ZW65" si="347">$E59*$C$64*$C$65</f>
        <v>-242386.82334836625</v>
      </c>
      <c r="ZY65" s="1676">
        <f t="shared" ref="ZY65" si="348">$E59*$C$64*$C$65</f>
        <v>-242386.82334836625</v>
      </c>
      <c r="AAA65" s="1676">
        <f t="shared" ref="AAA65" si="349">$E59*$C$64*$C$65</f>
        <v>-242386.82334836625</v>
      </c>
      <c r="AAC65" s="1676">
        <f t="shared" ref="AAC65" si="350">$E59*$C$64*$C$65</f>
        <v>-242386.82334836625</v>
      </c>
      <c r="AAE65" s="1676">
        <f t="shared" ref="AAE65" si="351">$E59*$C$64*$C$65</f>
        <v>-242386.82334836625</v>
      </c>
      <c r="AAG65" s="1676">
        <f t="shared" ref="AAG65" si="352">$E59*$C$64*$C$65</f>
        <v>-242386.82334836625</v>
      </c>
      <c r="AAI65" s="1676">
        <f t="shared" ref="AAI65" si="353">$E59*$C$64*$C$65</f>
        <v>-242386.82334836625</v>
      </c>
      <c r="AAK65" s="1676">
        <f t="shared" ref="AAK65" si="354">$E59*$C$64*$C$65</f>
        <v>-242386.82334836625</v>
      </c>
      <c r="AAM65" s="1676">
        <f t="shared" ref="AAM65" si="355">$E59*$C$64*$C$65</f>
        <v>-242386.82334836625</v>
      </c>
      <c r="AAO65" s="1676">
        <f t="shared" ref="AAO65" si="356">$E59*$C$64*$C$65</f>
        <v>-242386.82334836625</v>
      </c>
      <c r="AAQ65" s="1676">
        <f t="shared" ref="AAQ65" si="357">$E59*$C$64*$C$65</f>
        <v>-242386.82334836625</v>
      </c>
      <c r="AAS65" s="1676">
        <f t="shared" ref="AAS65" si="358">$E59*$C$64*$C$65</f>
        <v>-242386.82334836625</v>
      </c>
      <c r="AAU65" s="1676">
        <f t="shared" ref="AAU65" si="359">$E59*$C$64*$C$65</f>
        <v>-242386.82334836625</v>
      </c>
      <c r="AAW65" s="1676">
        <f t="shared" ref="AAW65" si="360">$E59*$C$64*$C$65</f>
        <v>-242386.82334836625</v>
      </c>
      <c r="AAY65" s="1676">
        <f t="shared" ref="AAY65" si="361">$E59*$C$64*$C$65</f>
        <v>-242386.82334836625</v>
      </c>
      <c r="ABA65" s="1676">
        <f t="shared" ref="ABA65" si="362">$E59*$C$64*$C$65</f>
        <v>-242386.82334836625</v>
      </c>
      <c r="ABC65" s="1676">
        <f t="shared" ref="ABC65" si="363">$E59*$C$64*$C$65</f>
        <v>-242386.82334836625</v>
      </c>
      <c r="ABE65" s="1676">
        <f t="shared" ref="ABE65" si="364">$E59*$C$64*$C$65</f>
        <v>-242386.82334836625</v>
      </c>
      <c r="ABG65" s="1676">
        <f t="shared" ref="ABG65" si="365">$E59*$C$64*$C$65</f>
        <v>-242386.82334836625</v>
      </c>
      <c r="ABI65" s="1676">
        <f t="shared" ref="ABI65" si="366">$E59*$C$64*$C$65</f>
        <v>-242386.82334836625</v>
      </c>
      <c r="ABK65" s="1676">
        <f t="shared" ref="ABK65" si="367">$E59*$C$64*$C$65</f>
        <v>-242386.82334836625</v>
      </c>
      <c r="ABM65" s="1676">
        <f t="shared" ref="ABM65" si="368">$E59*$C$64*$C$65</f>
        <v>-242386.82334836625</v>
      </c>
      <c r="ABO65" s="1676">
        <f t="shared" ref="ABO65" si="369">$E59*$C$64*$C$65</f>
        <v>-242386.82334836625</v>
      </c>
      <c r="ABQ65" s="1676">
        <f t="shared" ref="ABQ65" si="370">$E59*$C$64*$C$65</f>
        <v>-242386.82334836625</v>
      </c>
      <c r="ABS65" s="1676">
        <f t="shared" ref="ABS65" si="371">$E59*$C$64*$C$65</f>
        <v>-242386.82334836625</v>
      </c>
      <c r="ABU65" s="1676">
        <f t="shared" ref="ABU65" si="372">$E59*$C$64*$C$65</f>
        <v>-242386.82334836625</v>
      </c>
      <c r="ABW65" s="1676">
        <f t="shared" ref="ABW65" si="373">$E59*$C$64*$C$65</f>
        <v>-242386.82334836625</v>
      </c>
      <c r="ABY65" s="1676">
        <f t="shared" ref="ABY65" si="374">$E59*$C$64*$C$65</f>
        <v>-242386.82334836625</v>
      </c>
      <c r="ACA65" s="1676">
        <f t="shared" ref="ACA65" si="375">$E59*$C$64*$C$65</f>
        <v>-242386.82334836625</v>
      </c>
      <c r="ACC65" s="1676">
        <f t="shared" ref="ACC65" si="376">$E59*$C$64*$C$65</f>
        <v>-242386.82334836625</v>
      </c>
      <c r="ACE65" s="1676">
        <f t="shared" ref="ACE65" si="377">$E59*$C$64*$C$65</f>
        <v>-242386.82334836625</v>
      </c>
      <c r="ACG65" s="1676">
        <f t="shared" ref="ACG65" si="378">$E59*$C$64*$C$65</f>
        <v>-242386.82334836625</v>
      </c>
      <c r="ACI65" s="1676">
        <f t="shared" ref="ACI65" si="379">$E59*$C$64*$C$65</f>
        <v>-242386.82334836625</v>
      </c>
      <c r="ACK65" s="1676">
        <f t="shared" ref="ACK65" si="380">$E59*$C$64*$C$65</f>
        <v>-242386.82334836625</v>
      </c>
      <c r="ACM65" s="1676">
        <f t="shared" ref="ACM65" si="381">$E59*$C$64*$C$65</f>
        <v>-242386.82334836625</v>
      </c>
      <c r="ACO65" s="1676">
        <f t="shared" ref="ACO65" si="382">$E59*$C$64*$C$65</f>
        <v>-242386.82334836625</v>
      </c>
      <c r="ACQ65" s="1676">
        <f t="shared" ref="ACQ65" si="383">$E59*$C$64*$C$65</f>
        <v>-242386.82334836625</v>
      </c>
      <c r="ACS65" s="1676">
        <f t="shared" ref="ACS65" si="384">$E59*$C$64*$C$65</f>
        <v>-242386.82334836625</v>
      </c>
      <c r="ACU65" s="1676">
        <f t="shared" ref="ACU65" si="385">$E59*$C$64*$C$65</f>
        <v>-242386.82334836625</v>
      </c>
      <c r="ACW65" s="1676">
        <f t="shared" ref="ACW65" si="386">$E59*$C$64*$C$65</f>
        <v>-242386.82334836625</v>
      </c>
      <c r="ACY65" s="1676">
        <f t="shared" ref="ACY65" si="387">$E59*$C$64*$C$65</f>
        <v>-242386.82334836625</v>
      </c>
      <c r="ADA65" s="1676">
        <f t="shared" ref="ADA65" si="388">$E59*$C$64*$C$65</f>
        <v>-242386.82334836625</v>
      </c>
      <c r="ADC65" s="1676">
        <f t="shared" ref="ADC65" si="389">$E59*$C$64*$C$65</f>
        <v>-242386.82334836625</v>
      </c>
      <c r="ADE65" s="1676">
        <f t="shared" ref="ADE65" si="390">$E59*$C$64*$C$65</f>
        <v>-242386.82334836625</v>
      </c>
      <c r="ADG65" s="1676">
        <f t="shared" ref="ADG65" si="391">$E59*$C$64*$C$65</f>
        <v>-242386.82334836625</v>
      </c>
      <c r="ADI65" s="1676">
        <f t="shared" ref="ADI65" si="392">$E59*$C$64*$C$65</f>
        <v>-242386.82334836625</v>
      </c>
      <c r="ADK65" s="1676">
        <f t="shared" ref="ADK65" si="393">$E59*$C$64*$C$65</f>
        <v>-242386.82334836625</v>
      </c>
      <c r="ADM65" s="1676">
        <f t="shared" ref="ADM65" si="394">$E59*$C$64*$C$65</f>
        <v>-242386.82334836625</v>
      </c>
      <c r="ADO65" s="1676">
        <f t="shared" ref="ADO65" si="395">$E59*$C$64*$C$65</f>
        <v>-242386.82334836625</v>
      </c>
      <c r="ADQ65" s="1676">
        <f t="shared" ref="ADQ65" si="396">$E59*$C$64*$C$65</f>
        <v>-242386.82334836625</v>
      </c>
      <c r="ADS65" s="1676">
        <f t="shared" ref="ADS65" si="397">$E59*$C$64*$C$65</f>
        <v>-242386.82334836625</v>
      </c>
      <c r="ADU65" s="1676">
        <f t="shared" ref="ADU65" si="398">$E59*$C$64*$C$65</f>
        <v>-242386.82334836625</v>
      </c>
      <c r="ADW65" s="1676">
        <f t="shared" ref="ADW65" si="399">$E59*$C$64*$C$65</f>
        <v>-242386.82334836625</v>
      </c>
      <c r="ADY65" s="1676">
        <f t="shared" ref="ADY65" si="400">$E59*$C$64*$C$65</f>
        <v>-242386.82334836625</v>
      </c>
      <c r="AEA65" s="1676">
        <f t="shared" ref="AEA65" si="401">$E59*$C$64*$C$65</f>
        <v>-242386.82334836625</v>
      </c>
      <c r="AEC65" s="1676">
        <f t="shared" ref="AEC65" si="402">$E59*$C$64*$C$65</f>
        <v>-242386.82334836625</v>
      </c>
      <c r="AEE65" s="1676">
        <f t="shared" ref="AEE65" si="403">$E59*$C$64*$C$65</f>
        <v>-242386.82334836625</v>
      </c>
      <c r="AEG65" s="1676">
        <f t="shared" ref="AEG65" si="404">$E59*$C$64*$C$65</f>
        <v>-242386.82334836625</v>
      </c>
      <c r="AEI65" s="1676">
        <f t="shared" ref="AEI65" si="405">$E59*$C$64*$C$65</f>
        <v>-242386.82334836625</v>
      </c>
      <c r="AEK65" s="1676">
        <f t="shared" ref="AEK65" si="406">$E59*$C$64*$C$65</f>
        <v>-242386.82334836625</v>
      </c>
      <c r="AEM65" s="1676">
        <f t="shared" ref="AEM65" si="407">$E59*$C$64*$C$65</f>
        <v>-242386.82334836625</v>
      </c>
      <c r="AEO65" s="1676">
        <f t="shared" ref="AEO65" si="408">$E59*$C$64*$C$65</f>
        <v>-242386.82334836625</v>
      </c>
      <c r="AEQ65" s="1676">
        <f t="shared" ref="AEQ65" si="409">$E59*$C$64*$C$65</f>
        <v>-242386.82334836625</v>
      </c>
      <c r="AES65" s="1676">
        <f t="shared" ref="AES65" si="410">$E59*$C$64*$C$65</f>
        <v>-242386.82334836625</v>
      </c>
      <c r="AEU65" s="1676">
        <f t="shared" ref="AEU65" si="411">$E59*$C$64*$C$65</f>
        <v>-242386.82334836625</v>
      </c>
      <c r="AEW65" s="1676">
        <f t="shared" ref="AEW65" si="412">$E59*$C$64*$C$65</f>
        <v>-242386.82334836625</v>
      </c>
      <c r="AEY65" s="1676">
        <f t="shared" ref="AEY65" si="413">$E59*$C$64*$C$65</f>
        <v>-242386.82334836625</v>
      </c>
      <c r="AFA65" s="1676">
        <f t="shared" ref="AFA65" si="414">$E59*$C$64*$C$65</f>
        <v>-242386.82334836625</v>
      </c>
      <c r="AFC65" s="1676">
        <f t="shared" ref="AFC65" si="415">$E59*$C$64*$C$65</f>
        <v>-242386.82334836625</v>
      </c>
      <c r="AFE65" s="1676">
        <f t="shared" ref="AFE65" si="416">$E59*$C$64*$C$65</f>
        <v>-242386.82334836625</v>
      </c>
      <c r="AFG65" s="1676">
        <f t="shared" ref="AFG65" si="417">$E59*$C$64*$C$65</f>
        <v>-242386.82334836625</v>
      </c>
      <c r="AFI65" s="1676">
        <f t="shared" ref="AFI65" si="418">$E59*$C$64*$C$65</f>
        <v>-242386.82334836625</v>
      </c>
      <c r="AFK65" s="1676">
        <f t="shared" ref="AFK65" si="419">$E59*$C$64*$C$65</f>
        <v>-242386.82334836625</v>
      </c>
      <c r="AFM65" s="1676">
        <f t="shared" ref="AFM65" si="420">$E59*$C$64*$C$65</f>
        <v>-242386.82334836625</v>
      </c>
      <c r="AFO65" s="1676">
        <f t="shared" ref="AFO65" si="421">$E59*$C$64*$C$65</f>
        <v>-242386.82334836625</v>
      </c>
      <c r="AFQ65" s="1676">
        <f t="shared" ref="AFQ65" si="422">$E59*$C$64*$C$65</f>
        <v>-242386.82334836625</v>
      </c>
      <c r="AFS65" s="1676">
        <f t="shared" ref="AFS65" si="423">$E59*$C$64*$C$65</f>
        <v>-242386.82334836625</v>
      </c>
      <c r="AFU65" s="1676">
        <f t="shared" ref="AFU65" si="424">$E59*$C$64*$C$65</f>
        <v>-242386.82334836625</v>
      </c>
      <c r="AFW65" s="1676">
        <f t="shared" ref="AFW65" si="425">$E59*$C$64*$C$65</f>
        <v>-242386.82334836625</v>
      </c>
      <c r="AFY65" s="1676">
        <f t="shared" ref="AFY65" si="426">$E59*$C$64*$C$65</f>
        <v>-242386.82334836625</v>
      </c>
      <c r="AGA65" s="1676">
        <f t="shared" ref="AGA65" si="427">$E59*$C$64*$C$65</f>
        <v>-242386.82334836625</v>
      </c>
      <c r="AGC65" s="1676">
        <f t="shared" ref="AGC65" si="428">$E59*$C$64*$C$65</f>
        <v>-242386.82334836625</v>
      </c>
      <c r="AGE65" s="1676">
        <f t="shared" ref="AGE65" si="429">$E59*$C$64*$C$65</f>
        <v>-242386.82334836625</v>
      </c>
      <c r="AGG65" s="1676">
        <f t="shared" ref="AGG65" si="430">$E59*$C$64*$C$65</f>
        <v>-242386.82334836625</v>
      </c>
      <c r="AGI65" s="1676">
        <f t="shared" ref="AGI65" si="431">$E59*$C$64*$C$65</f>
        <v>-242386.82334836625</v>
      </c>
      <c r="AGK65" s="1676">
        <f t="shared" ref="AGK65" si="432">$E59*$C$64*$C$65</f>
        <v>-242386.82334836625</v>
      </c>
      <c r="AGM65" s="1676">
        <f t="shared" ref="AGM65" si="433">$E59*$C$64*$C$65</f>
        <v>-242386.82334836625</v>
      </c>
      <c r="AGO65" s="1676">
        <f t="shared" ref="AGO65" si="434">$E59*$C$64*$C$65</f>
        <v>-242386.82334836625</v>
      </c>
      <c r="AGQ65" s="1676">
        <f t="shared" ref="AGQ65" si="435">$E59*$C$64*$C$65</f>
        <v>-242386.82334836625</v>
      </c>
      <c r="AGS65" s="1676">
        <f t="shared" ref="AGS65" si="436">$E59*$C$64*$C$65</f>
        <v>-242386.82334836625</v>
      </c>
      <c r="AGU65" s="1676">
        <f t="shared" ref="AGU65" si="437">$E59*$C$64*$C$65</f>
        <v>-242386.82334836625</v>
      </c>
      <c r="AGW65" s="1676">
        <f t="shared" ref="AGW65" si="438">$E59*$C$64*$C$65</f>
        <v>-242386.82334836625</v>
      </c>
      <c r="AGY65" s="1676">
        <f t="shared" ref="AGY65" si="439">$E59*$C$64*$C$65</f>
        <v>-242386.82334836625</v>
      </c>
      <c r="AHA65" s="1676">
        <f t="shared" ref="AHA65" si="440">$E59*$C$64*$C$65</f>
        <v>-242386.82334836625</v>
      </c>
      <c r="AHC65" s="1676">
        <f t="shared" ref="AHC65" si="441">$E59*$C$64*$C$65</f>
        <v>-242386.82334836625</v>
      </c>
      <c r="AHE65" s="1676">
        <f t="shared" ref="AHE65" si="442">$E59*$C$64*$C$65</f>
        <v>-242386.82334836625</v>
      </c>
      <c r="AHG65" s="1676">
        <f t="shared" ref="AHG65" si="443">$E59*$C$64*$C$65</f>
        <v>-242386.82334836625</v>
      </c>
      <c r="AHI65" s="1676">
        <f t="shared" ref="AHI65" si="444">$E59*$C$64*$C$65</f>
        <v>-242386.82334836625</v>
      </c>
      <c r="AHK65" s="1676">
        <f t="shared" ref="AHK65" si="445">$E59*$C$64*$C$65</f>
        <v>-242386.82334836625</v>
      </c>
      <c r="AHM65" s="1676">
        <f t="shared" ref="AHM65" si="446">$E59*$C$64*$C$65</f>
        <v>-242386.82334836625</v>
      </c>
      <c r="AHO65" s="1676">
        <f t="shared" ref="AHO65" si="447">$E59*$C$64*$C$65</f>
        <v>-242386.82334836625</v>
      </c>
      <c r="AHQ65" s="1676">
        <f t="shared" ref="AHQ65" si="448">$E59*$C$64*$C$65</f>
        <v>-242386.82334836625</v>
      </c>
      <c r="AHS65" s="1676">
        <f t="shared" ref="AHS65" si="449">$E59*$C$64*$C$65</f>
        <v>-242386.82334836625</v>
      </c>
      <c r="AHU65" s="1676">
        <f t="shared" ref="AHU65" si="450">$E59*$C$64*$C$65</f>
        <v>-242386.82334836625</v>
      </c>
      <c r="AHW65" s="1676">
        <f t="shared" ref="AHW65" si="451">$E59*$C$64*$C$65</f>
        <v>-242386.82334836625</v>
      </c>
      <c r="AHY65" s="1676">
        <f t="shared" ref="AHY65" si="452">$E59*$C$64*$C$65</f>
        <v>-242386.82334836625</v>
      </c>
      <c r="AIA65" s="1676">
        <f t="shared" ref="AIA65" si="453">$E59*$C$64*$C$65</f>
        <v>-242386.82334836625</v>
      </c>
      <c r="AIC65" s="1676">
        <f t="shared" ref="AIC65" si="454">$E59*$C$64*$C$65</f>
        <v>-242386.82334836625</v>
      </c>
      <c r="AIE65" s="1676">
        <f t="shared" ref="AIE65" si="455">$E59*$C$64*$C$65</f>
        <v>-242386.82334836625</v>
      </c>
      <c r="AIG65" s="1676">
        <f t="shared" ref="AIG65" si="456">$E59*$C$64*$C$65</f>
        <v>-242386.82334836625</v>
      </c>
      <c r="AII65" s="1676">
        <f t="shared" ref="AII65" si="457">$E59*$C$64*$C$65</f>
        <v>-242386.82334836625</v>
      </c>
      <c r="AIK65" s="1676">
        <f t="shared" ref="AIK65" si="458">$E59*$C$64*$C$65</f>
        <v>-242386.82334836625</v>
      </c>
      <c r="AIM65" s="1676">
        <f t="shared" ref="AIM65" si="459">$E59*$C$64*$C$65</f>
        <v>-242386.82334836625</v>
      </c>
      <c r="AIO65" s="1676">
        <f t="shared" ref="AIO65" si="460">$E59*$C$64*$C$65</f>
        <v>-242386.82334836625</v>
      </c>
      <c r="AIQ65" s="1676">
        <f t="shared" ref="AIQ65" si="461">$E59*$C$64*$C$65</f>
        <v>-242386.82334836625</v>
      </c>
      <c r="AIS65" s="1676">
        <f t="shared" ref="AIS65" si="462">$E59*$C$64*$C$65</f>
        <v>-242386.82334836625</v>
      </c>
      <c r="AIU65" s="1676">
        <f t="shared" ref="AIU65" si="463">$E59*$C$64*$C$65</f>
        <v>-242386.82334836625</v>
      </c>
      <c r="AIW65" s="1676">
        <f t="shared" ref="AIW65" si="464">$E59*$C$64*$C$65</f>
        <v>-242386.82334836625</v>
      </c>
      <c r="AIY65" s="1676">
        <f t="shared" ref="AIY65" si="465">$E59*$C$64*$C$65</f>
        <v>-242386.82334836625</v>
      </c>
      <c r="AJA65" s="1676">
        <f t="shared" ref="AJA65" si="466">$E59*$C$64*$C$65</f>
        <v>-242386.82334836625</v>
      </c>
      <c r="AJC65" s="1676">
        <f t="shared" ref="AJC65" si="467">$E59*$C$64*$C$65</f>
        <v>-242386.82334836625</v>
      </c>
      <c r="AJE65" s="1676">
        <f t="shared" ref="AJE65" si="468">$E59*$C$64*$C$65</f>
        <v>-242386.82334836625</v>
      </c>
      <c r="AJG65" s="1676">
        <f t="shared" ref="AJG65" si="469">$E59*$C$64*$C$65</f>
        <v>-242386.82334836625</v>
      </c>
      <c r="AJI65" s="1676">
        <f t="shared" ref="AJI65" si="470">$E59*$C$64*$C$65</f>
        <v>-242386.82334836625</v>
      </c>
      <c r="AJK65" s="1676">
        <f t="shared" ref="AJK65" si="471">$E59*$C$64*$C$65</f>
        <v>-242386.82334836625</v>
      </c>
      <c r="AJM65" s="1676">
        <f t="shared" ref="AJM65" si="472">$E59*$C$64*$C$65</f>
        <v>-242386.82334836625</v>
      </c>
      <c r="AJO65" s="1676">
        <f t="shared" ref="AJO65" si="473">$E59*$C$64*$C$65</f>
        <v>-242386.82334836625</v>
      </c>
      <c r="AJQ65" s="1676">
        <f t="shared" ref="AJQ65" si="474">$E59*$C$64*$C$65</f>
        <v>-242386.82334836625</v>
      </c>
      <c r="AJS65" s="1676">
        <f t="shared" ref="AJS65" si="475">$E59*$C$64*$C$65</f>
        <v>-242386.82334836625</v>
      </c>
      <c r="AJU65" s="1676">
        <f t="shared" ref="AJU65" si="476">$E59*$C$64*$C$65</f>
        <v>-242386.82334836625</v>
      </c>
      <c r="AJW65" s="1676">
        <f t="shared" ref="AJW65" si="477">$E59*$C$64*$C$65</f>
        <v>-242386.82334836625</v>
      </c>
      <c r="AJY65" s="1676">
        <f t="shared" ref="AJY65" si="478">$E59*$C$64*$C$65</f>
        <v>-242386.82334836625</v>
      </c>
      <c r="AKA65" s="1676">
        <f t="shared" ref="AKA65" si="479">$E59*$C$64*$C$65</f>
        <v>-242386.82334836625</v>
      </c>
      <c r="AKC65" s="1676">
        <f t="shared" ref="AKC65" si="480">$E59*$C$64*$C$65</f>
        <v>-242386.82334836625</v>
      </c>
      <c r="AKE65" s="1676">
        <f t="shared" ref="AKE65" si="481">$E59*$C$64*$C$65</f>
        <v>-242386.82334836625</v>
      </c>
      <c r="AKG65" s="1676">
        <f t="shared" ref="AKG65" si="482">$E59*$C$64*$C$65</f>
        <v>-242386.82334836625</v>
      </c>
      <c r="AKI65" s="1676">
        <f t="shared" ref="AKI65" si="483">$E59*$C$64*$C$65</f>
        <v>-242386.82334836625</v>
      </c>
      <c r="AKK65" s="1676">
        <f t="shared" ref="AKK65" si="484">$E59*$C$64*$C$65</f>
        <v>-242386.82334836625</v>
      </c>
      <c r="AKM65" s="1676">
        <f t="shared" ref="AKM65" si="485">$E59*$C$64*$C$65</f>
        <v>-242386.82334836625</v>
      </c>
      <c r="AKO65" s="1676">
        <f t="shared" ref="AKO65" si="486">$E59*$C$64*$C$65</f>
        <v>-242386.82334836625</v>
      </c>
      <c r="AKQ65" s="1676">
        <f t="shared" ref="AKQ65" si="487">$E59*$C$64*$C$65</f>
        <v>-242386.82334836625</v>
      </c>
      <c r="AKS65" s="1676">
        <f t="shared" ref="AKS65" si="488">$E59*$C$64*$C$65</f>
        <v>-242386.82334836625</v>
      </c>
      <c r="AKU65" s="1676">
        <f t="shared" ref="AKU65" si="489">$E59*$C$64*$C$65</f>
        <v>-242386.82334836625</v>
      </c>
      <c r="AKW65" s="1676">
        <f t="shared" ref="AKW65" si="490">$E59*$C$64*$C$65</f>
        <v>-242386.82334836625</v>
      </c>
      <c r="AKY65" s="1676">
        <f t="shared" ref="AKY65" si="491">$E59*$C$64*$C$65</f>
        <v>-242386.82334836625</v>
      </c>
      <c r="ALA65" s="1676">
        <f t="shared" ref="ALA65" si="492">$E59*$C$64*$C$65</f>
        <v>-242386.82334836625</v>
      </c>
      <c r="ALC65" s="1676">
        <f t="shared" ref="ALC65" si="493">$E59*$C$64*$C$65</f>
        <v>-242386.82334836625</v>
      </c>
      <c r="ALE65" s="1676">
        <f t="shared" ref="ALE65" si="494">$E59*$C$64*$C$65</f>
        <v>-242386.82334836625</v>
      </c>
      <c r="ALG65" s="1676">
        <f t="shared" ref="ALG65" si="495">$E59*$C$64*$C$65</f>
        <v>-242386.82334836625</v>
      </c>
      <c r="ALI65" s="1676">
        <f t="shared" ref="ALI65" si="496">$E59*$C$64*$C$65</f>
        <v>-242386.82334836625</v>
      </c>
      <c r="ALK65" s="1676">
        <f t="shared" ref="ALK65" si="497">$E59*$C$64*$C$65</f>
        <v>-242386.82334836625</v>
      </c>
      <c r="ALM65" s="1676">
        <f t="shared" ref="ALM65" si="498">$E59*$C$64*$C$65</f>
        <v>-242386.82334836625</v>
      </c>
      <c r="ALO65" s="1676">
        <f t="shared" ref="ALO65" si="499">$E59*$C$64*$C$65</f>
        <v>-242386.82334836625</v>
      </c>
      <c r="ALQ65" s="1676">
        <f t="shared" ref="ALQ65" si="500">$E59*$C$64*$C$65</f>
        <v>-242386.82334836625</v>
      </c>
      <c r="ALS65" s="1676">
        <f t="shared" ref="ALS65" si="501">$E59*$C$64*$C$65</f>
        <v>-242386.82334836625</v>
      </c>
      <c r="ALU65" s="1676">
        <f t="shared" ref="ALU65" si="502">$E59*$C$64*$C$65</f>
        <v>-242386.82334836625</v>
      </c>
      <c r="ALW65" s="1676">
        <f t="shared" ref="ALW65" si="503">$E59*$C$64*$C$65</f>
        <v>-242386.82334836625</v>
      </c>
      <c r="ALY65" s="1676">
        <f t="shared" ref="ALY65" si="504">$E59*$C$64*$C$65</f>
        <v>-242386.82334836625</v>
      </c>
      <c r="AMA65" s="1676">
        <f t="shared" ref="AMA65" si="505">$E59*$C$64*$C$65</f>
        <v>-242386.82334836625</v>
      </c>
      <c r="AMC65" s="1676">
        <f t="shared" ref="AMC65" si="506">$E59*$C$64*$C$65</f>
        <v>-242386.82334836625</v>
      </c>
      <c r="AME65" s="1676">
        <f t="shared" ref="AME65" si="507">$E59*$C$64*$C$65</f>
        <v>-242386.82334836625</v>
      </c>
      <c r="AMG65" s="1676">
        <f t="shared" ref="AMG65" si="508">$E59*$C$64*$C$65</f>
        <v>-242386.82334836625</v>
      </c>
      <c r="AMI65" s="1676">
        <f t="shared" ref="AMI65" si="509">$E59*$C$64*$C$65</f>
        <v>-242386.82334836625</v>
      </c>
      <c r="AMK65" s="1676">
        <f t="shared" ref="AMK65" si="510">$E59*$C$64*$C$65</f>
        <v>-242386.82334836625</v>
      </c>
      <c r="AMM65" s="1676">
        <f t="shared" ref="AMM65" si="511">$E59*$C$64*$C$65</f>
        <v>-242386.82334836625</v>
      </c>
      <c r="AMO65" s="1676">
        <f t="shared" ref="AMO65" si="512">$E59*$C$64*$C$65</f>
        <v>-242386.82334836625</v>
      </c>
      <c r="AMQ65" s="1676">
        <f t="shared" ref="AMQ65" si="513">$E59*$C$64*$C$65</f>
        <v>-242386.82334836625</v>
      </c>
      <c r="AMS65" s="1676">
        <f t="shared" ref="AMS65" si="514">$E59*$C$64*$C$65</f>
        <v>-242386.82334836625</v>
      </c>
      <c r="AMU65" s="1676">
        <f t="shared" ref="AMU65" si="515">$E59*$C$64*$C$65</f>
        <v>-242386.82334836625</v>
      </c>
      <c r="AMW65" s="1676">
        <f t="shared" ref="AMW65" si="516">$E59*$C$64*$C$65</f>
        <v>-242386.82334836625</v>
      </c>
      <c r="AMY65" s="1676">
        <f t="shared" ref="AMY65" si="517">$E59*$C$64*$C$65</f>
        <v>-242386.82334836625</v>
      </c>
      <c r="ANA65" s="1676">
        <f t="shared" ref="ANA65" si="518">$E59*$C$64*$C$65</f>
        <v>-242386.82334836625</v>
      </c>
      <c r="ANC65" s="1676">
        <f t="shared" ref="ANC65" si="519">$E59*$C$64*$C$65</f>
        <v>-242386.82334836625</v>
      </c>
      <c r="ANE65" s="1676">
        <f t="shared" ref="ANE65" si="520">$E59*$C$64*$C$65</f>
        <v>-242386.82334836625</v>
      </c>
      <c r="ANG65" s="1676">
        <f t="shared" ref="ANG65" si="521">$E59*$C$64*$C$65</f>
        <v>-242386.82334836625</v>
      </c>
      <c r="ANI65" s="1676">
        <f t="shared" ref="ANI65" si="522">$E59*$C$64*$C$65</f>
        <v>-242386.82334836625</v>
      </c>
      <c r="ANK65" s="1676">
        <f t="shared" ref="ANK65" si="523">$E59*$C$64*$C$65</f>
        <v>-242386.82334836625</v>
      </c>
      <c r="ANM65" s="1676">
        <f t="shared" ref="ANM65" si="524">$E59*$C$64*$C$65</f>
        <v>-242386.82334836625</v>
      </c>
      <c r="ANO65" s="1676">
        <f t="shared" ref="ANO65" si="525">$E59*$C$64*$C$65</f>
        <v>-242386.82334836625</v>
      </c>
      <c r="ANQ65" s="1676">
        <f t="shared" ref="ANQ65" si="526">$E59*$C$64*$C$65</f>
        <v>-242386.82334836625</v>
      </c>
      <c r="ANS65" s="1676">
        <f t="shared" ref="ANS65" si="527">$E59*$C$64*$C$65</f>
        <v>-242386.82334836625</v>
      </c>
      <c r="ANU65" s="1676">
        <f t="shared" ref="ANU65" si="528">$E59*$C$64*$C$65</f>
        <v>-242386.82334836625</v>
      </c>
      <c r="ANW65" s="1676">
        <f t="shared" ref="ANW65" si="529">$E59*$C$64*$C$65</f>
        <v>-242386.82334836625</v>
      </c>
      <c r="ANY65" s="1676">
        <f t="shared" ref="ANY65" si="530">$E59*$C$64*$C$65</f>
        <v>-242386.82334836625</v>
      </c>
      <c r="AOA65" s="1676">
        <f t="shared" ref="AOA65" si="531">$E59*$C$64*$C$65</f>
        <v>-242386.82334836625</v>
      </c>
      <c r="AOC65" s="1676">
        <f t="shared" ref="AOC65" si="532">$E59*$C$64*$C$65</f>
        <v>-242386.82334836625</v>
      </c>
      <c r="AOE65" s="1676">
        <f t="shared" ref="AOE65" si="533">$E59*$C$64*$C$65</f>
        <v>-242386.82334836625</v>
      </c>
      <c r="AOG65" s="1676">
        <f t="shared" ref="AOG65" si="534">$E59*$C$64*$C$65</f>
        <v>-242386.82334836625</v>
      </c>
      <c r="AOI65" s="1676">
        <f t="shared" ref="AOI65" si="535">$E59*$C$64*$C$65</f>
        <v>-242386.82334836625</v>
      </c>
      <c r="AOK65" s="1676">
        <f t="shared" ref="AOK65" si="536">$E59*$C$64*$C$65</f>
        <v>-242386.82334836625</v>
      </c>
      <c r="AOM65" s="1676">
        <f t="shared" ref="AOM65" si="537">$E59*$C$64*$C$65</f>
        <v>-242386.82334836625</v>
      </c>
      <c r="AOO65" s="1676">
        <f t="shared" ref="AOO65" si="538">$E59*$C$64*$C$65</f>
        <v>-242386.82334836625</v>
      </c>
      <c r="AOQ65" s="1676">
        <f t="shared" ref="AOQ65" si="539">$E59*$C$64*$C$65</f>
        <v>-242386.82334836625</v>
      </c>
      <c r="AOS65" s="1676">
        <f t="shared" ref="AOS65" si="540">$E59*$C$64*$C$65</f>
        <v>-242386.82334836625</v>
      </c>
      <c r="AOU65" s="1676">
        <f t="shared" ref="AOU65" si="541">$E59*$C$64*$C$65</f>
        <v>-242386.82334836625</v>
      </c>
      <c r="AOW65" s="1676">
        <f t="shared" ref="AOW65" si="542">$E59*$C$64*$C$65</f>
        <v>-242386.82334836625</v>
      </c>
      <c r="AOY65" s="1676">
        <f t="shared" ref="AOY65" si="543">$E59*$C$64*$C$65</f>
        <v>-242386.82334836625</v>
      </c>
      <c r="APA65" s="1676">
        <f t="shared" ref="APA65" si="544">$E59*$C$64*$C$65</f>
        <v>-242386.82334836625</v>
      </c>
      <c r="APC65" s="1676">
        <f t="shared" ref="APC65" si="545">$E59*$C$64*$C$65</f>
        <v>-242386.82334836625</v>
      </c>
      <c r="APE65" s="1676">
        <f t="shared" ref="APE65" si="546">$E59*$C$64*$C$65</f>
        <v>-242386.82334836625</v>
      </c>
      <c r="APG65" s="1676">
        <f t="shared" ref="APG65" si="547">$E59*$C$64*$C$65</f>
        <v>-242386.82334836625</v>
      </c>
      <c r="API65" s="1676">
        <f t="shared" ref="API65" si="548">$E59*$C$64*$C$65</f>
        <v>-242386.82334836625</v>
      </c>
      <c r="APK65" s="1676">
        <f t="shared" ref="APK65" si="549">$E59*$C$64*$C$65</f>
        <v>-242386.82334836625</v>
      </c>
      <c r="APM65" s="1676">
        <f t="shared" ref="APM65" si="550">$E59*$C$64*$C$65</f>
        <v>-242386.82334836625</v>
      </c>
      <c r="APO65" s="1676">
        <f t="shared" ref="APO65" si="551">$E59*$C$64*$C$65</f>
        <v>-242386.82334836625</v>
      </c>
      <c r="APQ65" s="1676">
        <f t="shared" ref="APQ65" si="552">$E59*$C$64*$C$65</f>
        <v>-242386.82334836625</v>
      </c>
      <c r="APS65" s="1676">
        <f t="shared" ref="APS65" si="553">$E59*$C$64*$C$65</f>
        <v>-242386.82334836625</v>
      </c>
      <c r="APU65" s="1676">
        <f t="shared" ref="APU65" si="554">$E59*$C$64*$C$65</f>
        <v>-242386.82334836625</v>
      </c>
      <c r="APW65" s="1676">
        <f t="shared" ref="APW65" si="555">$E59*$C$64*$C$65</f>
        <v>-242386.82334836625</v>
      </c>
      <c r="APY65" s="1676">
        <f t="shared" ref="APY65" si="556">$E59*$C$64*$C$65</f>
        <v>-242386.82334836625</v>
      </c>
      <c r="AQA65" s="1676">
        <f t="shared" ref="AQA65" si="557">$E59*$C$64*$C$65</f>
        <v>-242386.82334836625</v>
      </c>
      <c r="AQC65" s="1676">
        <f t="shared" ref="AQC65" si="558">$E59*$C$64*$C$65</f>
        <v>-242386.82334836625</v>
      </c>
      <c r="AQE65" s="1676">
        <f t="shared" ref="AQE65" si="559">$E59*$C$64*$C$65</f>
        <v>-242386.82334836625</v>
      </c>
      <c r="AQG65" s="1676">
        <f t="shared" ref="AQG65" si="560">$E59*$C$64*$C$65</f>
        <v>-242386.82334836625</v>
      </c>
      <c r="AQI65" s="1676">
        <f t="shared" ref="AQI65" si="561">$E59*$C$64*$C$65</f>
        <v>-242386.82334836625</v>
      </c>
      <c r="AQK65" s="1676">
        <f t="shared" ref="AQK65" si="562">$E59*$C$64*$C$65</f>
        <v>-242386.82334836625</v>
      </c>
      <c r="AQM65" s="1676">
        <f t="shared" ref="AQM65" si="563">$E59*$C$64*$C$65</f>
        <v>-242386.82334836625</v>
      </c>
      <c r="AQO65" s="1676">
        <f t="shared" ref="AQO65" si="564">$E59*$C$64*$C$65</f>
        <v>-242386.82334836625</v>
      </c>
      <c r="AQQ65" s="1676">
        <f t="shared" ref="AQQ65" si="565">$E59*$C$64*$C$65</f>
        <v>-242386.82334836625</v>
      </c>
      <c r="AQS65" s="1676">
        <f t="shared" ref="AQS65" si="566">$E59*$C$64*$C$65</f>
        <v>-242386.82334836625</v>
      </c>
      <c r="AQU65" s="1676">
        <f t="shared" ref="AQU65" si="567">$E59*$C$64*$C$65</f>
        <v>-242386.82334836625</v>
      </c>
      <c r="AQW65" s="1676">
        <f t="shared" ref="AQW65" si="568">$E59*$C$64*$C$65</f>
        <v>-242386.82334836625</v>
      </c>
      <c r="AQY65" s="1676">
        <f t="shared" ref="AQY65" si="569">$E59*$C$64*$C$65</f>
        <v>-242386.82334836625</v>
      </c>
      <c r="ARA65" s="1676">
        <f t="shared" ref="ARA65" si="570">$E59*$C$64*$C$65</f>
        <v>-242386.82334836625</v>
      </c>
      <c r="ARC65" s="1676">
        <f t="shared" ref="ARC65" si="571">$E59*$C$64*$C$65</f>
        <v>-242386.82334836625</v>
      </c>
      <c r="ARE65" s="1676">
        <f t="shared" ref="ARE65" si="572">$E59*$C$64*$C$65</f>
        <v>-242386.82334836625</v>
      </c>
      <c r="ARG65" s="1676">
        <f t="shared" ref="ARG65" si="573">$E59*$C$64*$C$65</f>
        <v>-242386.82334836625</v>
      </c>
      <c r="ARI65" s="1676">
        <f t="shared" ref="ARI65" si="574">$E59*$C$64*$C$65</f>
        <v>-242386.82334836625</v>
      </c>
      <c r="ARK65" s="1676">
        <f t="shared" ref="ARK65" si="575">$E59*$C$64*$C$65</f>
        <v>-242386.82334836625</v>
      </c>
      <c r="ARM65" s="1676">
        <f t="shared" ref="ARM65" si="576">$E59*$C$64*$C$65</f>
        <v>-242386.82334836625</v>
      </c>
      <c r="ARO65" s="1676">
        <f t="shared" ref="ARO65" si="577">$E59*$C$64*$C$65</f>
        <v>-242386.82334836625</v>
      </c>
      <c r="ARQ65" s="1676">
        <f t="shared" ref="ARQ65" si="578">$E59*$C$64*$C$65</f>
        <v>-242386.82334836625</v>
      </c>
      <c r="ARS65" s="1676">
        <f t="shared" ref="ARS65" si="579">$E59*$C$64*$C$65</f>
        <v>-242386.82334836625</v>
      </c>
      <c r="ARU65" s="1676">
        <f t="shared" ref="ARU65" si="580">$E59*$C$64*$C$65</f>
        <v>-242386.82334836625</v>
      </c>
      <c r="ARW65" s="1676">
        <f t="shared" ref="ARW65" si="581">$E59*$C$64*$C$65</f>
        <v>-242386.82334836625</v>
      </c>
      <c r="ARY65" s="1676">
        <f t="shared" ref="ARY65" si="582">$E59*$C$64*$C$65</f>
        <v>-242386.82334836625</v>
      </c>
      <c r="ASA65" s="1676">
        <f t="shared" ref="ASA65" si="583">$E59*$C$64*$C$65</f>
        <v>-242386.82334836625</v>
      </c>
      <c r="ASC65" s="1676">
        <f t="shared" ref="ASC65" si="584">$E59*$C$64*$C$65</f>
        <v>-242386.82334836625</v>
      </c>
      <c r="ASE65" s="1676">
        <f t="shared" ref="ASE65" si="585">$E59*$C$64*$C$65</f>
        <v>-242386.82334836625</v>
      </c>
      <c r="ASG65" s="1676">
        <f t="shared" ref="ASG65" si="586">$E59*$C$64*$C$65</f>
        <v>-242386.82334836625</v>
      </c>
      <c r="ASI65" s="1676">
        <f t="shared" ref="ASI65" si="587">$E59*$C$64*$C$65</f>
        <v>-242386.82334836625</v>
      </c>
      <c r="ASK65" s="1676">
        <f t="shared" ref="ASK65" si="588">$E59*$C$64*$C$65</f>
        <v>-242386.82334836625</v>
      </c>
      <c r="ASM65" s="1676">
        <f t="shared" ref="ASM65" si="589">$E59*$C$64*$C$65</f>
        <v>-242386.82334836625</v>
      </c>
      <c r="ASO65" s="1676">
        <f t="shared" ref="ASO65" si="590">$E59*$C$64*$C$65</f>
        <v>-242386.82334836625</v>
      </c>
      <c r="ASQ65" s="1676">
        <f t="shared" ref="ASQ65" si="591">$E59*$C$64*$C$65</f>
        <v>-242386.82334836625</v>
      </c>
      <c r="ASS65" s="1676">
        <f t="shared" ref="ASS65" si="592">$E59*$C$64*$C$65</f>
        <v>-242386.82334836625</v>
      </c>
      <c r="ASU65" s="1676">
        <f t="shared" ref="ASU65" si="593">$E59*$C$64*$C$65</f>
        <v>-242386.82334836625</v>
      </c>
      <c r="ASW65" s="1676">
        <f t="shared" ref="ASW65" si="594">$E59*$C$64*$C$65</f>
        <v>-242386.82334836625</v>
      </c>
      <c r="ASY65" s="1676">
        <f t="shared" ref="ASY65" si="595">$E59*$C$64*$C$65</f>
        <v>-242386.82334836625</v>
      </c>
      <c r="ATA65" s="1676">
        <f t="shared" ref="ATA65" si="596">$E59*$C$64*$C$65</f>
        <v>-242386.82334836625</v>
      </c>
      <c r="ATC65" s="1676">
        <f t="shared" ref="ATC65" si="597">$E59*$C$64*$C$65</f>
        <v>-242386.82334836625</v>
      </c>
      <c r="ATE65" s="1676">
        <f t="shared" ref="ATE65" si="598">$E59*$C$64*$C$65</f>
        <v>-242386.82334836625</v>
      </c>
      <c r="ATG65" s="1676">
        <f t="shared" ref="ATG65" si="599">$E59*$C$64*$C$65</f>
        <v>-242386.82334836625</v>
      </c>
      <c r="ATI65" s="1676">
        <f t="shared" ref="ATI65" si="600">$E59*$C$64*$C$65</f>
        <v>-242386.82334836625</v>
      </c>
      <c r="ATK65" s="1676">
        <f t="shared" ref="ATK65" si="601">$E59*$C$64*$C$65</f>
        <v>-242386.82334836625</v>
      </c>
      <c r="ATM65" s="1676">
        <f t="shared" ref="ATM65" si="602">$E59*$C$64*$C$65</f>
        <v>-242386.82334836625</v>
      </c>
      <c r="ATO65" s="1676">
        <f t="shared" ref="ATO65" si="603">$E59*$C$64*$C$65</f>
        <v>-242386.82334836625</v>
      </c>
      <c r="ATQ65" s="1676">
        <f t="shared" ref="ATQ65" si="604">$E59*$C$64*$C$65</f>
        <v>-242386.82334836625</v>
      </c>
      <c r="ATS65" s="1676">
        <f t="shared" ref="ATS65" si="605">$E59*$C$64*$C$65</f>
        <v>-242386.82334836625</v>
      </c>
      <c r="ATU65" s="1676">
        <f t="shared" ref="ATU65" si="606">$E59*$C$64*$C$65</f>
        <v>-242386.82334836625</v>
      </c>
      <c r="ATW65" s="1676">
        <f t="shared" ref="ATW65" si="607">$E59*$C$64*$C$65</f>
        <v>-242386.82334836625</v>
      </c>
      <c r="ATY65" s="1676">
        <f t="shared" ref="ATY65" si="608">$E59*$C$64*$C$65</f>
        <v>-242386.82334836625</v>
      </c>
      <c r="AUA65" s="1676">
        <f t="shared" ref="AUA65" si="609">$E59*$C$64*$C$65</f>
        <v>-242386.82334836625</v>
      </c>
      <c r="AUC65" s="1676">
        <f t="shared" ref="AUC65" si="610">$E59*$C$64*$C$65</f>
        <v>-242386.82334836625</v>
      </c>
      <c r="AUE65" s="1676">
        <f t="shared" ref="AUE65" si="611">$E59*$C$64*$C$65</f>
        <v>-242386.82334836625</v>
      </c>
      <c r="AUG65" s="1676">
        <f t="shared" ref="AUG65" si="612">$E59*$C$64*$C$65</f>
        <v>-242386.82334836625</v>
      </c>
      <c r="AUI65" s="1676">
        <f t="shared" ref="AUI65" si="613">$E59*$C$64*$C$65</f>
        <v>-242386.82334836625</v>
      </c>
      <c r="AUK65" s="1676">
        <f t="shared" ref="AUK65" si="614">$E59*$C$64*$C$65</f>
        <v>-242386.82334836625</v>
      </c>
      <c r="AUM65" s="1676">
        <f t="shared" ref="AUM65" si="615">$E59*$C$64*$C$65</f>
        <v>-242386.82334836625</v>
      </c>
      <c r="AUO65" s="1676">
        <f t="shared" ref="AUO65" si="616">$E59*$C$64*$C$65</f>
        <v>-242386.82334836625</v>
      </c>
      <c r="AUQ65" s="1676">
        <f t="shared" ref="AUQ65" si="617">$E59*$C$64*$C$65</f>
        <v>-242386.82334836625</v>
      </c>
      <c r="AUS65" s="1676">
        <f t="shared" ref="AUS65" si="618">$E59*$C$64*$C$65</f>
        <v>-242386.82334836625</v>
      </c>
      <c r="AUU65" s="1676">
        <f t="shared" ref="AUU65" si="619">$E59*$C$64*$C$65</f>
        <v>-242386.82334836625</v>
      </c>
      <c r="AUW65" s="1676">
        <f t="shared" ref="AUW65" si="620">$E59*$C$64*$C$65</f>
        <v>-242386.82334836625</v>
      </c>
      <c r="AUY65" s="1676">
        <f t="shared" ref="AUY65" si="621">$E59*$C$64*$C$65</f>
        <v>-242386.82334836625</v>
      </c>
      <c r="AVA65" s="1676">
        <f t="shared" ref="AVA65" si="622">$E59*$C$64*$C$65</f>
        <v>-242386.82334836625</v>
      </c>
      <c r="AVC65" s="1676">
        <f t="shared" ref="AVC65" si="623">$E59*$C$64*$C$65</f>
        <v>-242386.82334836625</v>
      </c>
      <c r="AVE65" s="1676">
        <f t="shared" ref="AVE65" si="624">$E59*$C$64*$C$65</f>
        <v>-242386.82334836625</v>
      </c>
      <c r="AVG65" s="1676">
        <f t="shared" ref="AVG65" si="625">$E59*$C$64*$C$65</f>
        <v>-242386.82334836625</v>
      </c>
      <c r="AVI65" s="1676">
        <f t="shared" ref="AVI65" si="626">$E59*$C$64*$C$65</f>
        <v>-242386.82334836625</v>
      </c>
      <c r="AVK65" s="1676">
        <f t="shared" ref="AVK65" si="627">$E59*$C$64*$C$65</f>
        <v>-242386.82334836625</v>
      </c>
      <c r="AVM65" s="1676">
        <f t="shared" ref="AVM65" si="628">$E59*$C$64*$C$65</f>
        <v>-242386.82334836625</v>
      </c>
      <c r="AVO65" s="1676">
        <f t="shared" ref="AVO65" si="629">$E59*$C$64*$C$65</f>
        <v>-242386.82334836625</v>
      </c>
      <c r="AVQ65" s="1676">
        <f t="shared" ref="AVQ65" si="630">$E59*$C$64*$C$65</f>
        <v>-242386.82334836625</v>
      </c>
      <c r="AVS65" s="1676">
        <f t="shared" ref="AVS65" si="631">$E59*$C$64*$C$65</f>
        <v>-242386.82334836625</v>
      </c>
      <c r="AVU65" s="1676">
        <f t="shared" ref="AVU65" si="632">$E59*$C$64*$C$65</f>
        <v>-242386.82334836625</v>
      </c>
      <c r="AVW65" s="1676">
        <f t="shared" ref="AVW65" si="633">$E59*$C$64*$C$65</f>
        <v>-242386.82334836625</v>
      </c>
      <c r="AVY65" s="1676">
        <f t="shared" ref="AVY65" si="634">$E59*$C$64*$C$65</f>
        <v>-242386.82334836625</v>
      </c>
      <c r="AWA65" s="1676">
        <f t="shared" ref="AWA65" si="635">$E59*$C$64*$C$65</f>
        <v>-242386.82334836625</v>
      </c>
      <c r="AWC65" s="1676">
        <f t="shared" ref="AWC65" si="636">$E59*$C$64*$C$65</f>
        <v>-242386.82334836625</v>
      </c>
      <c r="AWE65" s="1676">
        <f t="shared" ref="AWE65" si="637">$E59*$C$64*$C$65</f>
        <v>-242386.82334836625</v>
      </c>
      <c r="AWG65" s="1676">
        <f t="shared" ref="AWG65" si="638">$E59*$C$64*$C$65</f>
        <v>-242386.82334836625</v>
      </c>
      <c r="AWI65" s="1676">
        <f t="shared" ref="AWI65" si="639">$E59*$C$64*$C$65</f>
        <v>-242386.82334836625</v>
      </c>
      <c r="AWK65" s="1676">
        <f t="shared" ref="AWK65" si="640">$E59*$C$64*$C$65</f>
        <v>-242386.82334836625</v>
      </c>
      <c r="AWM65" s="1676">
        <f t="shared" ref="AWM65" si="641">$E59*$C$64*$C$65</f>
        <v>-242386.82334836625</v>
      </c>
      <c r="AWO65" s="1676">
        <f t="shared" ref="AWO65" si="642">$E59*$C$64*$C$65</f>
        <v>-242386.82334836625</v>
      </c>
      <c r="AWQ65" s="1676">
        <f t="shared" ref="AWQ65" si="643">$E59*$C$64*$C$65</f>
        <v>-242386.82334836625</v>
      </c>
      <c r="AWS65" s="1676">
        <f t="shared" ref="AWS65" si="644">$E59*$C$64*$C$65</f>
        <v>-242386.82334836625</v>
      </c>
      <c r="AWU65" s="1676">
        <f t="shared" ref="AWU65" si="645">$E59*$C$64*$C$65</f>
        <v>-242386.82334836625</v>
      </c>
      <c r="AWW65" s="1676">
        <f t="shared" ref="AWW65" si="646">$E59*$C$64*$C$65</f>
        <v>-242386.82334836625</v>
      </c>
      <c r="AWY65" s="1676">
        <f t="shared" ref="AWY65" si="647">$E59*$C$64*$C$65</f>
        <v>-242386.82334836625</v>
      </c>
      <c r="AXA65" s="1676">
        <f t="shared" ref="AXA65" si="648">$E59*$C$64*$C$65</f>
        <v>-242386.82334836625</v>
      </c>
      <c r="AXC65" s="1676">
        <f t="shared" ref="AXC65" si="649">$E59*$C$64*$C$65</f>
        <v>-242386.82334836625</v>
      </c>
      <c r="AXE65" s="1676">
        <f t="shared" ref="AXE65" si="650">$E59*$C$64*$C$65</f>
        <v>-242386.82334836625</v>
      </c>
      <c r="AXG65" s="1676">
        <f t="shared" ref="AXG65" si="651">$E59*$C$64*$C$65</f>
        <v>-242386.82334836625</v>
      </c>
      <c r="AXI65" s="1676">
        <f t="shared" ref="AXI65" si="652">$E59*$C$64*$C$65</f>
        <v>-242386.82334836625</v>
      </c>
      <c r="AXK65" s="1676">
        <f t="shared" ref="AXK65" si="653">$E59*$C$64*$C$65</f>
        <v>-242386.82334836625</v>
      </c>
      <c r="AXM65" s="1676">
        <f t="shared" ref="AXM65" si="654">$E59*$C$64*$C$65</f>
        <v>-242386.82334836625</v>
      </c>
      <c r="AXO65" s="1676">
        <f t="shared" ref="AXO65" si="655">$E59*$C$64*$C$65</f>
        <v>-242386.82334836625</v>
      </c>
      <c r="AXQ65" s="1676">
        <f t="shared" ref="AXQ65" si="656">$E59*$C$64*$C$65</f>
        <v>-242386.82334836625</v>
      </c>
      <c r="AXS65" s="1676">
        <f t="shared" ref="AXS65" si="657">$E59*$C$64*$C$65</f>
        <v>-242386.82334836625</v>
      </c>
      <c r="AXU65" s="1676">
        <f t="shared" ref="AXU65" si="658">$E59*$C$64*$C$65</f>
        <v>-242386.82334836625</v>
      </c>
      <c r="AXW65" s="1676">
        <f t="shared" ref="AXW65" si="659">$E59*$C$64*$C$65</f>
        <v>-242386.82334836625</v>
      </c>
      <c r="AXY65" s="1676">
        <f t="shared" ref="AXY65" si="660">$E59*$C$64*$C$65</f>
        <v>-242386.82334836625</v>
      </c>
      <c r="AYA65" s="1676">
        <f t="shared" ref="AYA65" si="661">$E59*$C$64*$C$65</f>
        <v>-242386.82334836625</v>
      </c>
      <c r="AYC65" s="1676">
        <f t="shared" ref="AYC65" si="662">$E59*$C$64*$C$65</f>
        <v>-242386.82334836625</v>
      </c>
      <c r="AYE65" s="1676">
        <f t="shared" ref="AYE65" si="663">$E59*$C$64*$C$65</f>
        <v>-242386.82334836625</v>
      </c>
      <c r="AYG65" s="1676">
        <f t="shared" ref="AYG65" si="664">$E59*$C$64*$C$65</f>
        <v>-242386.82334836625</v>
      </c>
      <c r="AYI65" s="1676">
        <f t="shared" ref="AYI65" si="665">$E59*$C$64*$C$65</f>
        <v>-242386.82334836625</v>
      </c>
      <c r="AYK65" s="1676">
        <f t="shared" ref="AYK65" si="666">$E59*$C$64*$C$65</f>
        <v>-242386.82334836625</v>
      </c>
      <c r="AYM65" s="1676">
        <f t="shared" ref="AYM65" si="667">$E59*$C$64*$C$65</f>
        <v>-242386.82334836625</v>
      </c>
      <c r="AYO65" s="1676">
        <f t="shared" ref="AYO65" si="668">$E59*$C$64*$C$65</f>
        <v>-242386.82334836625</v>
      </c>
      <c r="AYQ65" s="1676">
        <f t="shared" ref="AYQ65" si="669">$E59*$C$64*$C$65</f>
        <v>-242386.82334836625</v>
      </c>
      <c r="AYS65" s="1676">
        <f t="shared" ref="AYS65" si="670">$E59*$C$64*$C$65</f>
        <v>-242386.82334836625</v>
      </c>
      <c r="AYU65" s="1676">
        <f t="shared" ref="AYU65" si="671">$E59*$C$64*$C$65</f>
        <v>-242386.82334836625</v>
      </c>
      <c r="AYW65" s="1676">
        <f t="shared" ref="AYW65" si="672">$E59*$C$64*$C$65</f>
        <v>-242386.82334836625</v>
      </c>
      <c r="AYY65" s="1676">
        <f t="shared" ref="AYY65" si="673">$E59*$C$64*$C$65</f>
        <v>-242386.82334836625</v>
      </c>
      <c r="AZA65" s="1676">
        <f t="shared" ref="AZA65" si="674">$E59*$C$64*$C$65</f>
        <v>-242386.82334836625</v>
      </c>
      <c r="AZC65" s="1676">
        <f t="shared" ref="AZC65" si="675">$E59*$C$64*$C$65</f>
        <v>-242386.82334836625</v>
      </c>
      <c r="AZE65" s="1676">
        <f t="shared" ref="AZE65" si="676">$E59*$C$64*$C$65</f>
        <v>-242386.82334836625</v>
      </c>
      <c r="AZG65" s="1676">
        <f t="shared" ref="AZG65" si="677">$E59*$C$64*$C$65</f>
        <v>-242386.82334836625</v>
      </c>
      <c r="AZI65" s="1676">
        <f t="shared" ref="AZI65" si="678">$E59*$C$64*$C$65</f>
        <v>-242386.82334836625</v>
      </c>
      <c r="AZK65" s="1676">
        <f t="shared" ref="AZK65" si="679">$E59*$C$64*$C$65</f>
        <v>-242386.82334836625</v>
      </c>
      <c r="AZM65" s="1676">
        <f t="shared" ref="AZM65" si="680">$E59*$C$64*$C$65</f>
        <v>-242386.82334836625</v>
      </c>
      <c r="AZO65" s="1676">
        <f t="shared" ref="AZO65" si="681">$E59*$C$64*$C$65</f>
        <v>-242386.82334836625</v>
      </c>
      <c r="AZQ65" s="1676">
        <f t="shared" ref="AZQ65" si="682">$E59*$C$64*$C$65</f>
        <v>-242386.82334836625</v>
      </c>
      <c r="AZS65" s="1676">
        <f t="shared" ref="AZS65" si="683">$E59*$C$64*$C$65</f>
        <v>-242386.82334836625</v>
      </c>
      <c r="AZU65" s="1676">
        <f t="shared" ref="AZU65" si="684">$E59*$C$64*$C$65</f>
        <v>-242386.82334836625</v>
      </c>
      <c r="AZW65" s="1676">
        <f t="shared" ref="AZW65" si="685">$E59*$C$64*$C$65</f>
        <v>-242386.82334836625</v>
      </c>
      <c r="AZY65" s="1676">
        <f t="shared" ref="AZY65" si="686">$E59*$C$64*$C$65</f>
        <v>-242386.82334836625</v>
      </c>
      <c r="BAA65" s="1676">
        <f t="shared" ref="BAA65" si="687">$E59*$C$64*$C$65</f>
        <v>-242386.82334836625</v>
      </c>
      <c r="BAC65" s="1676">
        <f t="shared" ref="BAC65" si="688">$E59*$C$64*$C$65</f>
        <v>-242386.82334836625</v>
      </c>
      <c r="BAE65" s="1676">
        <f t="shared" ref="BAE65" si="689">$E59*$C$64*$C$65</f>
        <v>-242386.82334836625</v>
      </c>
      <c r="BAG65" s="1676">
        <f t="shared" ref="BAG65" si="690">$E59*$C$64*$C$65</f>
        <v>-242386.82334836625</v>
      </c>
      <c r="BAI65" s="1676">
        <f t="shared" ref="BAI65" si="691">$E59*$C$64*$C$65</f>
        <v>-242386.82334836625</v>
      </c>
      <c r="BAK65" s="1676">
        <f t="shared" ref="BAK65" si="692">$E59*$C$64*$C$65</f>
        <v>-242386.82334836625</v>
      </c>
      <c r="BAM65" s="1676">
        <f t="shared" ref="BAM65" si="693">$E59*$C$64*$C$65</f>
        <v>-242386.82334836625</v>
      </c>
      <c r="BAO65" s="1676">
        <f t="shared" ref="BAO65" si="694">$E59*$C$64*$C$65</f>
        <v>-242386.82334836625</v>
      </c>
      <c r="BAQ65" s="1676">
        <f t="shared" ref="BAQ65" si="695">$E59*$C$64*$C$65</f>
        <v>-242386.82334836625</v>
      </c>
      <c r="BAS65" s="1676">
        <f t="shared" ref="BAS65" si="696">$E59*$C$64*$C$65</f>
        <v>-242386.82334836625</v>
      </c>
      <c r="BAU65" s="1676">
        <f t="shared" ref="BAU65" si="697">$E59*$C$64*$C$65</f>
        <v>-242386.82334836625</v>
      </c>
      <c r="BAW65" s="1676">
        <f t="shared" ref="BAW65" si="698">$E59*$C$64*$C$65</f>
        <v>-242386.82334836625</v>
      </c>
      <c r="BAY65" s="1676">
        <f t="shared" ref="BAY65" si="699">$E59*$C$64*$C$65</f>
        <v>-242386.82334836625</v>
      </c>
      <c r="BBA65" s="1676">
        <f t="shared" ref="BBA65" si="700">$E59*$C$64*$C$65</f>
        <v>-242386.82334836625</v>
      </c>
      <c r="BBC65" s="1676">
        <f t="shared" ref="BBC65" si="701">$E59*$C$64*$C$65</f>
        <v>-242386.82334836625</v>
      </c>
      <c r="BBE65" s="1676">
        <f t="shared" ref="BBE65" si="702">$E59*$C$64*$C$65</f>
        <v>-242386.82334836625</v>
      </c>
      <c r="BBG65" s="1676">
        <f t="shared" ref="BBG65" si="703">$E59*$C$64*$C$65</f>
        <v>-242386.82334836625</v>
      </c>
      <c r="BBI65" s="1676">
        <f t="shared" ref="BBI65" si="704">$E59*$C$64*$C$65</f>
        <v>-242386.82334836625</v>
      </c>
      <c r="BBK65" s="1676">
        <f t="shared" ref="BBK65" si="705">$E59*$C$64*$C$65</f>
        <v>-242386.82334836625</v>
      </c>
      <c r="BBM65" s="1676">
        <f t="shared" ref="BBM65" si="706">$E59*$C$64*$C$65</f>
        <v>-242386.82334836625</v>
      </c>
      <c r="BBO65" s="1676">
        <f t="shared" ref="BBO65" si="707">$E59*$C$64*$C$65</f>
        <v>-242386.82334836625</v>
      </c>
      <c r="BBQ65" s="1676">
        <f t="shared" ref="BBQ65" si="708">$E59*$C$64*$C$65</f>
        <v>-242386.82334836625</v>
      </c>
      <c r="BBS65" s="1676">
        <f t="shared" ref="BBS65" si="709">$E59*$C$64*$C$65</f>
        <v>-242386.82334836625</v>
      </c>
      <c r="BBU65" s="1676">
        <f t="shared" ref="BBU65" si="710">$E59*$C$64*$C$65</f>
        <v>-242386.82334836625</v>
      </c>
      <c r="BBW65" s="1676">
        <f t="shared" ref="BBW65" si="711">$E59*$C$64*$C$65</f>
        <v>-242386.82334836625</v>
      </c>
      <c r="BBY65" s="1676">
        <f t="shared" ref="BBY65" si="712">$E59*$C$64*$C$65</f>
        <v>-242386.82334836625</v>
      </c>
      <c r="BCA65" s="1676">
        <f t="shared" ref="BCA65" si="713">$E59*$C$64*$C$65</f>
        <v>-242386.82334836625</v>
      </c>
      <c r="BCC65" s="1676">
        <f t="shared" ref="BCC65" si="714">$E59*$C$64*$C$65</f>
        <v>-242386.82334836625</v>
      </c>
      <c r="BCE65" s="1676">
        <f t="shared" ref="BCE65" si="715">$E59*$C$64*$C$65</f>
        <v>-242386.82334836625</v>
      </c>
      <c r="BCG65" s="1676">
        <f t="shared" ref="BCG65" si="716">$E59*$C$64*$C$65</f>
        <v>-242386.82334836625</v>
      </c>
      <c r="BCI65" s="1676">
        <f t="shared" ref="BCI65" si="717">$E59*$C$64*$C$65</f>
        <v>-242386.82334836625</v>
      </c>
      <c r="BCK65" s="1676">
        <f t="shared" ref="BCK65" si="718">$E59*$C$64*$C$65</f>
        <v>-242386.82334836625</v>
      </c>
      <c r="BCM65" s="1676">
        <f t="shared" ref="BCM65" si="719">$E59*$C$64*$C$65</f>
        <v>-242386.82334836625</v>
      </c>
      <c r="BCO65" s="1676">
        <f t="shared" ref="BCO65" si="720">$E59*$C$64*$C$65</f>
        <v>-242386.82334836625</v>
      </c>
      <c r="BCQ65" s="1676">
        <f t="shared" ref="BCQ65" si="721">$E59*$C$64*$C$65</f>
        <v>-242386.82334836625</v>
      </c>
      <c r="BCS65" s="1676">
        <f t="shared" ref="BCS65" si="722">$E59*$C$64*$C$65</f>
        <v>-242386.82334836625</v>
      </c>
      <c r="BCU65" s="1676">
        <f t="shared" ref="BCU65" si="723">$E59*$C$64*$C$65</f>
        <v>-242386.82334836625</v>
      </c>
      <c r="BCW65" s="1676">
        <f t="shared" ref="BCW65" si="724">$E59*$C$64*$C$65</f>
        <v>-242386.82334836625</v>
      </c>
      <c r="BCY65" s="1676">
        <f t="shared" ref="BCY65" si="725">$E59*$C$64*$C$65</f>
        <v>-242386.82334836625</v>
      </c>
      <c r="BDA65" s="1676">
        <f t="shared" ref="BDA65" si="726">$E59*$C$64*$C$65</f>
        <v>-242386.82334836625</v>
      </c>
      <c r="BDC65" s="1676">
        <f t="shared" ref="BDC65" si="727">$E59*$C$64*$C$65</f>
        <v>-242386.82334836625</v>
      </c>
      <c r="BDE65" s="1676">
        <f t="shared" ref="BDE65" si="728">$E59*$C$64*$C$65</f>
        <v>-242386.82334836625</v>
      </c>
      <c r="BDG65" s="1676">
        <f t="shared" ref="BDG65" si="729">$E59*$C$64*$C$65</f>
        <v>-242386.82334836625</v>
      </c>
      <c r="BDI65" s="1676">
        <f t="shared" ref="BDI65" si="730">$E59*$C$64*$C$65</f>
        <v>-242386.82334836625</v>
      </c>
      <c r="BDK65" s="1676">
        <f t="shared" ref="BDK65" si="731">$E59*$C$64*$C$65</f>
        <v>-242386.82334836625</v>
      </c>
      <c r="BDM65" s="1676">
        <f t="shared" ref="BDM65" si="732">$E59*$C$64*$C$65</f>
        <v>-242386.82334836625</v>
      </c>
      <c r="BDO65" s="1676">
        <f t="shared" ref="BDO65" si="733">$E59*$C$64*$C$65</f>
        <v>-242386.82334836625</v>
      </c>
      <c r="BDQ65" s="1676">
        <f t="shared" ref="BDQ65" si="734">$E59*$C$64*$C$65</f>
        <v>-242386.82334836625</v>
      </c>
      <c r="BDS65" s="1676">
        <f t="shared" ref="BDS65" si="735">$E59*$C$64*$C$65</f>
        <v>-242386.82334836625</v>
      </c>
      <c r="BDU65" s="1676">
        <f t="shared" ref="BDU65" si="736">$E59*$C$64*$C$65</f>
        <v>-242386.82334836625</v>
      </c>
      <c r="BDW65" s="1676">
        <f t="shared" ref="BDW65" si="737">$E59*$C$64*$C$65</f>
        <v>-242386.82334836625</v>
      </c>
      <c r="BDY65" s="1676">
        <f t="shared" ref="BDY65" si="738">$E59*$C$64*$C$65</f>
        <v>-242386.82334836625</v>
      </c>
      <c r="BEA65" s="1676">
        <f t="shared" ref="BEA65" si="739">$E59*$C$64*$C$65</f>
        <v>-242386.82334836625</v>
      </c>
      <c r="BEC65" s="1676">
        <f t="shared" ref="BEC65" si="740">$E59*$C$64*$C$65</f>
        <v>-242386.82334836625</v>
      </c>
      <c r="BEE65" s="1676">
        <f t="shared" ref="BEE65" si="741">$E59*$C$64*$C$65</f>
        <v>-242386.82334836625</v>
      </c>
      <c r="BEG65" s="1676">
        <f t="shared" ref="BEG65" si="742">$E59*$C$64*$C$65</f>
        <v>-242386.82334836625</v>
      </c>
      <c r="BEI65" s="1676">
        <f t="shared" ref="BEI65" si="743">$E59*$C$64*$C$65</f>
        <v>-242386.82334836625</v>
      </c>
      <c r="BEK65" s="1676">
        <f t="shared" ref="BEK65" si="744">$E59*$C$64*$C$65</f>
        <v>-242386.82334836625</v>
      </c>
      <c r="BEM65" s="1676">
        <f t="shared" ref="BEM65" si="745">$E59*$C$64*$C$65</f>
        <v>-242386.82334836625</v>
      </c>
      <c r="BEO65" s="1676">
        <f t="shared" ref="BEO65" si="746">$E59*$C$64*$C$65</f>
        <v>-242386.82334836625</v>
      </c>
      <c r="BEQ65" s="1676">
        <f t="shared" ref="BEQ65" si="747">$E59*$C$64*$C$65</f>
        <v>-242386.82334836625</v>
      </c>
      <c r="BES65" s="1676">
        <f t="shared" ref="BES65" si="748">$E59*$C$64*$C$65</f>
        <v>-242386.82334836625</v>
      </c>
      <c r="BEU65" s="1676">
        <f t="shared" ref="BEU65" si="749">$E59*$C$64*$C$65</f>
        <v>-242386.82334836625</v>
      </c>
      <c r="BEW65" s="1676">
        <f t="shared" ref="BEW65" si="750">$E59*$C$64*$C$65</f>
        <v>-242386.82334836625</v>
      </c>
      <c r="BEY65" s="1676">
        <f t="shared" ref="BEY65" si="751">$E59*$C$64*$C$65</f>
        <v>-242386.82334836625</v>
      </c>
      <c r="BFA65" s="1676">
        <f t="shared" ref="BFA65" si="752">$E59*$C$64*$C$65</f>
        <v>-242386.82334836625</v>
      </c>
      <c r="BFC65" s="1676">
        <f t="shared" ref="BFC65" si="753">$E59*$C$64*$C$65</f>
        <v>-242386.82334836625</v>
      </c>
      <c r="BFE65" s="1676">
        <f t="shared" ref="BFE65" si="754">$E59*$C$64*$C$65</f>
        <v>-242386.82334836625</v>
      </c>
      <c r="BFG65" s="1676">
        <f t="shared" ref="BFG65" si="755">$E59*$C$64*$C$65</f>
        <v>-242386.82334836625</v>
      </c>
      <c r="BFI65" s="1676">
        <f t="shared" ref="BFI65" si="756">$E59*$C$64*$C$65</f>
        <v>-242386.82334836625</v>
      </c>
      <c r="BFK65" s="1676">
        <f t="shared" ref="BFK65" si="757">$E59*$C$64*$C$65</f>
        <v>-242386.82334836625</v>
      </c>
      <c r="BFM65" s="1676">
        <f t="shared" ref="BFM65" si="758">$E59*$C$64*$C$65</f>
        <v>-242386.82334836625</v>
      </c>
      <c r="BFO65" s="1676">
        <f t="shared" ref="BFO65" si="759">$E59*$C$64*$C$65</f>
        <v>-242386.82334836625</v>
      </c>
      <c r="BFQ65" s="1676">
        <f t="shared" ref="BFQ65" si="760">$E59*$C$64*$C$65</f>
        <v>-242386.82334836625</v>
      </c>
      <c r="BFS65" s="1676">
        <f t="shared" ref="BFS65" si="761">$E59*$C$64*$C$65</f>
        <v>-242386.82334836625</v>
      </c>
      <c r="BFU65" s="1676">
        <f t="shared" ref="BFU65" si="762">$E59*$C$64*$C$65</f>
        <v>-242386.82334836625</v>
      </c>
      <c r="BFW65" s="1676">
        <f t="shared" ref="BFW65" si="763">$E59*$C$64*$C$65</f>
        <v>-242386.82334836625</v>
      </c>
      <c r="BFY65" s="1676">
        <f t="shared" ref="BFY65" si="764">$E59*$C$64*$C$65</f>
        <v>-242386.82334836625</v>
      </c>
      <c r="BGA65" s="1676">
        <f t="shared" ref="BGA65" si="765">$E59*$C$64*$C$65</f>
        <v>-242386.82334836625</v>
      </c>
      <c r="BGC65" s="1676">
        <f t="shared" ref="BGC65" si="766">$E59*$C$64*$C$65</f>
        <v>-242386.82334836625</v>
      </c>
      <c r="BGE65" s="1676">
        <f t="shared" ref="BGE65" si="767">$E59*$C$64*$C$65</f>
        <v>-242386.82334836625</v>
      </c>
      <c r="BGG65" s="1676">
        <f t="shared" ref="BGG65" si="768">$E59*$C$64*$C$65</f>
        <v>-242386.82334836625</v>
      </c>
      <c r="BGI65" s="1676">
        <f t="shared" ref="BGI65" si="769">$E59*$C$64*$C$65</f>
        <v>-242386.82334836625</v>
      </c>
      <c r="BGK65" s="1676">
        <f t="shared" ref="BGK65" si="770">$E59*$C$64*$C$65</f>
        <v>-242386.82334836625</v>
      </c>
      <c r="BGM65" s="1676">
        <f t="shared" ref="BGM65" si="771">$E59*$C$64*$C$65</f>
        <v>-242386.82334836625</v>
      </c>
      <c r="BGO65" s="1676">
        <f t="shared" ref="BGO65" si="772">$E59*$C$64*$C$65</f>
        <v>-242386.82334836625</v>
      </c>
      <c r="BGQ65" s="1676">
        <f t="shared" ref="BGQ65" si="773">$E59*$C$64*$C$65</f>
        <v>-242386.82334836625</v>
      </c>
      <c r="BGS65" s="1676">
        <f t="shared" ref="BGS65" si="774">$E59*$C$64*$C$65</f>
        <v>-242386.82334836625</v>
      </c>
      <c r="BGU65" s="1676">
        <f t="shared" ref="BGU65" si="775">$E59*$C$64*$C$65</f>
        <v>-242386.82334836625</v>
      </c>
      <c r="BGW65" s="1676">
        <f t="shared" ref="BGW65" si="776">$E59*$C$64*$C$65</f>
        <v>-242386.82334836625</v>
      </c>
      <c r="BGY65" s="1676">
        <f t="shared" ref="BGY65" si="777">$E59*$C$64*$C$65</f>
        <v>-242386.82334836625</v>
      </c>
      <c r="BHA65" s="1676">
        <f t="shared" ref="BHA65" si="778">$E59*$C$64*$C$65</f>
        <v>-242386.82334836625</v>
      </c>
      <c r="BHC65" s="1676">
        <f t="shared" ref="BHC65" si="779">$E59*$C$64*$C$65</f>
        <v>-242386.82334836625</v>
      </c>
      <c r="BHE65" s="1676">
        <f t="shared" ref="BHE65" si="780">$E59*$C$64*$C$65</f>
        <v>-242386.82334836625</v>
      </c>
      <c r="BHG65" s="1676">
        <f t="shared" ref="BHG65" si="781">$E59*$C$64*$C$65</f>
        <v>-242386.82334836625</v>
      </c>
      <c r="BHI65" s="1676">
        <f t="shared" ref="BHI65" si="782">$E59*$C$64*$C$65</f>
        <v>-242386.82334836625</v>
      </c>
      <c r="BHK65" s="1676">
        <f t="shared" ref="BHK65" si="783">$E59*$C$64*$C$65</f>
        <v>-242386.82334836625</v>
      </c>
      <c r="BHM65" s="1676">
        <f t="shared" ref="BHM65" si="784">$E59*$C$64*$C$65</f>
        <v>-242386.82334836625</v>
      </c>
      <c r="BHO65" s="1676">
        <f t="shared" ref="BHO65" si="785">$E59*$C$64*$C$65</f>
        <v>-242386.82334836625</v>
      </c>
      <c r="BHQ65" s="1676">
        <f t="shared" ref="BHQ65" si="786">$E59*$C$64*$C$65</f>
        <v>-242386.82334836625</v>
      </c>
      <c r="BHS65" s="1676">
        <f t="shared" ref="BHS65" si="787">$E59*$C$64*$C$65</f>
        <v>-242386.82334836625</v>
      </c>
      <c r="BHU65" s="1676">
        <f t="shared" ref="BHU65" si="788">$E59*$C$64*$C$65</f>
        <v>-242386.82334836625</v>
      </c>
      <c r="BHW65" s="1676">
        <f t="shared" ref="BHW65" si="789">$E59*$C$64*$C$65</f>
        <v>-242386.82334836625</v>
      </c>
      <c r="BHY65" s="1676">
        <f t="shared" ref="BHY65" si="790">$E59*$C$64*$C$65</f>
        <v>-242386.82334836625</v>
      </c>
      <c r="BIA65" s="1676">
        <f t="shared" ref="BIA65" si="791">$E59*$C$64*$C$65</f>
        <v>-242386.82334836625</v>
      </c>
      <c r="BIC65" s="1676">
        <f t="shared" ref="BIC65" si="792">$E59*$C$64*$C$65</f>
        <v>-242386.82334836625</v>
      </c>
      <c r="BIE65" s="1676">
        <f t="shared" ref="BIE65" si="793">$E59*$C$64*$C$65</f>
        <v>-242386.82334836625</v>
      </c>
      <c r="BIG65" s="1676">
        <f t="shared" ref="BIG65" si="794">$E59*$C$64*$C$65</f>
        <v>-242386.82334836625</v>
      </c>
      <c r="BII65" s="1676">
        <f t="shared" ref="BII65" si="795">$E59*$C$64*$C$65</f>
        <v>-242386.82334836625</v>
      </c>
      <c r="BIK65" s="1676">
        <f t="shared" ref="BIK65" si="796">$E59*$C$64*$C$65</f>
        <v>-242386.82334836625</v>
      </c>
      <c r="BIM65" s="1676">
        <f t="shared" ref="BIM65" si="797">$E59*$C$64*$C$65</f>
        <v>-242386.82334836625</v>
      </c>
      <c r="BIO65" s="1676">
        <f t="shared" ref="BIO65" si="798">$E59*$C$64*$C$65</f>
        <v>-242386.82334836625</v>
      </c>
      <c r="BIQ65" s="1676">
        <f t="shared" ref="BIQ65" si="799">$E59*$C$64*$C$65</f>
        <v>-242386.82334836625</v>
      </c>
      <c r="BIS65" s="1676">
        <f t="shared" ref="BIS65" si="800">$E59*$C$64*$C$65</f>
        <v>-242386.82334836625</v>
      </c>
      <c r="BIU65" s="1676">
        <f t="shared" ref="BIU65" si="801">$E59*$C$64*$C$65</f>
        <v>-242386.82334836625</v>
      </c>
      <c r="BIW65" s="1676">
        <f t="shared" ref="BIW65" si="802">$E59*$C$64*$C$65</f>
        <v>-242386.82334836625</v>
      </c>
      <c r="BIY65" s="1676">
        <f t="shared" ref="BIY65" si="803">$E59*$C$64*$C$65</f>
        <v>-242386.82334836625</v>
      </c>
      <c r="BJA65" s="1676">
        <f t="shared" ref="BJA65" si="804">$E59*$C$64*$C$65</f>
        <v>-242386.82334836625</v>
      </c>
      <c r="BJC65" s="1676">
        <f t="shared" ref="BJC65" si="805">$E59*$C$64*$C$65</f>
        <v>-242386.82334836625</v>
      </c>
      <c r="BJE65" s="1676">
        <f t="shared" ref="BJE65" si="806">$E59*$C$64*$C$65</f>
        <v>-242386.82334836625</v>
      </c>
      <c r="BJG65" s="1676">
        <f t="shared" ref="BJG65" si="807">$E59*$C$64*$C$65</f>
        <v>-242386.82334836625</v>
      </c>
      <c r="BJI65" s="1676">
        <f t="shared" ref="BJI65" si="808">$E59*$C$64*$C$65</f>
        <v>-242386.82334836625</v>
      </c>
      <c r="BJK65" s="1676">
        <f t="shared" ref="BJK65" si="809">$E59*$C$64*$C$65</f>
        <v>-242386.82334836625</v>
      </c>
      <c r="BJM65" s="1676">
        <f t="shared" ref="BJM65" si="810">$E59*$C$64*$C$65</f>
        <v>-242386.82334836625</v>
      </c>
      <c r="BJO65" s="1676">
        <f t="shared" ref="BJO65" si="811">$E59*$C$64*$C$65</f>
        <v>-242386.82334836625</v>
      </c>
      <c r="BJQ65" s="1676">
        <f t="shared" ref="BJQ65" si="812">$E59*$C$64*$C$65</f>
        <v>-242386.82334836625</v>
      </c>
      <c r="BJS65" s="1676">
        <f t="shared" ref="BJS65" si="813">$E59*$C$64*$C$65</f>
        <v>-242386.82334836625</v>
      </c>
      <c r="BJU65" s="1676">
        <f t="shared" ref="BJU65" si="814">$E59*$C$64*$C$65</f>
        <v>-242386.82334836625</v>
      </c>
      <c r="BJW65" s="1676">
        <f t="shared" ref="BJW65" si="815">$E59*$C$64*$C$65</f>
        <v>-242386.82334836625</v>
      </c>
      <c r="BJY65" s="1676">
        <f t="shared" ref="BJY65" si="816">$E59*$C$64*$C$65</f>
        <v>-242386.82334836625</v>
      </c>
      <c r="BKA65" s="1676">
        <f t="shared" ref="BKA65" si="817">$E59*$C$64*$C$65</f>
        <v>-242386.82334836625</v>
      </c>
      <c r="BKC65" s="1676">
        <f t="shared" ref="BKC65" si="818">$E59*$C$64*$C$65</f>
        <v>-242386.82334836625</v>
      </c>
      <c r="BKE65" s="1676">
        <f t="shared" ref="BKE65" si="819">$E59*$C$64*$C$65</f>
        <v>-242386.82334836625</v>
      </c>
      <c r="BKG65" s="1676">
        <f t="shared" ref="BKG65" si="820">$E59*$C$64*$C$65</f>
        <v>-242386.82334836625</v>
      </c>
      <c r="BKI65" s="1676">
        <f t="shared" ref="BKI65" si="821">$E59*$C$64*$C$65</f>
        <v>-242386.82334836625</v>
      </c>
      <c r="BKK65" s="1676">
        <f t="shared" ref="BKK65" si="822">$E59*$C$64*$C$65</f>
        <v>-242386.82334836625</v>
      </c>
      <c r="BKM65" s="1676">
        <f t="shared" ref="BKM65" si="823">$E59*$C$64*$C$65</f>
        <v>-242386.82334836625</v>
      </c>
      <c r="BKO65" s="1676">
        <f t="shared" ref="BKO65" si="824">$E59*$C$64*$C$65</f>
        <v>-242386.82334836625</v>
      </c>
      <c r="BKQ65" s="1676">
        <f t="shared" ref="BKQ65" si="825">$E59*$C$64*$C$65</f>
        <v>-242386.82334836625</v>
      </c>
      <c r="BKS65" s="1676">
        <f t="shared" ref="BKS65" si="826">$E59*$C$64*$C$65</f>
        <v>-242386.82334836625</v>
      </c>
      <c r="BKU65" s="1676">
        <f t="shared" ref="BKU65" si="827">$E59*$C$64*$C$65</f>
        <v>-242386.82334836625</v>
      </c>
      <c r="BKW65" s="1676">
        <f t="shared" ref="BKW65" si="828">$E59*$C$64*$C$65</f>
        <v>-242386.82334836625</v>
      </c>
      <c r="BKY65" s="1676">
        <f t="shared" ref="BKY65" si="829">$E59*$C$64*$C$65</f>
        <v>-242386.82334836625</v>
      </c>
      <c r="BLA65" s="1676">
        <f t="shared" ref="BLA65" si="830">$E59*$C$64*$C$65</f>
        <v>-242386.82334836625</v>
      </c>
      <c r="BLC65" s="1676">
        <f t="shared" ref="BLC65" si="831">$E59*$C$64*$C$65</f>
        <v>-242386.82334836625</v>
      </c>
      <c r="BLE65" s="1676">
        <f t="shared" ref="BLE65" si="832">$E59*$C$64*$C$65</f>
        <v>-242386.82334836625</v>
      </c>
      <c r="BLG65" s="1676">
        <f t="shared" ref="BLG65" si="833">$E59*$C$64*$C$65</f>
        <v>-242386.82334836625</v>
      </c>
      <c r="BLI65" s="1676">
        <f t="shared" ref="BLI65" si="834">$E59*$C$64*$C$65</f>
        <v>-242386.82334836625</v>
      </c>
      <c r="BLK65" s="1676">
        <f t="shared" ref="BLK65" si="835">$E59*$C$64*$C$65</f>
        <v>-242386.82334836625</v>
      </c>
      <c r="BLM65" s="1676">
        <f t="shared" ref="BLM65" si="836">$E59*$C$64*$C$65</f>
        <v>-242386.82334836625</v>
      </c>
      <c r="BLO65" s="1676">
        <f t="shared" ref="BLO65" si="837">$E59*$C$64*$C$65</f>
        <v>-242386.82334836625</v>
      </c>
      <c r="BLQ65" s="1676">
        <f t="shared" ref="BLQ65" si="838">$E59*$C$64*$C$65</f>
        <v>-242386.82334836625</v>
      </c>
      <c r="BLS65" s="1676">
        <f t="shared" ref="BLS65" si="839">$E59*$C$64*$C$65</f>
        <v>-242386.82334836625</v>
      </c>
      <c r="BLU65" s="1676">
        <f t="shared" ref="BLU65" si="840">$E59*$C$64*$C$65</f>
        <v>-242386.82334836625</v>
      </c>
      <c r="BLW65" s="1676">
        <f t="shared" ref="BLW65" si="841">$E59*$C$64*$C$65</f>
        <v>-242386.82334836625</v>
      </c>
      <c r="BLY65" s="1676">
        <f t="shared" ref="BLY65" si="842">$E59*$C$64*$C$65</f>
        <v>-242386.82334836625</v>
      </c>
      <c r="BMA65" s="1676">
        <f t="shared" ref="BMA65" si="843">$E59*$C$64*$C$65</f>
        <v>-242386.82334836625</v>
      </c>
      <c r="BMC65" s="1676">
        <f t="shared" ref="BMC65" si="844">$E59*$C$64*$C$65</f>
        <v>-242386.82334836625</v>
      </c>
      <c r="BME65" s="1676">
        <f t="shared" ref="BME65" si="845">$E59*$C$64*$C$65</f>
        <v>-242386.82334836625</v>
      </c>
      <c r="BMG65" s="1676">
        <f t="shared" ref="BMG65" si="846">$E59*$C$64*$C$65</f>
        <v>-242386.82334836625</v>
      </c>
      <c r="BMI65" s="1676">
        <f t="shared" ref="BMI65" si="847">$E59*$C$64*$C$65</f>
        <v>-242386.82334836625</v>
      </c>
      <c r="BMK65" s="1676">
        <f t="shared" ref="BMK65" si="848">$E59*$C$64*$C$65</f>
        <v>-242386.82334836625</v>
      </c>
      <c r="BMM65" s="1676">
        <f t="shared" ref="BMM65" si="849">$E59*$C$64*$C$65</f>
        <v>-242386.82334836625</v>
      </c>
      <c r="BMO65" s="1676">
        <f t="shared" ref="BMO65" si="850">$E59*$C$64*$C$65</f>
        <v>-242386.82334836625</v>
      </c>
      <c r="BMQ65" s="1676">
        <f t="shared" ref="BMQ65" si="851">$E59*$C$64*$C$65</f>
        <v>-242386.82334836625</v>
      </c>
      <c r="BMS65" s="1676">
        <f t="shared" ref="BMS65" si="852">$E59*$C$64*$C$65</f>
        <v>-242386.82334836625</v>
      </c>
      <c r="BMU65" s="1676">
        <f t="shared" ref="BMU65" si="853">$E59*$C$64*$C$65</f>
        <v>-242386.82334836625</v>
      </c>
      <c r="BMW65" s="1676">
        <f t="shared" ref="BMW65" si="854">$E59*$C$64*$C$65</f>
        <v>-242386.82334836625</v>
      </c>
      <c r="BMY65" s="1676">
        <f t="shared" ref="BMY65" si="855">$E59*$C$64*$C$65</f>
        <v>-242386.82334836625</v>
      </c>
      <c r="BNA65" s="1676">
        <f t="shared" ref="BNA65" si="856">$E59*$C$64*$C$65</f>
        <v>-242386.82334836625</v>
      </c>
      <c r="BNC65" s="1676">
        <f t="shared" ref="BNC65" si="857">$E59*$C$64*$C$65</f>
        <v>-242386.82334836625</v>
      </c>
      <c r="BNE65" s="1676">
        <f t="shared" ref="BNE65" si="858">$E59*$C$64*$C$65</f>
        <v>-242386.82334836625</v>
      </c>
      <c r="BNG65" s="1676">
        <f t="shared" ref="BNG65" si="859">$E59*$C$64*$C$65</f>
        <v>-242386.82334836625</v>
      </c>
      <c r="BNI65" s="1676">
        <f t="shared" ref="BNI65" si="860">$E59*$C$64*$C$65</f>
        <v>-242386.82334836625</v>
      </c>
      <c r="BNK65" s="1676">
        <f t="shared" ref="BNK65" si="861">$E59*$C$64*$C$65</f>
        <v>-242386.82334836625</v>
      </c>
      <c r="BNM65" s="1676">
        <f t="shared" ref="BNM65" si="862">$E59*$C$64*$C$65</f>
        <v>-242386.82334836625</v>
      </c>
      <c r="BNO65" s="1676">
        <f t="shared" ref="BNO65" si="863">$E59*$C$64*$C$65</f>
        <v>-242386.82334836625</v>
      </c>
      <c r="BNQ65" s="1676">
        <f t="shared" ref="BNQ65" si="864">$E59*$C$64*$C$65</f>
        <v>-242386.82334836625</v>
      </c>
      <c r="BNS65" s="1676">
        <f t="shared" ref="BNS65" si="865">$E59*$C$64*$C$65</f>
        <v>-242386.82334836625</v>
      </c>
      <c r="BNU65" s="1676">
        <f t="shared" ref="BNU65" si="866">$E59*$C$64*$C$65</f>
        <v>-242386.82334836625</v>
      </c>
      <c r="BNW65" s="1676">
        <f t="shared" ref="BNW65" si="867">$E59*$C$64*$C$65</f>
        <v>-242386.82334836625</v>
      </c>
      <c r="BNY65" s="1676">
        <f t="shared" ref="BNY65" si="868">$E59*$C$64*$C$65</f>
        <v>-242386.82334836625</v>
      </c>
      <c r="BOA65" s="1676">
        <f t="shared" ref="BOA65" si="869">$E59*$C$64*$C$65</f>
        <v>-242386.82334836625</v>
      </c>
      <c r="BOC65" s="1676">
        <f t="shared" ref="BOC65" si="870">$E59*$C$64*$C$65</f>
        <v>-242386.82334836625</v>
      </c>
      <c r="BOE65" s="1676">
        <f t="shared" ref="BOE65" si="871">$E59*$C$64*$C$65</f>
        <v>-242386.82334836625</v>
      </c>
      <c r="BOG65" s="1676">
        <f t="shared" ref="BOG65" si="872">$E59*$C$64*$C$65</f>
        <v>-242386.82334836625</v>
      </c>
      <c r="BOI65" s="1676">
        <f t="shared" ref="BOI65" si="873">$E59*$C$64*$C$65</f>
        <v>-242386.82334836625</v>
      </c>
      <c r="BOK65" s="1676">
        <f t="shared" ref="BOK65" si="874">$E59*$C$64*$C$65</f>
        <v>-242386.82334836625</v>
      </c>
      <c r="BOM65" s="1676">
        <f t="shared" ref="BOM65" si="875">$E59*$C$64*$C$65</f>
        <v>-242386.82334836625</v>
      </c>
      <c r="BOO65" s="1676">
        <f t="shared" ref="BOO65" si="876">$E59*$C$64*$C$65</f>
        <v>-242386.82334836625</v>
      </c>
      <c r="BOQ65" s="1676">
        <f t="shared" ref="BOQ65" si="877">$E59*$C$64*$C$65</f>
        <v>-242386.82334836625</v>
      </c>
      <c r="BOS65" s="1676">
        <f t="shared" ref="BOS65" si="878">$E59*$C$64*$C$65</f>
        <v>-242386.82334836625</v>
      </c>
      <c r="BOU65" s="1676">
        <f t="shared" ref="BOU65" si="879">$E59*$C$64*$C$65</f>
        <v>-242386.82334836625</v>
      </c>
      <c r="BOW65" s="1676">
        <f t="shared" ref="BOW65" si="880">$E59*$C$64*$C$65</f>
        <v>-242386.82334836625</v>
      </c>
      <c r="BOY65" s="1676">
        <f t="shared" ref="BOY65" si="881">$E59*$C$64*$C$65</f>
        <v>-242386.82334836625</v>
      </c>
      <c r="BPA65" s="1676">
        <f t="shared" ref="BPA65" si="882">$E59*$C$64*$C$65</f>
        <v>-242386.82334836625</v>
      </c>
      <c r="BPC65" s="1676">
        <f t="shared" ref="BPC65" si="883">$E59*$C$64*$C$65</f>
        <v>-242386.82334836625</v>
      </c>
      <c r="BPE65" s="1676">
        <f t="shared" ref="BPE65" si="884">$E59*$C$64*$C$65</f>
        <v>-242386.82334836625</v>
      </c>
      <c r="BPG65" s="1676">
        <f t="shared" ref="BPG65" si="885">$E59*$C$64*$C$65</f>
        <v>-242386.82334836625</v>
      </c>
      <c r="BPI65" s="1676">
        <f t="shared" ref="BPI65" si="886">$E59*$C$64*$C$65</f>
        <v>-242386.82334836625</v>
      </c>
      <c r="BPK65" s="1676">
        <f t="shared" ref="BPK65" si="887">$E59*$C$64*$C$65</f>
        <v>-242386.82334836625</v>
      </c>
      <c r="BPM65" s="1676">
        <f t="shared" ref="BPM65" si="888">$E59*$C$64*$C$65</f>
        <v>-242386.82334836625</v>
      </c>
      <c r="BPO65" s="1676">
        <f t="shared" ref="BPO65" si="889">$E59*$C$64*$C$65</f>
        <v>-242386.82334836625</v>
      </c>
      <c r="BPQ65" s="1676">
        <f t="shared" ref="BPQ65" si="890">$E59*$C$64*$C$65</f>
        <v>-242386.82334836625</v>
      </c>
      <c r="BPS65" s="1676">
        <f t="shared" ref="BPS65" si="891">$E59*$C$64*$C$65</f>
        <v>-242386.82334836625</v>
      </c>
      <c r="BPU65" s="1676">
        <f t="shared" ref="BPU65" si="892">$E59*$C$64*$C$65</f>
        <v>-242386.82334836625</v>
      </c>
      <c r="BPW65" s="1676">
        <f t="shared" ref="BPW65" si="893">$E59*$C$64*$C$65</f>
        <v>-242386.82334836625</v>
      </c>
      <c r="BPY65" s="1676">
        <f t="shared" ref="BPY65" si="894">$E59*$C$64*$C$65</f>
        <v>-242386.82334836625</v>
      </c>
      <c r="BQA65" s="1676">
        <f t="shared" ref="BQA65" si="895">$E59*$C$64*$C$65</f>
        <v>-242386.82334836625</v>
      </c>
      <c r="BQC65" s="1676">
        <f t="shared" ref="BQC65" si="896">$E59*$C$64*$C$65</f>
        <v>-242386.82334836625</v>
      </c>
      <c r="BQE65" s="1676">
        <f t="shared" ref="BQE65" si="897">$E59*$C$64*$C$65</f>
        <v>-242386.82334836625</v>
      </c>
      <c r="BQG65" s="1676">
        <f t="shared" ref="BQG65" si="898">$E59*$C$64*$C$65</f>
        <v>-242386.82334836625</v>
      </c>
      <c r="BQI65" s="1676">
        <f t="shared" ref="BQI65" si="899">$E59*$C$64*$C$65</f>
        <v>-242386.82334836625</v>
      </c>
      <c r="BQK65" s="1676">
        <f t="shared" ref="BQK65" si="900">$E59*$C$64*$C$65</f>
        <v>-242386.82334836625</v>
      </c>
      <c r="BQM65" s="1676">
        <f t="shared" ref="BQM65" si="901">$E59*$C$64*$C$65</f>
        <v>-242386.82334836625</v>
      </c>
      <c r="BQO65" s="1676">
        <f t="shared" ref="BQO65" si="902">$E59*$C$64*$C$65</f>
        <v>-242386.82334836625</v>
      </c>
      <c r="BQQ65" s="1676">
        <f t="shared" ref="BQQ65" si="903">$E59*$C$64*$C$65</f>
        <v>-242386.82334836625</v>
      </c>
      <c r="BQS65" s="1676">
        <f t="shared" ref="BQS65" si="904">$E59*$C$64*$C$65</f>
        <v>-242386.82334836625</v>
      </c>
      <c r="BQU65" s="1676">
        <f t="shared" ref="BQU65" si="905">$E59*$C$64*$C$65</f>
        <v>-242386.82334836625</v>
      </c>
      <c r="BQW65" s="1676">
        <f t="shared" ref="BQW65" si="906">$E59*$C$64*$C$65</f>
        <v>-242386.82334836625</v>
      </c>
      <c r="BQY65" s="1676">
        <f t="shared" ref="BQY65" si="907">$E59*$C$64*$C$65</f>
        <v>-242386.82334836625</v>
      </c>
      <c r="BRA65" s="1676">
        <f t="shared" ref="BRA65" si="908">$E59*$C$64*$C$65</f>
        <v>-242386.82334836625</v>
      </c>
      <c r="BRC65" s="1676">
        <f t="shared" ref="BRC65" si="909">$E59*$C$64*$C$65</f>
        <v>-242386.82334836625</v>
      </c>
      <c r="BRE65" s="1676">
        <f t="shared" ref="BRE65" si="910">$E59*$C$64*$C$65</f>
        <v>-242386.82334836625</v>
      </c>
      <c r="BRG65" s="1676">
        <f t="shared" ref="BRG65" si="911">$E59*$C$64*$C$65</f>
        <v>-242386.82334836625</v>
      </c>
      <c r="BRI65" s="1676">
        <f t="shared" ref="BRI65" si="912">$E59*$C$64*$C$65</f>
        <v>-242386.82334836625</v>
      </c>
      <c r="BRK65" s="1676">
        <f t="shared" ref="BRK65" si="913">$E59*$C$64*$C$65</f>
        <v>-242386.82334836625</v>
      </c>
      <c r="BRM65" s="1676">
        <f t="shared" ref="BRM65" si="914">$E59*$C$64*$C$65</f>
        <v>-242386.82334836625</v>
      </c>
      <c r="BRO65" s="1676">
        <f t="shared" ref="BRO65" si="915">$E59*$C$64*$C$65</f>
        <v>-242386.82334836625</v>
      </c>
      <c r="BRQ65" s="1676">
        <f t="shared" ref="BRQ65" si="916">$E59*$C$64*$C$65</f>
        <v>-242386.82334836625</v>
      </c>
      <c r="BRS65" s="1676">
        <f t="shared" ref="BRS65" si="917">$E59*$C$64*$C$65</f>
        <v>-242386.82334836625</v>
      </c>
      <c r="BRU65" s="1676">
        <f t="shared" ref="BRU65" si="918">$E59*$C$64*$C$65</f>
        <v>-242386.82334836625</v>
      </c>
      <c r="BRW65" s="1676">
        <f t="shared" ref="BRW65" si="919">$E59*$C$64*$C$65</f>
        <v>-242386.82334836625</v>
      </c>
      <c r="BRY65" s="1676">
        <f t="shared" ref="BRY65" si="920">$E59*$C$64*$C$65</f>
        <v>-242386.82334836625</v>
      </c>
      <c r="BSA65" s="1676">
        <f t="shared" ref="BSA65" si="921">$E59*$C$64*$C$65</f>
        <v>-242386.82334836625</v>
      </c>
      <c r="BSC65" s="1676">
        <f t="shared" ref="BSC65" si="922">$E59*$C$64*$C$65</f>
        <v>-242386.82334836625</v>
      </c>
      <c r="BSE65" s="1676">
        <f t="shared" ref="BSE65" si="923">$E59*$C$64*$C$65</f>
        <v>-242386.82334836625</v>
      </c>
      <c r="BSG65" s="1676">
        <f t="shared" ref="BSG65" si="924">$E59*$C$64*$C$65</f>
        <v>-242386.82334836625</v>
      </c>
      <c r="BSI65" s="1676">
        <f t="shared" ref="BSI65" si="925">$E59*$C$64*$C$65</f>
        <v>-242386.82334836625</v>
      </c>
      <c r="BSK65" s="1676">
        <f t="shared" ref="BSK65" si="926">$E59*$C$64*$C$65</f>
        <v>-242386.82334836625</v>
      </c>
      <c r="BSM65" s="1676">
        <f t="shared" ref="BSM65" si="927">$E59*$C$64*$C$65</f>
        <v>-242386.82334836625</v>
      </c>
      <c r="BSO65" s="1676">
        <f t="shared" ref="BSO65" si="928">$E59*$C$64*$C$65</f>
        <v>-242386.82334836625</v>
      </c>
      <c r="BSQ65" s="1676">
        <f t="shared" ref="BSQ65" si="929">$E59*$C$64*$C$65</f>
        <v>-242386.82334836625</v>
      </c>
      <c r="BSS65" s="1676">
        <f t="shared" ref="BSS65" si="930">$E59*$C$64*$C$65</f>
        <v>-242386.82334836625</v>
      </c>
      <c r="BSU65" s="1676">
        <f t="shared" ref="BSU65" si="931">$E59*$C$64*$C$65</f>
        <v>-242386.82334836625</v>
      </c>
      <c r="BSW65" s="1676">
        <f t="shared" ref="BSW65" si="932">$E59*$C$64*$C$65</f>
        <v>-242386.82334836625</v>
      </c>
      <c r="BSY65" s="1676">
        <f t="shared" ref="BSY65" si="933">$E59*$C$64*$C$65</f>
        <v>-242386.82334836625</v>
      </c>
      <c r="BTA65" s="1676">
        <f t="shared" ref="BTA65" si="934">$E59*$C$64*$C$65</f>
        <v>-242386.82334836625</v>
      </c>
      <c r="BTC65" s="1676">
        <f t="shared" ref="BTC65" si="935">$E59*$C$64*$C$65</f>
        <v>-242386.82334836625</v>
      </c>
      <c r="BTE65" s="1676">
        <f t="shared" ref="BTE65" si="936">$E59*$C$64*$C$65</f>
        <v>-242386.82334836625</v>
      </c>
      <c r="BTG65" s="1676">
        <f t="shared" ref="BTG65" si="937">$E59*$C$64*$C$65</f>
        <v>-242386.82334836625</v>
      </c>
      <c r="BTI65" s="1676">
        <f t="shared" ref="BTI65" si="938">$E59*$C$64*$C$65</f>
        <v>-242386.82334836625</v>
      </c>
      <c r="BTK65" s="1676">
        <f t="shared" ref="BTK65" si="939">$E59*$C$64*$C$65</f>
        <v>-242386.82334836625</v>
      </c>
      <c r="BTM65" s="1676">
        <f t="shared" ref="BTM65" si="940">$E59*$C$64*$C$65</f>
        <v>-242386.82334836625</v>
      </c>
      <c r="BTO65" s="1676">
        <f t="shared" ref="BTO65" si="941">$E59*$C$64*$C$65</f>
        <v>-242386.82334836625</v>
      </c>
      <c r="BTQ65" s="1676">
        <f t="shared" ref="BTQ65" si="942">$E59*$C$64*$C$65</f>
        <v>-242386.82334836625</v>
      </c>
      <c r="BTS65" s="1676">
        <f t="shared" ref="BTS65" si="943">$E59*$C$64*$C$65</f>
        <v>-242386.82334836625</v>
      </c>
      <c r="BTU65" s="1676">
        <f t="shared" ref="BTU65" si="944">$E59*$C$64*$C$65</f>
        <v>-242386.82334836625</v>
      </c>
      <c r="BTW65" s="1676">
        <f t="shared" ref="BTW65" si="945">$E59*$C$64*$C$65</f>
        <v>-242386.82334836625</v>
      </c>
      <c r="BTY65" s="1676">
        <f t="shared" ref="BTY65" si="946">$E59*$C$64*$C$65</f>
        <v>-242386.82334836625</v>
      </c>
      <c r="BUA65" s="1676">
        <f t="shared" ref="BUA65" si="947">$E59*$C$64*$C$65</f>
        <v>-242386.82334836625</v>
      </c>
      <c r="BUC65" s="1676">
        <f t="shared" ref="BUC65" si="948">$E59*$C$64*$C$65</f>
        <v>-242386.82334836625</v>
      </c>
      <c r="BUE65" s="1676">
        <f t="shared" ref="BUE65" si="949">$E59*$C$64*$C$65</f>
        <v>-242386.82334836625</v>
      </c>
      <c r="BUG65" s="1676">
        <f t="shared" ref="BUG65" si="950">$E59*$C$64*$C$65</f>
        <v>-242386.82334836625</v>
      </c>
      <c r="BUI65" s="1676">
        <f t="shared" ref="BUI65" si="951">$E59*$C$64*$C$65</f>
        <v>-242386.82334836625</v>
      </c>
      <c r="BUK65" s="1676">
        <f t="shared" ref="BUK65" si="952">$E59*$C$64*$C$65</f>
        <v>-242386.82334836625</v>
      </c>
      <c r="BUM65" s="1676">
        <f t="shared" ref="BUM65" si="953">$E59*$C$64*$C$65</f>
        <v>-242386.82334836625</v>
      </c>
      <c r="BUO65" s="1676">
        <f t="shared" ref="BUO65" si="954">$E59*$C$64*$C$65</f>
        <v>-242386.82334836625</v>
      </c>
      <c r="BUQ65" s="1676">
        <f t="shared" ref="BUQ65" si="955">$E59*$C$64*$C$65</f>
        <v>-242386.82334836625</v>
      </c>
      <c r="BUS65" s="1676">
        <f t="shared" ref="BUS65" si="956">$E59*$C$64*$C$65</f>
        <v>-242386.82334836625</v>
      </c>
      <c r="BUU65" s="1676">
        <f t="shared" ref="BUU65" si="957">$E59*$C$64*$C$65</f>
        <v>-242386.82334836625</v>
      </c>
      <c r="BUW65" s="1676">
        <f t="shared" ref="BUW65" si="958">$E59*$C$64*$C$65</f>
        <v>-242386.82334836625</v>
      </c>
      <c r="BUY65" s="1676">
        <f t="shared" ref="BUY65" si="959">$E59*$C$64*$C$65</f>
        <v>-242386.82334836625</v>
      </c>
      <c r="BVA65" s="1676">
        <f t="shared" ref="BVA65" si="960">$E59*$C$64*$C$65</f>
        <v>-242386.82334836625</v>
      </c>
      <c r="BVC65" s="1676">
        <f t="shared" ref="BVC65" si="961">$E59*$C$64*$C$65</f>
        <v>-242386.82334836625</v>
      </c>
      <c r="BVE65" s="1676">
        <f t="shared" ref="BVE65" si="962">$E59*$C$64*$C$65</f>
        <v>-242386.82334836625</v>
      </c>
      <c r="BVG65" s="1676">
        <f t="shared" ref="BVG65" si="963">$E59*$C$64*$C$65</f>
        <v>-242386.82334836625</v>
      </c>
      <c r="BVI65" s="1676">
        <f t="shared" ref="BVI65" si="964">$E59*$C$64*$C$65</f>
        <v>-242386.82334836625</v>
      </c>
      <c r="BVK65" s="1676">
        <f t="shared" ref="BVK65" si="965">$E59*$C$64*$C$65</f>
        <v>-242386.82334836625</v>
      </c>
      <c r="BVM65" s="1676">
        <f t="shared" ref="BVM65" si="966">$E59*$C$64*$C$65</f>
        <v>-242386.82334836625</v>
      </c>
      <c r="BVO65" s="1676">
        <f t="shared" ref="BVO65" si="967">$E59*$C$64*$C$65</f>
        <v>-242386.82334836625</v>
      </c>
      <c r="BVQ65" s="1676">
        <f t="shared" ref="BVQ65" si="968">$E59*$C$64*$C$65</f>
        <v>-242386.82334836625</v>
      </c>
      <c r="BVS65" s="1676">
        <f t="shared" ref="BVS65" si="969">$E59*$C$64*$C$65</f>
        <v>-242386.82334836625</v>
      </c>
      <c r="BVU65" s="1676">
        <f t="shared" ref="BVU65" si="970">$E59*$C$64*$C$65</f>
        <v>-242386.82334836625</v>
      </c>
      <c r="BVW65" s="1676">
        <f t="shared" ref="BVW65" si="971">$E59*$C$64*$C$65</f>
        <v>-242386.82334836625</v>
      </c>
      <c r="BVY65" s="1676">
        <f t="shared" ref="BVY65" si="972">$E59*$C$64*$C$65</f>
        <v>-242386.82334836625</v>
      </c>
      <c r="BWA65" s="1676">
        <f t="shared" ref="BWA65" si="973">$E59*$C$64*$C$65</f>
        <v>-242386.82334836625</v>
      </c>
      <c r="BWC65" s="1676">
        <f t="shared" ref="BWC65" si="974">$E59*$C$64*$C$65</f>
        <v>-242386.82334836625</v>
      </c>
      <c r="BWE65" s="1676">
        <f t="shared" ref="BWE65" si="975">$E59*$C$64*$C$65</f>
        <v>-242386.82334836625</v>
      </c>
      <c r="BWG65" s="1676">
        <f t="shared" ref="BWG65" si="976">$E59*$C$64*$C$65</f>
        <v>-242386.82334836625</v>
      </c>
      <c r="BWI65" s="1676">
        <f t="shared" ref="BWI65" si="977">$E59*$C$64*$C$65</f>
        <v>-242386.82334836625</v>
      </c>
      <c r="BWK65" s="1676">
        <f t="shared" ref="BWK65" si="978">$E59*$C$64*$C$65</f>
        <v>-242386.82334836625</v>
      </c>
      <c r="BWM65" s="1676">
        <f t="shared" ref="BWM65" si="979">$E59*$C$64*$C$65</f>
        <v>-242386.82334836625</v>
      </c>
      <c r="BWO65" s="1676">
        <f t="shared" ref="BWO65" si="980">$E59*$C$64*$C$65</f>
        <v>-242386.82334836625</v>
      </c>
      <c r="BWQ65" s="1676">
        <f t="shared" ref="BWQ65" si="981">$E59*$C$64*$C$65</f>
        <v>-242386.82334836625</v>
      </c>
      <c r="BWS65" s="1676">
        <f t="shared" ref="BWS65" si="982">$E59*$C$64*$C$65</f>
        <v>-242386.82334836625</v>
      </c>
      <c r="BWU65" s="1676">
        <f t="shared" ref="BWU65" si="983">$E59*$C$64*$C$65</f>
        <v>-242386.82334836625</v>
      </c>
      <c r="BWW65" s="1676">
        <f t="shared" ref="BWW65" si="984">$E59*$C$64*$C$65</f>
        <v>-242386.82334836625</v>
      </c>
      <c r="BWY65" s="1676">
        <f t="shared" ref="BWY65" si="985">$E59*$C$64*$C$65</f>
        <v>-242386.82334836625</v>
      </c>
      <c r="BXA65" s="1676">
        <f t="shared" ref="BXA65" si="986">$E59*$C$64*$C$65</f>
        <v>-242386.82334836625</v>
      </c>
      <c r="BXC65" s="1676">
        <f t="shared" ref="BXC65" si="987">$E59*$C$64*$C$65</f>
        <v>-242386.82334836625</v>
      </c>
      <c r="BXE65" s="1676">
        <f t="shared" ref="BXE65" si="988">$E59*$C$64*$C$65</f>
        <v>-242386.82334836625</v>
      </c>
      <c r="BXG65" s="1676">
        <f t="shared" ref="BXG65" si="989">$E59*$C$64*$C$65</f>
        <v>-242386.82334836625</v>
      </c>
      <c r="BXI65" s="1676">
        <f t="shared" ref="BXI65" si="990">$E59*$C$64*$C$65</f>
        <v>-242386.82334836625</v>
      </c>
      <c r="BXK65" s="1676">
        <f t="shared" ref="BXK65" si="991">$E59*$C$64*$C$65</f>
        <v>-242386.82334836625</v>
      </c>
      <c r="BXM65" s="1676">
        <f t="shared" ref="BXM65" si="992">$E59*$C$64*$C$65</f>
        <v>-242386.82334836625</v>
      </c>
      <c r="BXO65" s="1676">
        <f t="shared" ref="BXO65" si="993">$E59*$C$64*$C$65</f>
        <v>-242386.82334836625</v>
      </c>
      <c r="BXQ65" s="1676">
        <f t="shared" ref="BXQ65" si="994">$E59*$C$64*$C$65</f>
        <v>-242386.82334836625</v>
      </c>
      <c r="BXS65" s="1676">
        <f t="shared" ref="BXS65" si="995">$E59*$C$64*$C$65</f>
        <v>-242386.82334836625</v>
      </c>
      <c r="BXU65" s="1676">
        <f t="shared" ref="BXU65" si="996">$E59*$C$64*$C$65</f>
        <v>-242386.82334836625</v>
      </c>
      <c r="BXW65" s="1676">
        <f t="shared" ref="BXW65" si="997">$E59*$C$64*$C$65</f>
        <v>-242386.82334836625</v>
      </c>
      <c r="BXY65" s="1676">
        <f t="shared" ref="BXY65" si="998">$E59*$C$64*$C$65</f>
        <v>-242386.82334836625</v>
      </c>
      <c r="BYA65" s="1676">
        <f t="shared" ref="BYA65" si="999">$E59*$C$64*$C$65</f>
        <v>-242386.82334836625</v>
      </c>
      <c r="BYC65" s="1676">
        <f t="shared" ref="BYC65" si="1000">$E59*$C$64*$C$65</f>
        <v>-242386.82334836625</v>
      </c>
      <c r="BYE65" s="1676">
        <f t="shared" ref="BYE65" si="1001">$E59*$C$64*$C$65</f>
        <v>-242386.82334836625</v>
      </c>
      <c r="BYG65" s="1676">
        <f t="shared" ref="BYG65" si="1002">$E59*$C$64*$C$65</f>
        <v>-242386.82334836625</v>
      </c>
      <c r="BYI65" s="1676">
        <f t="shared" ref="BYI65" si="1003">$E59*$C$64*$C$65</f>
        <v>-242386.82334836625</v>
      </c>
      <c r="BYK65" s="1676">
        <f t="shared" ref="BYK65" si="1004">$E59*$C$64*$C$65</f>
        <v>-242386.82334836625</v>
      </c>
      <c r="BYM65" s="1676">
        <f t="shared" ref="BYM65" si="1005">$E59*$C$64*$C$65</f>
        <v>-242386.82334836625</v>
      </c>
      <c r="BYO65" s="1676">
        <f t="shared" ref="BYO65" si="1006">$E59*$C$64*$C$65</f>
        <v>-242386.82334836625</v>
      </c>
      <c r="BYQ65" s="1676">
        <f t="shared" ref="BYQ65" si="1007">$E59*$C$64*$C$65</f>
        <v>-242386.82334836625</v>
      </c>
      <c r="BYS65" s="1676">
        <f t="shared" ref="BYS65" si="1008">$E59*$C$64*$C$65</f>
        <v>-242386.82334836625</v>
      </c>
      <c r="BYU65" s="1676">
        <f t="shared" ref="BYU65" si="1009">$E59*$C$64*$C$65</f>
        <v>-242386.82334836625</v>
      </c>
      <c r="BYW65" s="1676">
        <f t="shared" ref="BYW65" si="1010">$E59*$C$64*$C$65</f>
        <v>-242386.82334836625</v>
      </c>
      <c r="BYY65" s="1676">
        <f t="shared" ref="BYY65" si="1011">$E59*$C$64*$C$65</f>
        <v>-242386.82334836625</v>
      </c>
      <c r="BZA65" s="1676">
        <f t="shared" ref="BZA65" si="1012">$E59*$C$64*$C$65</f>
        <v>-242386.82334836625</v>
      </c>
      <c r="BZC65" s="1676">
        <f t="shared" ref="BZC65" si="1013">$E59*$C$64*$C$65</f>
        <v>-242386.82334836625</v>
      </c>
      <c r="BZE65" s="1676">
        <f t="shared" ref="BZE65" si="1014">$E59*$C$64*$C$65</f>
        <v>-242386.82334836625</v>
      </c>
      <c r="BZG65" s="1676">
        <f t="shared" ref="BZG65" si="1015">$E59*$C$64*$C$65</f>
        <v>-242386.82334836625</v>
      </c>
      <c r="BZI65" s="1676">
        <f t="shared" ref="BZI65" si="1016">$E59*$C$64*$C$65</f>
        <v>-242386.82334836625</v>
      </c>
      <c r="BZK65" s="1676">
        <f t="shared" ref="BZK65" si="1017">$E59*$C$64*$C$65</f>
        <v>-242386.82334836625</v>
      </c>
      <c r="BZM65" s="1676">
        <f t="shared" ref="BZM65" si="1018">$E59*$C$64*$C$65</f>
        <v>-242386.82334836625</v>
      </c>
      <c r="BZO65" s="1676">
        <f t="shared" ref="BZO65" si="1019">$E59*$C$64*$C$65</f>
        <v>-242386.82334836625</v>
      </c>
      <c r="BZQ65" s="1676">
        <f t="shared" ref="BZQ65" si="1020">$E59*$C$64*$C$65</f>
        <v>-242386.82334836625</v>
      </c>
      <c r="BZS65" s="1676">
        <f t="shared" ref="BZS65" si="1021">$E59*$C$64*$C$65</f>
        <v>-242386.82334836625</v>
      </c>
      <c r="BZU65" s="1676">
        <f t="shared" ref="BZU65" si="1022">$E59*$C$64*$C$65</f>
        <v>-242386.82334836625</v>
      </c>
      <c r="BZW65" s="1676">
        <f t="shared" ref="BZW65" si="1023">$E59*$C$64*$C$65</f>
        <v>-242386.82334836625</v>
      </c>
      <c r="BZY65" s="1676">
        <f t="shared" ref="BZY65" si="1024">$E59*$C$64*$C$65</f>
        <v>-242386.82334836625</v>
      </c>
      <c r="CAA65" s="1676">
        <f t="shared" ref="CAA65" si="1025">$E59*$C$64*$C$65</f>
        <v>-242386.82334836625</v>
      </c>
      <c r="CAC65" s="1676">
        <f t="shared" ref="CAC65" si="1026">$E59*$C$64*$C$65</f>
        <v>-242386.82334836625</v>
      </c>
      <c r="CAE65" s="1676">
        <f t="shared" ref="CAE65" si="1027">$E59*$C$64*$C$65</f>
        <v>-242386.82334836625</v>
      </c>
      <c r="CAG65" s="1676">
        <f t="shared" ref="CAG65" si="1028">$E59*$C$64*$C$65</f>
        <v>-242386.82334836625</v>
      </c>
      <c r="CAI65" s="1676">
        <f t="shared" ref="CAI65" si="1029">$E59*$C$64*$C$65</f>
        <v>-242386.82334836625</v>
      </c>
      <c r="CAK65" s="1676">
        <f t="shared" ref="CAK65" si="1030">$E59*$C$64*$C$65</f>
        <v>-242386.82334836625</v>
      </c>
      <c r="CAM65" s="1676">
        <f t="shared" ref="CAM65" si="1031">$E59*$C$64*$C$65</f>
        <v>-242386.82334836625</v>
      </c>
      <c r="CAO65" s="1676">
        <f t="shared" ref="CAO65" si="1032">$E59*$C$64*$C$65</f>
        <v>-242386.82334836625</v>
      </c>
      <c r="CAQ65" s="1676">
        <f t="shared" ref="CAQ65" si="1033">$E59*$C$64*$C$65</f>
        <v>-242386.82334836625</v>
      </c>
      <c r="CAS65" s="1676">
        <f t="shared" ref="CAS65" si="1034">$E59*$C$64*$C$65</f>
        <v>-242386.82334836625</v>
      </c>
      <c r="CAU65" s="1676">
        <f t="shared" ref="CAU65" si="1035">$E59*$C$64*$C$65</f>
        <v>-242386.82334836625</v>
      </c>
      <c r="CAW65" s="1676">
        <f t="shared" ref="CAW65" si="1036">$E59*$C$64*$C$65</f>
        <v>-242386.82334836625</v>
      </c>
      <c r="CAY65" s="1676">
        <f t="shared" ref="CAY65" si="1037">$E59*$C$64*$C$65</f>
        <v>-242386.82334836625</v>
      </c>
      <c r="CBA65" s="1676">
        <f t="shared" ref="CBA65" si="1038">$E59*$C$64*$C$65</f>
        <v>-242386.82334836625</v>
      </c>
      <c r="CBC65" s="1676">
        <f t="shared" ref="CBC65" si="1039">$E59*$C$64*$C$65</f>
        <v>-242386.82334836625</v>
      </c>
      <c r="CBE65" s="1676">
        <f t="shared" ref="CBE65" si="1040">$E59*$C$64*$C$65</f>
        <v>-242386.82334836625</v>
      </c>
      <c r="CBG65" s="1676">
        <f t="shared" ref="CBG65" si="1041">$E59*$C$64*$C$65</f>
        <v>-242386.82334836625</v>
      </c>
      <c r="CBI65" s="1676">
        <f t="shared" ref="CBI65" si="1042">$E59*$C$64*$C$65</f>
        <v>-242386.82334836625</v>
      </c>
      <c r="CBK65" s="1676">
        <f t="shared" ref="CBK65" si="1043">$E59*$C$64*$C$65</f>
        <v>-242386.82334836625</v>
      </c>
      <c r="CBM65" s="1676">
        <f t="shared" ref="CBM65" si="1044">$E59*$C$64*$C$65</f>
        <v>-242386.82334836625</v>
      </c>
      <c r="CBO65" s="1676">
        <f t="shared" ref="CBO65" si="1045">$E59*$C$64*$C$65</f>
        <v>-242386.82334836625</v>
      </c>
      <c r="CBQ65" s="1676">
        <f t="shared" ref="CBQ65" si="1046">$E59*$C$64*$C$65</f>
        <v>-242386.82334836625</v>
      </c>
      <c r="CBS65" s="1676">
        <f t="shared" ref="CBS65" si="1047">$E59*$C$64*$C$65</f>
        <v>-242386.82334836625</v>
      </c>
      <c r="CBU65" s="1676">
        <f t="shared" ref="CBU65" si="1048">$E59*$C$64*$C$65</f>
        <v>-242386.82334836625</v>
      </c>
      <c r="CBW65" s="1676">
        <f t="shared" ref="CBW65" si="1049">$E59*$C$64*$C$65</f>
        <v>-242386.82334836625</v>
      </c>
      <c r="CBY65" s="1676">
        <f t="shared" ref="CBY65" si="1050">$E59*$C$64*$C$65</f>
        <v>-242386.82334836625</v>
      </c>
      <c r="CCA65" s="1676">
        <f t="shared" ref="CCA65" si="1051">$E59*$C$64*$C$65</f>
        <v>-242386.82334836625</v>
      </c>
      <c r="CCC65" s="1676">
        <f t="shared" ref="CCC65" si="1052">$E59*$C$64*$C$65</f>
        <v>-242386.82334836625</v>
      </c>
      <c r="CCE65" s="1676">
        <f t="shared" ref="CCE65" si="1053">$E59*$C$64*$C$65</f>
        <v>-242386.82334836625</v>
      </c>
      <c r="CCG65" s="1676">
        <f t="shared" ref="CCG65" si="1054">$E59*$C$64*$C$65</f>
        <v>-242386.82334836625</v>
      </c>
      <c r="CCI65" s="1676">
        <f t="shared" ref="CCI65" si="1055">$E59*$C$64*$C$65</f>
        <v>-242386.82334836625</v>
      </c>
      <c r="CCK65" s="1676">
        <f t="shared" ref="CCK65" si="1056">$E59*$C$64*$C$65</f>
        <v>-242386.82334836625</v>
      </c>
      <c r="CCM65" s="1676">
        <f t="shared" ref="CCM65" si="1057">$E59*$C$64*$C$65</f>
        <v>-242386.82334836625</v>
      </c>
      <c r="CCO65" s="1676">
        <f t="shared" ref="CCO65" si="1058">$E59*$C$64*$C$65</f>
        <v>-242386.82334836625</v>
      </c>
      <c r="CCQ65" s="1676">
        <f t="shared" ref="CCQ65" si="1059">$E59*$C$64*$C$65</f>
        <v>-242386.82334836625</v>
      </c>
      <c r="CCS65" s="1676">
        <f t="shared" ref="CCS65" si="1060">$E59*$C$64*$C$65</f>
        <v>-242386.82334836625</v>
      </c>
      <c r="CCU65" s="1676">
        <f t="shared" ref="CCU65" si="1061">$E59*$C$64*$C$65</f>
        <v>-242386.82334836625</v>
      </c>
      <c r="CCW65" s="1676">
        <f t="shared" ref="CCW65" si="1062">$E59*$C$64*$C$65</f>
        <v>-242386.82334836625</v>
      </c>
      <c r="CCY65" s="1676">
        <f t="shared" ref="CCY65" si="1063">$E59*$C$64*$C$65</f>
        <v>-242386.82334836625</v>
      </c>
      <c r="CDA65" s="1676">
        <f t="shared" ref="CDA65" si="1064">$E59*$C$64*$C$65</f>
        <v>-242386.82334836625</v>
      </c>
      <c r="CDC65" s="1676">
        <f t="shared" ref="CDC65" si="1065">$E59*$C$64*$C$65</f>
        <v>-242386.82334836625</v>
      </c>
      <c r="CDE65" s="1676">
        <f t="shared" ref="CDE65" si="1066">$E59*$C$64*$C$65</f>
        <v>-242386.82334836625</v>
      </c>
      <c r="CDG65" s="1676">
        <f t="shared" ref="CDG65" si="1067">$E59*$C$64*$C$65</f>
        <v>-242386.82334836625</v>
      </c>
      <c r="CDI65" s="1676">
        <f t="shared" ref="CDI65" si="1068">$E59*$C$64*$C$65</f>
        <v>-242386.82334836625</v>
      </c>
      <c r="CDK65" s="1676">
        <f t="shared" ref="CDK65" si="1069">$E59*$C$64*$C$65</f>
        <v>-242386.82334836625</v>
      </c>
      <c r="CDM65" s="1676">
        <f t="shared" ref="CDM65" si="1070">$E59*$C$64*$C$65</f>
        <v>-242386.82334836625</v>
      </c>
      <c r="CDO65" s="1676">
        <f t="shared" ref="CDO65" si="1071">$E59*$C$64*$C$65</f>
        <v>-242386.82334836625</v>
      </c>
      <c r="CDQ65" s="1676">
        <f t="shared" ref="CDQ65" si="1072">$E59*$C$64*$C$65</f>
        <v>-242386.82334836625</v>
      </c>
      <c r="CDS65" s="1676">
        <f t="shared" ref="CDS65" si="1073">$E59*$C$64*$C$65</f>
        <v>-242386.82334836625</v>
      </c>
      <c r="CDU65" s="1676">
        <f t="shared" ref="CDU65" si="1074">$E59*$C$64*$C$65</f>
        <v>-242386.82334836625</v>
      </c>
      <c r="CDW65" s="1676">
        <f t="shared" ref="CDW65" si="1075">$E59*$C$64*$C$65</f>
        <v>-242386.82334836625</v>
      </c>
      <c r="CDY65" s="1676">
        <f t="shared" ref="CDY65" si="1076">$E59*$C$64*$C$65</f>
        <v>-242386.82334836625</v>
      </c>
      <c r="CEA65" s="1676">
        <f t="shared" ref="CEA65" si="1077">$E59*$C$64*$C$65</f>
        <v>-242386.82334836625</v>
      </c>
      <c r="CEC65" s="1676">
        <f t="shared" ref="CEC65" si="1078">$E59*$C$64*$C$65</f>
        <v>-242386.82334836625</v>
      </c>
      <c r="CEE65" s="1676">
        <f t="shared" ref="CEE65" si="1079">$E59*$C$64*$C$65</f>
        <v>-242386.82334836625</v>
      </c>
      <c r="CEG65" s="1676">
        <f t="shared" ref="CEG65" si="1080">$E59*$C$64*$C$65</f>
        <v>-242386.82334836625</v>
      </c>
      <c r="CEI65" s="1676">
        <f t="shared" ref="CEI65" si="1081">$E59*$C$64*$C$65</f>
        <v>-242386.82334836625</v>
      </c>
      <c r="CEK65" s="1676">
        <f t="shared" ref="CEK65" si="1082">$E59*$C$64*$C$65</f>
        <v>-242386.82334836625</v>
      </c>
      <c r="CEM65" s="1676">
        <f t="shared" ref="CEM65" si="1083">$E59*$C$64*$C$65</f>
        <v>-242386.82334836625</v>
      </c>
      <c r="CEO65" s="1676">
        <f t="shared" ref="CEO65" si="1084">$E59*$C$64*$C$65</f>
        <v>-242386.82334836625</v>
      </c>
      <c r="CEQ65" s="1676">
        <f t="shared" ref="CEQ65" si="1085">$E59*$C$64*$C$65</f>
        <v>-242386.82334836625</v>
      </c>
      <c r="CES65" s="1676">
        <f t="shared" ref="CES65" si="1086">$E59*$C$64*$C$65</f>
        <v>-242386.82334836625</v>
      </c>
      <c r="CEU65" s="1676">
        <f t="shared" ref="CEU65" si="1087">$E59*$C$64*$C$65</f>
        <v>-242386.82334836625</v>
      </c>
      <c r="CEW65" s="1676">
        <f t="shared" ref="CEW65" si="1088">$E59*$C$64*$C$65</f>
        <v>-242386.82334836625</v>
      </c>
      <c r="CEY65" s="1676">
        <f t="shared" ref="CEY65" si="1089">$E59*$C$64*$C$65</f>
        <v>-242386.82334836625</v>
      </c>
      <c r="CFA65" s="1676">
        <f t="shared" ref="CFA65" si="1090">$E59*$C$64*$C$65</f>
        <v>-242386.82334836625</v>
      </c>
      <c r="CFC65" s="1676">
        <f t="shared" ref="CFC65" si="1091">$E59*$C$64*$C$65</f>
        <v>-242386.82334836625</v>
      </c>
      <c r="CFE65" s="1676">
        <f t="shared" ref="CFE65" si="1092">$E59*$C$64*$C$65</f>
        <v>-242386.82334836625</v>
      </c>
      <c r="CFG65" s="1676">
        <f t="shared" ref="CFG65" si="1093">$E59*$C$64*$C$65</f>
        <v>-242386.82334836625</v>
      </c>
      <c r="CFI65" s="1676">
        <f t="shared" ref="CFI65" si="1094">$E59*$C$64*$C$65</f>
        <v>-242386.82334836625</v>
      </c>
      <c r="CFK65" s="1676">
        <f t="shared" ref="CFK65" si="1095">$E59*$C$64*$C$65</f>
        <v>-242386.82334836625</v>
      </c>
      <c r="CFM65" s="1676">
        <f t="shared" ref="CFM65" si="1096">$E59*$C$64*$C$65</f>
        <v>-242386.82334836625</v>
      </c>
      <c r="CFO65" s="1676">
        <f t="shared" ref="CFO65" si="1097">$E59*$C$64*$C$65</f>
        <v>-242386.82334836625</v>
      </c>
      <c r="CFQ65" s="1676">
        <f t="shared" ref="CFQ65" si="1098">$E59*$C$64*$C$65</f>
        <v>-242386.82334836625</v>
      </c>
      <c r="CFS65" s="1676">
        <f t="shared" ref="CFS65" si="1099">$E59*$C$64*$C$65</f>
        <v>-242386.82334836625</v>
      </c>
      <c r="CFU65" s="1676">
        <f t="shared" ref="CFU65" si="1100">$E59*$C$64*$C$65</f>
        <v>-242386.82334836625</v>
      </c>
      <c r="CFW65" s="1676">
        <f t="shared" ref="CFW65" si="1101">$E59*$C$64*$C$65</f>
        <v>-242386.82334836625</v>
      </c>
      <c r="CFY65" s="1676">
        <f t="shared" ref="CFY65" si="1102">$E59*$C$64*$C$65</f>
        <v>-242386.82334836625</v>
      </c>
      <c r="CGA65" s="1676">
        <f t="shared" ref="CGA65" si="1103">$E59*$C$64*$C$65</f>
        <v>-242386.82334836625</v>
      </c>
      <c r="CGC65" s="1676">
        <f t="shared" ref="CGC65" si="1104">$E59*$C$64*$C$65</f>
        <v>-242386.82334836625</v>
      </c>
      <c r="CGE65" s="1676">
        <f t="shared" ref="CGE65" si="1105">$E59*$C$64*$C$65</f>
        <v>-242386.82334836625</v>
      </c>
      <c r="CGG65" s="1676">
        <f t="shared" ref="CGG65" si="1106">$E59*$C$64*$C$65</f>
        <v>-242386.82334836625</v>
      </c>
      <c r="CGI65" s="1676">
        <f t="shared" ref="CGI65" si="1107">$E59*$C$64*$C$65</f>
        <v>-242386.82334836625</v>
      </c>
      <c r="CGK65" s="1676">
        <f t="shared" ref="CGK65" si="1108">$E59*$C$64*$C$65</f>
        <v>-242386.82334836625</v>
      </c>
      <c r="CGM65" s="1676">
        <f t="shared" ref="CGM65" si="1109">$E59*$C$64*$C$65</f>
        <v>-242386.82334836625</v>
      </c>
      <c r="CGO65" s="1676">
        <f t="shared" ref="CGO65" si="1110">$E59*$C$64*$C$65</f>
        <v>-242386.82334836625</v>
      </c>
      <c r="CGQ65" s="1676">
        <f t="shared" ref="CGQ65" si="1111">$E59*$C$64*$C$65</f>
        <v>-242386.82334836625</v>
      </c>
      <c r="CGS65" s="1676">
        <f t="shared" ref="CGS65" si="1112">$E59*$C$64*$C$65</f>
        <v>-242386.82334836625</v>
      </c>
      <c r="CGU65" s="1676">
        <f t="shared" ref="CGU65" si="1113">$E59*$C$64*$C$65</f>
        <v>-242386.82334836625</v>
      </c>
      <c r="CGW65" s="1676">
        <f t="shared" ref="CGW65" si="1114">$E59*$C$64*$C$65</f>
        <v>-242386.82334836625</v>
      </c>
      <c r="CGY65" s="1676">
        <f t="shared" ref="CGY65" si="1115">$E59*$C$64*$C$65</f>
        <v>-242386.82334836625</v>
      </c>
      <c r="CHA65" s="1676">
        <f t="shared" ref="CHA65" si="1116">$E59*$C$64*$C$65</f>
        <v>-242386.82334836625</v>
      </c>
      <c r="CHC65" s="1676">
        <f t="shared" ref="CHC65" si="1117">$E59*$C$64*$C$65</f>
        <v>-242386.82334836625</v>
      </c>
      <c r="CHE65" s="1676">
        <f t="shared" ref="CHE65" si="1118">$E59*$C$64*$C$65</f>
        <v>-242386.82334836625</v>
      </c>
      <c r="CHG65" s="1676">
        <f t="shared" ref="CHG65" si="1119">$E59*$C$64*$C$65</f>
        <v>-242386.82334836625</v>
      </c>
      <c r="CHI65" s="1676">
        <f t="shared" ref="CHI65" si="1120">$E59*$C$64*$C$65</f>
        <v>-242386.82334836625</v>
      </c>
      <c r="CHK65" s="1676">
        <f t="shared" ref="CHK65" si="1121">$E59*$C$64*$C$65</f>
        <v>-242386.82334836625</v>
      </c>
      <c r="CHM65" s="1676">
        <f t="shared" ref="CHM65" si="1122">$E59*$C$64*$C$65</f>
        <v>-242386.82334836625</v>
      </c>
      <c r="CHO65" s="1676">
        <f t="shared" ref="CHO65" si="1123">$E59*$C$64*$C$65</f>
        <v>-242386.82334836625</v>
      </c>
      <c r="CHQ65" s="1676">
        <f t="shared" ref="CHQ65" si="1124">$E59*$C$64*$C$65</f>
        <v>-242386.82334836625</v>
      </c>
      <c r="CHS65" s="1676">
        <f t="shared" ref="CHS65" si="1125">$E59*$C$64*$C$65</f>
        <v>-242386.82334836625</v>
      </c>
      <c r="CHU65" s="1676">
        <f t="shared" ref="CHU65" si="1126">$E59*$C$64*$C$65</f>
        <v>-242386.82334836625</v>
      </c>
      <c r="CHW65" s="1676">
        <f t="shared" ref="CHW65" si="1127">$E59*$C$64*$C$65</f>
        <v>-242386.82334836625</v>
      </c>
      <c r="CHY65" s="1676">
        <f t="shared" ref="CHY65" si="1128">$E59*$C$64*$C$65</f>
        <v>-242386.82334836625</v>
      </c>
      <c r="CIA65" s="1676">
        <f t="shared" ref="CIA65" si="1129">$E59*$C$64*$C$65</f>
        <v>-242386.82334836625</v>
      </c>
      <c r="CIC65" s="1676">
        <f t="shared" ref="CIC65" si="1130">$E59*$C$64*$C$65</f>
        <v>-242386.82334836625</v>
      </c>
      <c r="CIE65" s="1676">
        <f t="shared" ref="CIE65" si="1131">$E59*$C$64*$C$65</f>
        <v>-242386.82334836625</v>
      </c>
      <c r="CIG65" s="1676">
        <f t="shared" ref="CIG65" si="1132">$E59*$C$64*$C$65</f>
        <v>-242386.82334836625</v>
      </c>
      <c r="CII65" s="1676">
        <f t="shared" ref="CII65" si="1133">$E59*$C$64*$C$65</f>
        <v>-242386.82334836625</v>
      </c>
      <c r="CIK65" s="1676">
        <f t="shared" ref="CIK65" si="1134">$E59*$C$64*$C$65</f>
        <v>-242386.82334836625</v>
      </c>
      <c r="CIM65" s="1676">
        <f t="shared" ref="CIM65" si="1135">$E59*$C$64*$C$65</f>
        <v>-242386.82334836625</v>
      </c>
      <c r="CIO65" s="1676">
        <f t="shared" ref="CIO65" si="1136">$E59*$C$64*$C$65</f>
        <v>-242386.82334836625</v>
      </c>
      <c r="CIQ65" s="1676">
        <f t="shared" ref="CIQ65" si="1137">$E59*$C$64*$C$65</f>
        <v>-242386.82334836625</v>
      </c>
      <c r="CIS65" s="1676">
        <f t="shared" ref="CIS65" si="1138">$E59*$C$64*$C$65</f>
        <v>-242386.82334836625</v>
      </c>
      <c r="CIU65" s="1676">
        <f t="shared" ref="CIU65" si="1139">$E59*$C$64*$C$65</f>
        <v>-242386.82334836625</v>
      </c>
      <c r="CIW65" s="1676">
        <f t="shared" ref="CIW65" si="1140">$E59*$C$64*$C$65</f>
        <v>-242386.82334836625</v>
      </c>
      <c r="CIY65" s="1676">
        <f t="shared" ref="CIY65" si="1141">$E59*$C$64*$C$65</f>
        <v>-242386.82334836625</v>
      </c>
      <c r="CJA65" s="1676">
        <f t="shared" ref="CJA65" si="1142">$E59*$C$64*$C$65</f>
        <v>-242386.82334836625</v>
      </c>
      <c r="CJC65" s="1676">
        <f t="shared" ref="CJC65" si="1143">$E59*$C$64*$C$65</f>
        <v>-242386.82334836625</v>
      </c>
      <c r="CJE65" s="1676">
        <f t="shared" ref="CJE65" si="1144">$E59*$C$64*$C$65</f>
        <v>-242386.82334836625</v>
      </c>
      <c r="CJG65" s="1676">
        <f t="shared" ref="CJG65" si="1145">$E59*$C$64*$C$65</f>
        <v>-242386.82334836625</v>
      </c>
      <c r="CJI65" s="1676">
        <f t="shared" ref="CJI65" si="1146">$E59*$C$64*$C$65</f>
        <v>-242386.82334836625</v>
      </c>
      <c r="CJK65" s="1676">
        <f t="shared" ref="CJK65" si="1147">$E59*$C$64*$C$65</f>
        <v>-242386.82334836625</v>
      </c>
      <c r="CJM65" s="1676">
        <f t="shared" ref="CJM65" si="1148">$E59*$C$64*$C$65</f>
        <v>-242386.82334836625</v>
      </c>
      <c r="CJO65" s="1676">
        <f t="shared" ref="CJO65" si="1149">$E59*$C$64*$C$65</f>
        <v>-242386.82334836625</v>
      </c>
      <c r="CJQ65" s="1676">
        <f t="shared" ref="CJQ65" si="1150">$E59*$C$64*$C$65</f>
        <v>-242386.82334836625</v>
      </c>
      <c r="CJS65" s="1676">
        <f t="shared" ref="CJS65" si="1151">$E59*$C$64*$C$65</f>
        <v>-242386.82334836625</v>
      </c>
      <c r="CJU65" s="1676">
        <f t="shared" ref="CJU65" si="1152">$E59*$C$64*$C$65</f>
        <v>-242386.82334836625</v>
      </c>
      <c r="CJW65" s="1676">
        <f t="shared" ref="CJW65" si="1153">$E59*$C$64*$C$65</f>
        <v>-242386.82334836625</v>
      </c>
      <c r="CJY65" s="1676">
        <f t="shared" ref="CJY65" si="1154">$E59*$C$64*$C$65</f>
        <v>-242386.82334836625</v>
      </c>
      <c r="CKA65" s="1676">
        <f t="shared" ref="CKA65" si="1155">$E59*$C$64*$C$65</f>
        <v>-242386.82334836625</v>
      </c>
      <c r="CKC65" s="1676">
        <f t="shared" ref="CKC65" si="1156">$E59*$C$64*$C$65</f>
        <v>-242386.82334836625</v>
      </c>
      <c r="CKE65" s="1676">
        <f t="shared" ref="CKE65" si="1157">$E59*$C$64*$C$65</f>
        <v>-242386.82334836625</v>
      </c>
      <c r="CKG65" s="1676">
        <f t="shared" ref="CKG65" si="1158">$E59*$C$64*$C$65</f>
        <v>-242386.82334836625</v>
      </c>
      <c r="CKI65" s="1676">
        <f t="shared" ref="CKI65" si="1159">$E59*$C$64*$C$65</f>
        <v>-242386.82334836625</v>
      </c>
      <c r="CKK65" s="1676">
        <f t="shared" ref="CKK65" si="1160">$E59*$C$64*$C$65</f>
        <v>-242386.82334836625</v>
      </c>
      <c r="CKM65" s="1676">
        <f t="shared" ref="CKM65" si="1161">$E59*$C$64*$C$65</f>
        <v>-242386.82334836625</v>
      </c>
      <c r="CKO65" s="1676">
        <f t="shared" ref="CKO65" si="1162">$E59*$C$64*$C$65</f>
        <v>-242386.82334836625</v>
      </c>
      <c r="CKQ65" s="1676">
        <f t="shared" ref="CKQ65" si="1163">$E59*$C$64*$C$65</f>
        <v>-242386.82334836625</v>
      </c>
      <c r="CKS65" s="1676">
        <f t="shared" ref="CKS65" si="1164">$E59*$C$64*$C$65</f>
        <v>-242386.82334836625</v>
      </c>
      <c r="CKU65" s="1676">
        <f t="shared" ref="CKU65" si="1165">$E59*$C$64*$C$65</f>
        <v>-242386.82334836625</v>
      </c>
      <c r="CKW65" s="1676">
        <f t="shared" ref="CKW65" si="1166">$E59*$C$64*$C$65</f>
        <v>-242386.82334836625</v>
      </c>
      <c r="CKY65" s="1676">
        <f t="shared" ref="CKY65" si="1167">$E59*$C$64*$C$65</f>
        <v>-242386.82334836625</v>
      </c>
      <c r="CLA65" s="1676">
        <f t="shared" ref="CLA65" si="1168">$E59*$C$64*$C$65</f>
        <v>-242386.82334836625</v>
      </c>
      <c r="CLC65" s="1676">
        <f t="shared" ref="CLC65" si="1169">$E59*$C$64*$C$65</f>
        <v>-242386.82334836625</v>
      </c>
      <c r="CLE65" s="1676">
        <f t="shared" ref="CLE65" si="1170">$E59*$C$64*$C$65</f>
        <v>-242386.82334836625</v>
      </c>
      <c r="CLG65" s="1676">
        <f t="shared" ref="CLG65" si="1171">$E59*$C$64*$C$65</f>
        <v>-242386.82334836625</v>
      </c>
      <c r="CLI65" s="1676">
        <f t="shared" ref="CLI65" si="1172">$E59*$C$64*$C$65</f>
        <v>-242386.82334836625</v>
      </c>
      <c r="CLK65" s="1676">
        <f t="shared" ref="CLK65" si="1173">$E59*$C$64*$C$65</f>
        <v>-242386.82334836625</v>
      </c>
      <c r="CLM65" s="1676">
        <f t="shared" ref="CLM65" si="1174">$E59*$C$64*$C$65</f>
        <v>-242386.82334836625</v>
      </c>
      <c r="CLO65" s="1676">
        <f t="shared" ref="CLO65" si="1175">$E59*$C$64*$C$65</f>
        <v>-242386.82334836625</v>
      </c>
      <c r="CLQ65" s="1676">
        <f t="shared" ref="CLQ65" si="1176">$E59*$C$64*$C$65</f>
        <v>-242386.82334836625</v>
      </c>
      <c r="CLS65" s="1676">
        <f t="shared" ref="CLS65" si="1177">$E59*$C$64*$C$65</f>
        <v>-242386.82334836625</v>
      </c>
      <c r="CLU65" s="1676">
        <f t="shared" ref="CLU65" si="1178">$E59*$C$64*$C$65</f>
        <v>-242386.82334836625</v>
      </c>
      <c r="CLW65" s="1676">
        <f t="shared" ref="CLW65" si="1179">$E59*$C$64*$C$65</f>
        <v>-242386.82334836625</v>
      </c>
      <c r="CLY65" s="1676">
        <f t="shared" ref="CLY65" si="1180">$E59*$C$64*$C$65</f>
        <v>-242386.82334836625</v>
      </c>
      <c r="CMA65" s="1676">
        <f t="shared" ref="CMA65" si="1181">$E59*$C$64*$C$65</f>
        <v>-242386.82334836625</v>
      </c>
      <c r="CMC65" s="1676">
        <f t="shared" ref="CMC65" si="1182">$E59*$C$64*$C$65</f>
        <v>-242386.82334836625</v>
      </c>
      <c r="CME65" s="1676">
        <f t="shared" ref="CME65" si="1183">$E59*$C$64*$C$65</f>
        <v>-242386.82334836625</v>
      </c>
      <c r="CMG65" s="1676">
        <f t="shared" ref="CMG65" si="1184">$E59*$C$64*$C$65</f>
        <v>-242386.82334836625</v>
      </c>
      <c r="CMI65" s="1676">
        <f t="shared" ref="CMI65" si="1185">$E59*$C$64*$C$65</f>
        <v>-242386.82334836625</v>
      </c>
      <c r="CMK65" s="1676">
        <f t="shared" ref="CMK65" si="1186">$E59*$C$64*$C$65</f>
        <v>-242386.82334836625</v>
      </c>
      <c r="CMM65" s="1676">
        <f t="shared" ref="CMM65" si="1187">$E59*$C$64*$C$65</f>
        <v>-242386.82334836625</v>
      </c>
      <c r="CMO65" s="1676">
        <f t="shared" ref="CMO65" si="1188">$E59*$C$64*$C$65</f>
        <v>-242386.82334836625</v>
      </c>
      <c r="CMQ65" s="1676">
        <f t="shared" ref="CMQ65" si="1189">$E59*$C$64*$C$65</f>
        <v>-242386.82334836625</v>
      </c>
      <c r="CMS65" s="1676">
        <f t="shared" ref="CMS65" si="1190">$E59*$C$64*$C$65</f>
        <v>-242386.82334836625</v>
      </c>
      <c r="CMU65" s="1676">
        <f t="shared" ref="CMU65" si="1191">$E59*$C$64*$C$65</f>
        <v>-242386.82334836625</v>
      </c>
      <c r="CMW65" s="1676">
        <f t="shared" ref="CMW65" si="1192">$E59*$C$64*$C$65</f>
        <v>-242386.82334836625</v>
      </c>
      <c r="CMY65" s="1676">
        <f t="shared" ref="CMY65" si="1193">$E59*$C$64*$C$65</f>
        <v>-242386.82334836625</v>
      </c>
      <c r="CNA65" s="1676">
        <f t="shared" ref="CNA65" si="1194">$E59*$C$64*$C$65</f>
        <v>-242386.82334836625</v>
      </c>
      <c r="CNC65" s="1676">
        <f t="shared" ref="CNC65" si="1195">$E59*$C$64*$C$65</f>
        <v>-242386.82334836625</v>
      </c>
      <c r="CNE65" s="1676">
        <f t="shared" ref="CNE65" si="1196">$E59*$C$64*$C$65</f>
        <v>-242386.82334836625</v>
      </c>
      <c r="CNG65" s="1676">
        <f t="shared" ref="CNG65" si="1197">$E59*$C$64*$C$65</f>
        <v>-242386.82334836625</v>
      </c>
      <c r="CNI65" s="1676">
        <f t="shared" ref="CNI65" si="1198">$E59*$C$64*$C$65</f>
        <v>-242386.82334836625</v>
      </c>
      <c r="CNK65" s="1676">
        <f t="shared" ref="CNK65" si="1199">$E59*$C$64*$C$65</f>
        <v>-242386.82334836625</v>
      </c>
      <c r="CNM65" s="1676">
        <f t="shared" ref="CNM65" si="1200">$E59*$C$64*$C$65</f>
        <v>-242386.82334836625</v>
      </c>
      <c r="CNO65" s="1676">
        <f t="shared" ref="CNO65" si="1201">$E59*$C$64*$C$65</f>
        <v>-242386.82334836625</v>
      </c>
      <c r="CNQ65" s="1676">
        <f t="shared" ref="CNQ65" si="1202">$E59*$C$64*$C$65</f>
        <v>-242386.82334836625</v>
      </c>
      <c r="CNS65" s="1676">
        <f t="shared" ref="CNS65" si="1203">$E59*$C$64*$C$65</f>
        <v>-242386.82334836625</v>
      </c>
      <c r="CNU65" s="1676">
        <f t="shared" ref="CNU65" si="1204">$E59*$C$64*$C$65</f>
        <v>-242386.82334836625</v>
      </c>
      <c r="CNW65" s="1676">
        <f t="shared" ref="CNW65" si="1205">$E59*$C$64*$C$65</f>
        <v>-242386.82334836625</v>
      </c>
      <c r="CNY65" s="1676">
        <f t="shared" ref="CNY65" si="1206">$E59*$C$64*$C$65</f>
        <v>-242386.82334836625</v>
      </c>
      <c r="COA65" s="1676">
        <f t="shared" ref="COA65" si="1207">$E59*$C$64*$C$65</f>
        <v>-242386.82334836625</v>
      </c>
      <c r="COC65" s="1676">
        <f t="shared" ref="COC65" si="1208">$E59*$C$64*$C$65</f>
        <v>-242386.82334836625</v>
      </c>
      <c r="COE65" s="1676">
        <f t="shared" ref="COE65" si="1209">$E59*$C$64*$C$65</f>
        <v>-242386.82334836625</v>
      </c>
      <c r="COG65" s="1676">
        <f t="shared" ref="COG65" si="1210">$E59*$C$64*$C$65</f>
        <v>-242386.82334836625</v>
      </c>
      <c r="COI65" s="1676">
        <f t="shared" ref="COI65" si="1211">$E59*$C$64*$C$65</f>
        <v>-242386.82334836625</v>
      </c>
      <c r="COK65" s="1676">
        <f t="shared" ref="COK65" si="1212">$E59*$C$64*$C$65</f>
        <v>-242386.82334836625</v>
      </c>
      <c r="COM65" s="1676">
        <f t="shared" ref="COM65" si="1213">$E59*$C$64*$C$65</f>
        <v>-242386.82334836625</v>
      </c>
      <c r="COO65" s="1676">
        <f t="shared" ref="COO65" si="1214">$E59*$C$64*$C$65</f>
        <v>-242386.82334836625</v>
      </c>
      <c r="COQ65" s="1676">
        <f t="shared" ref="COQ65" si="1215">$E59*$C$64*$C$65</f>
        <v>-242386.82334836625</v>
      </c>
      <c r="COS65" s="1676">
        <f t="shared" ref="COS65" si="1216">$E59*$C$64*$C$65</f>
        <v>-242386.82334836625</v>
      </c>
      <c r="COU65" s="1676">
        <f t="shared" ref="COU65" si="1217">$E59*$C$64*$C$65</f>
        <v>-242386.82334836625</v>
      </c>
      <c r="COW65" s="1676">
        <f t="shared" ref="COW65" si="1218">$E59*$C$64*$C$65</f>
        <v>-242386.82334836625</v>
      </c>
      <c r="COY65" s="1676">
        <f t="shared" ref="COY65" si="1219">$E59*$C$64*$C$65</f>
        <v>-242386.82334836625</v>
      </c>
      <c r="CPA65" s="1676">
        <f t="shared" ref="CPA65" si="1220">$E59*$C$64*$C$65</f>
        <v>-242386.82334836625</v>
      </c>
      <c r="CPC65" s="1676">
        <f t="shared" ref="CPC65" si="1221">$E59*$C$64*$C$65</f>
        <v>-242386.82334836625</v>
      </c>
      <c r="CPE65" s="1676">
        <f t="shared" ref="CPE65" si="1222">$E59*$C$64*$C$65</f>
        <v>-242386.82334836625</v>
      </c>
      <c r="CPG65" s="1676">
        <f t="shared" ref="CPG65" si="1223">$E59*$C$64*$C$65</f>
        <v>-242386.82334836625</v>
      </c>
      <c r="CPI65" s="1676">
        <f t="shared" ref="CPI65" si="1224">$E59*$C$64*$C$65</f>
        <v>-242386.82334836625</v>
      </c>
      <c r="CPK65" s="1676">
        <f t="shared" ref="CPK65" si="1225">$E59*$C$64*$C$65</f>
        <v>-242386.82334836625</v>
      </c>
      <c r="CPM65" s="1676">
        <f t="shared" ref="CPM65" si="1226">$E59*$C$64*$C$65</f>
        <v>-242386.82334836625</v>
      </c>
      <c r="CPO65" s="1676">
        <f t="shared" ref="CPO65" si="1227">$E59*$C$64*$C$65</f>
        <v>-242386.82334836625</v>
      </c>
      <c r="CPQ65" s="1676">
        <f t="shared" ref="CPQ65" si="1228">$E59*$C$64*$C$65</f>
        <v>-242386.82334836625</v>
      </c>
      <c r="CPS65" s="1676">
        <f t="shared" ref="CPS65" si="1229">$E59*$C$64*$C$65</f>
        <v>-242386.82334836625</v>
      </c>
      <c r="CPU65" s="1676">
        <f t="shared" ref="CPU65" si="1230">$E59*$C$64*$C$65</f>
        <v>-242386.82334836625</v>
      </c>
      <c r="CPW65" s="1676">
        <f t="shared" ref="CPW65" si="1231">$E59*$C$64*$C$65</f>
        <v>-242386.82334836625</v>
      </c>
      <c r="CPY65" s="1676">
        <f t="shared" ref="CPY65" si="1232">$E59*$C$64*$C$65</f>
        <v>-242386.82334836625</v>
      </c>
      <c r="CQA65" s="1676">
        <f t="shared" ref="CQA65" si="1233">$E59*$C$64*$C$65</f>
        <v>-242386.82334836625</v>
      </c>
      <c r="CQC65" s="1676">
        <f t="shared" ref="CQC65" si="1234">$E59*$C$64*$C$65</f>
        <v>-242386.82334836625</v>
      </c>
      <c r="CQE65" s="1676">
        <f t="shared" ref="CQE65" si="1235">$E59*$C$64*$C$65</f>
        <v>-242386.82334836625</v>
      </c>
      <c r="CQG65" s="1676">
        <f t="shared" ref="CQG65" si="1236">$E59*$C$64*$C$65</f>
        <v>-242386.82334836625</v>
      </c>
      <c r="CQI65" s="1676">
        <f t="shared" ref="CQI65" si="1237">$E59*$C$64*$C$65</f>
        <v>-242386.82334836625</v>
      </c>
      <c r="CQK65" s="1676">
        <f t="shared" ref="CQK65" si="1238">$E59*$C$64*$C$65</f>
        <v>-242386.82334836625</v>
      </c>
      <c r="CQM65" s="1676">
        <f t="shared" ref="CQM65" si="1239">$E59*$C$64*$C$65</f>
        <v>-242386.82334836625</v>
      </c>
      <c r="CQO65" s="1676">
        <f t="shared" ref="CQO65" si="1240">$E59*$C$64*$C$65</f>
        <v>-242386.82334836625</v>
      </c>
      <c r="CQQ65" s="1676">
        <f t="shared" ref="CQQ65" si="1241">$E59*$C$64*$C$65</f>
        <v>-242386.82334836625</v>
      </c>
      <c r="CQS65" s="1676">
        <f t="shared" ref="CQS65" si="1242">$E59*$C$64*$C$65</f>
        <v>-242386.82334836625</v>
      </c>
      <c r="CQU65" s="1676">
        <f t="shared" ref="CQU65" si="1243">$E59*$C$64*$C$65</f>
        <v>-242386.82334836625</v>
      </c>
      <c r="CQW65" s="1676">
        <f t="shared" ref="CQW65" si="1244">$E59*$C$64*$C$65</f>
        <v>-242386.82334836625</v>
      </c>
      <c r="CQY65" s="1676">
        <f t="shared" ref="CQY65" si="1245">$E59*$C$64*$C$65</f>
        <v>-242386.82334836625</v>
      </c>
      <c r="CRA65" s="1676">
        <f t="shared" ref="CRA65" si="1246">$E59*$C$64*$C$65</f>
        <v>-242386.82334836625</v>
      </c>
      <c r="CRC65" s="1676">
        <f t="shared" ref="CRC65" si="1247">$E59*$C$64*$C$65</f>
        <v>-242386.82334836625</v>
      </c>
      <c r="CRE65" s="1676">
        <f t="shared" ref="CRE65" si="1248">$E59*$C$64*$C$65</f>
        <v>-242386.82334836625</v>
      </c>
      <c r="CRG65" s="1676">
        <f t="shared" ref="CRG65" si="1249">$E59*$C$64*$C$65</f>
        <v>-242386.82334836625</v>
      </c>
      <c r="CRI65" s="1676">
        <f t="shared" ref="CRI65" si="1250">$E59*$C$64*$C$65</f>
        <v>-242386.82334836625</v>
      </c>
      <c r="CRK65" s="1676">
        <f t="shared" ref="CRK65" si="1251">$E59*$C$64*$C$65</f>
        <v>-242386.82334836625</v>
      </c>
      <c r="CRM65" s="1676">
        <f t="shared" ref="CRM65" si="1252">$E59*$C$64*$C$65</f>
        <v>-242386.82334836625</v>
      </c>
      <c r="CRO65" s="1676">
        <f t="shared" ref="CRO65" si="1253">$E59*$C$64*$C$65</f>
        <v>-242386.82334836625</v>
      </c>
      <c r="CRQ65" s="1676">
        <f t="shared" ref="CRQ65" si="1254">$E59*$C$64*$C$65</f>
        <v>-242386.82334836625</v>
      </c>
      <c r="CRS65" s="1676">
        <f t="shared" ref="CRS65" si="1255">$E59*$C$64*$C$65</f>
        <v>-242386.82334836625</v>
      </c>
      <c r="CRU65" s="1676">
        <f t="shared" ref="CRU65" si="1256">$E59*$C$64*$C$65</f>
        <v>-242386.82334836625</v>
      </c>
      <c r="CRW65" s="1676">
        <f t="shared" ref="CRW65" si="1257">$E59*$C$64*$C$65</f>
        <v>-242386.82334836625</v>
      </c>
      <c r="CRY65" s="1676">
        <f t="shared" ref="CRY65" si="1258">$E59*$C$64*$C$65</f>
        <v>-242386.82334836625</v>
      </c>
      <c r="CSA65" s="1676">
        <f t="shared" ref="CSA65" si="1259">$E59*$C$64*$C$65</f>
        <v>-242386.82334836625</v>
      </c>
      <c r="CSC65" s="1676">
        <f t="shared" ref="CSC65" si="1260">$E59*$C$64*$C$65</f>
        <v>-242386.82334836625</v>
      </c>
      <c r="CSE65" s="1676">
        <f t="shared" ref="CSE65" si="1261">$E59*$C$64*$C$65</f>
        <v>-242386.82334836625</v>
      </c>
      <c r="CSG65" s="1676">
        <f t="shared" ref="CSG65" si="1262">$E59*$C$64*$C$65</f>
        <v>-242386.82334836625</v>
      </c>
      <c r="CSI65" s="1676">
        <f t="shared" ref="CSI65" si="1263">$E59*$C$64*$C$65</f>
        <v>-242386.82334836625</v>
      </c>
      <c r="CSK65" s="1676">
        <f t="shared" ref="CSK65" si="1264">$E59*$C$64*$C$65</f>
        <v>-242386.82334836625</v>
      </c>
      <c r="CSM65" s="1676">
        <f t="shared" ref="CSM65" si="1265">$E59*$C$64*$C$65</f>
        <v>-242386.82334836625</v>
      </c>
      <c r="CSO65" s="1676">
        <f t="shared" ref="CSO65" si="1266">$E59*$C$64*$C$65</f>
        <v>-242386.82334836625</v>
      </c>
      <c r="CSQ65" s="1676">
        <f t="shared" ref="CSQ65" si="1267">$E59*$C$64*$C$65</f>
        <v>-242386.82334836625</v>
      </c>
      <c r="CSS65" s="1676">
        <f t="shared" ref="CSS65" si="1268">$E59*$C$64*$C$65</f>
        <v>-242386.82334836625</v>
      </c>
      <c r="CSU65" s="1676">
        <f t="shared" ref="CSU65" si="1269">$E59*$C$64*$C$65</f>
        <v>-242386.82334836625</v>
      </c>
      <c r="CSW65" s="1676">
        <f t="shared" ref="CSW65" si="1270">$E59*$C$64*$C$65</f>
        <v>-242386.82334836625</v>
      </c>
      <c r="CSY65" s="1676">
        <f t="shared" ref="CSY65" si="1271">$E59*$C$64*$C$65</f>
        <v>-242386.82334836625</v>
      </c>
      <c r="CTA65" s="1676">
        <f t="shared" ref="CTA65" si="1272">$E59*$C$64*$C$65</f>
        <v>-242386.82334836625</v>
      </c>
      <c r="CTC65" s="1676">
        <f t="shared" ref="CTC65" si="1273">$E59*$C$64*$C$65</f>
        <v>-242386.82334836625</v>
      </c>
      <c r="CTE65" s="1676">
        <f t="shared" ref="CTE65" si="1274">$E59*$C$64*$C$65</f>
        <v>-242386.82334836625</v>
      </c>
      <c r="CTG65" s="1676">
        <f t="shared" ref="CTG65" si="1275">$E59*$C$64*$C$65</f>
        <v>-242386.82334836625</v>
      </c>
      <c r="CTI65" s="1676">
        <f t="shared" ref="CTI65" si="1276">$E59*$C$64*$C$65</f>
        <v>-242386.82334836625</v>
      </c>
      <c r="CTK65" s="1676">
        <f t="shared" ref="CTK65" si="1277">$E59*$C$64*$C$65</f>
        <v>-242386.82334836625</v>
      </c>
      <c r="CTM65" s="1676">
        <f t="shared" ref="CTM65" si="1278">$E59*$C$64*$C$65</f>
        <v>-242386.82334836625</v>
      </c>
      <c r="CTO65" s="1676">
        <f t="shared" ref="CTO65" si="1279">$E59*$C$64*$C$65</f>
        <v>-242386.82334836625</v>
      </c>
      <c r="CTQ65" s="1676">
        <f t="shared" ref="CTQ65" si="1280">$E59*$C$64*$C$65</f>
        <v>-242386.82334836625</v>
      </c>
      <c r="CTS65" s="1676">
        <f t="shared" ref="CTS65" si="1281">$E59*$C$64*$C$65</f>
        <v>-242386.82334836625</v>
      </c>
      <c r="CTU65" s="1676">
        <f t="shared" ref="CTU65" si="1282">$E59*$C$64*$C$65</f>
        <v>-242386.82334836625</v>
      </c>
      <c r="CTW65" s="1676">
        <f t="shared" ref="CTW65" si="1283">$E59*$C$64*$C$65</f>
        <v>-242386.82334836625</v>
      </c>
      <c r="CTY65" s="1676">
        <f t="shared" ref="CTY65" si="1284">$E59*$C$64*$C$65</f>
        <v>-242386.82334836625</v>
      </c>
      <c r="CUA65" s="1676">
        <f t="shared" ref="CUA65" si="1285">$E59*$C$64*$C$65</f>
        <v>-242386.82334836625</v>
      </c>
      <c r="CUC65" s="1676">
        <f t="shared" ref="CUC65" si="1286">$E59*$C$64*$C$65</f>
        <v>-242386.82334836625</v>
      </c>
      <c r="CUE65" s="1676">
        <f t="shared" ref="CUE65" si="1287">$E59*$C$64*$C$65</f>
        <v>-242386.82334836625</v>
      </c>
      <c r="CUG65" s="1676">
        <f t="shared" ref="CUG65" si="1288">$E59*$C$64*$C$65</f>
        <v>-242386.82334836625</v>
      </c>
      <c r="CUI65" s="1676">
        <f t="shared" ref="CUI65" si="1289">$E59*$C$64*$C$65</f>
        <v>-242386.82334836625</v>
      </c>
      <c r="CUK65" s="1676">
        <f t="shared" ref="CUK65" si="1290">$E59*$C$64*$C$65</f>
        <v>-242386.82334836625</v>
      </c>
      <c r="CUM65" s="1676">
        <f t="shared" ref="CUM65" si="1291">$E59*$C$64*$C$65</f>
        <v>-242386.82334836625</v>
      </c>
      <c r="CUO65" s="1676">
        <f t="shared" ref="CUO65" si="1292">$E59*$C$64*$C$65</f>
        <v>-242386.82334836625</v>
      </c>
      <c r="CUQ65" s="1676">
        <f t="shared" ref="CUQ65" si="1293">$E59*$C$64*$C$65</f>
        <v>-242386.82334836625</v>
      </c>
      <c r="CUS65" s="1676">
        <f t="shared" ref="CUS65" si="1294">$E59*$C$64*$C$65</f>
        <v>-242386.82334836625</v>
      </c>
      <c r="CUU65" s="1676">
        <f t="shared" ref="CUU65" si="1295">$E59*$C$64*$C$65</f>
        <v>-242386.82334836625</v>
      </c>
      <c r="CUW65" s="1676">
        <f t="shared" ref="CUW65" si="1296">$E59*$C$64*$C$65</f>
        <v>-242386.82334836625</v>
      </c>
      <c r="CUY65" s="1676">
        <f t="shared" ref="CUY65" si="1297">$E59*$C$64*$C$65</f>
        <v>-242386.82334836625</v>
      </c>
      <c r="CVA65" s="1676">
        <f t="shared" ref="CVA65" si="1298">$E59*$C$64*$C$65</f>
        <v>-242386.82334836625</v>
      </c>
      <c r="CVC65" s="1676">
        <f t="shared" ref="CVC65" si="1299">$E59*$C$64*$C$65</f>
        <v>-242386.82334836625</v>
      </c>
      <c r="CVE65" s="1676">
        <f t="shared" ref="CVE65" si="1300">$E59*$C$64*$C$65</f>
        <v>-242386.82334836625</v>
      </c>
      <c r="CVG65" s="1676">
        <f t="shared" ref="CVG65" si="1301">$E59*$C$64*$C$65</f>
        <v>-242386.82334836625</v>
      </c>
      <c r="CVI65" s="1676">
        <f t="shared" ref="CVI65" si="1302">$E59*$C$64*$C$65</f>
        <v>-242386.82334836625</v>
      </c>
      <c r="CVK65" s="1676">
        <f t="shared" ref="CVK65" si="1303">$E59*$C$64*$C$65</f>
        <v>-242386.82334836625</v>
      </c>
      <c r="CVM65" s="1676">
        <f t="shared" ref="CVM65" si="1304">$E59*$C$64*$C$65</f>
        <v>-242386.82334836625</v>
      </c>
      <c r="CVO65" s="1676">
        <f t="shared" ref="CVO65" si="1305">$E59*$C$64*$C$65</f>
        <v>-242386.82334836625</v>
      </c>
      <c r="CVQ65" s="1676">
        <f t="shared" ref="CVQ65" si="1306">$E59*$C$64*$C$65</f>
        <v>-242386.82334836625</v>
      </c>
      <c r="CVS65" s="1676">
        <f t="shared" ref="CVS65" si="1307">$E59*$C$64*$C$65</f>
        <v>-242386.82334836625</v>
      </c>
      <c r="CVU65" s="1676">
        <f t="shared" ref="CVU65" si="1308">$E59*$C$64*$C$65</f>
        <v>-242386.82334836625</v>
      </c>
      <c r="CVW65" s="1676">
        <f t="shared" ref="CVW65" si="1309">$E59*$C$64*$C$65</f>
        <v>-242386.82334836625</v>
      </c>
      <c r="CVY65" s="1676">
        <f t="shared" ref="CVY65" si="1310">$E59*$C$64*$C$65</f>
        <v>-242386.82334836625</v>
      </c>
      <c r="CWA65" s="1676">
        <f t="shared" ref="CWA65" si="1311">$E59*$C$64*$C$65</f>
        <v>-242386.82334836625</v>
      </c>
      <c r="CWC65" s="1676">
        <f t="shared" ref="CWC65" si="1312">$E59*$C$64*$C$65</f>
        <v>-242386.82334836625</v>
      </c>
      <c r="CWE65" s="1676">
        <f t="shared" ref="CWE65" si="1313">$E59*$C$64*$C$65</f>
        <v>-242386.82334836625</v>
      </c>
      <c r="CWG65" s="1676">
        <f t="shared" ref="CWG65" si="1314">$E59*$C$64*$C$65</f>
        <v>-242386.82334836625</v>
      </c>
      <c r="CWI65" s="1676">
        <f t="shared" ref="CWI65" si="1315">$E59*$C$64*$C$65</f>
        <v>-242386.82334836625</v>
      </c>
      <c r="CWK65" s="1676">
        <f t="shared" ref="CWK65" si="1316">$E59*$C$64*$C$65</f>
        <v>-242386.82334836625</v>
      </c>
      <c r="CWM65" s="1676">
        <f t="shared" ref="CWM65" si="1317">$E59*$C$64*$C$65</f>
        <v>-242386.82334836625</v>
      </c>
      <c r="CWO65" s="1676">
        <f t="shared" ref="CWO65" si="1318">$E59*$C$64*$C$65</f>
        <v>-242386.82334836625</v>
      </c>
      <c r="CWQ65" s="1676">
        <f t="shared" ref="CWQ65" si="1319">$E59*$C$64*$C$65</f>
        <v>-242386.82334836625</v>
      </c>
      <c r="CWS65" s="1676">
        <f t="shared" ref="CWS65" si="1320">$E59*$C$64*$C$65</f>
        <v>-242386.82334836625</v>
      </c>
      <c r="CWU65" s="1676">
        <f t="shared" ref="CWU65" si="1321">$E59*$C$64*$C$65</f>
        <v>-242386.82334836625</v>
      </c>
      <c r="CWW65" s="1676">
        <f t="shared" ref="CWW65" si="1322">$E59*$C$64*$C$65</f>
        <v>-242386.82334836625</v>
      </c>
      <c r="CWY65" s="1676">
        <f t="shared" ref="CWY65" si="1323">$E59*$C$64*$C$65</f>
        <v>-242386.82334836625</v>
      </c>
      <c r="CXA65" s="1676">
        <f t="shared" ref="CXA65" si="1324">$E59*$C$64*$C$65</f>
        <v>-242386.82334836625</v>
      </c>
      <c r="CXC65" s="1676">
        <f t="shared" ref="CXC65" si="1325">$E59*$C$64*$C$65</f>
        <v>-242386.82334836625</v>
      </c>
      <c r="CXE65" s="1676">
        <f t="shared" ref="CXE65" si="1326">$E59*$C$64*$C$65</f>
        <v>-242386.82334836625</v>
      </c>
      <c r="CXG65" s="1676">
        <f t="shared" ref="CXG65" si="1327">$E59*$C$64*$C$65</f>
        <v>-242386.82334836625</v>
      </c>
      <c r="CXI65" s="1676">
        <f t="shared" ref="CXI65" si="1328">$E59*$C$64*$C$65</f>
        <v>-242386.82334836625</v>
      </c>
      <c r="CXK65" s="1676">
        <f t="shared" ref="CXK65" si="1329">$E59*$C$64*$C$65</f>
        <v>-242386.82334836625</v>
      </c>
      <c r="CXM65" s="1676">
        <f t="shared" ref="CXM65" si="1330">$E59*$C$64*$C$65</f>
        <v>-242386.82334836625</v>
      </c>
      <c r="CXO65" s="1676">
        <f t="shared" ref="CXO65" si="1331">$E59*$C$64*$C$65</f>
        <v>-242386.82334836625</v>
      </c>
      <c r="CXQ65" s="1676">
        <f t="shared" ref="CXQ65" si="1332">$E59*$C$64*$C$65</f>
        <v>-242386.82334836625</v>
      </c>
      <c r="CXS65" s="1676">
        <f t="shared" ref="CXS65" si="1333">$E59*$C$64*$C$65</f>
        <v>-242386.82334836625</v>
      </c>
      <c r="CXU65" s="1676">
        <f t="shared" ref="CXU65" si="1334">$E59*$C$64*$C$65</f>
        <v>-242386.82334836625</v>
      </c>
      <c r="CXW65" s="1676">
        <f t="shared" ref="CXW65" si="1335">$E59*$C$64*$C$65</f>
        <v>-242386.82334836625</v>
      </c>
      <c r="CXY65" s="1676">
        <f t="shared" ref="CXY65" si="1336">$E59*$C$64*$C$65</f>
        <v>-242386.82334836625</v>
      </c>
      <c r="CYA65" s="1676">
        <f t="shared" ref="CYA65" si="1337">$E59*$C$64*$C$65</f>
        <v>-242386.82334836625</v>
      </c>
      <c r="CYC65" s="1676">
        <f t="shared" ref="CYC65" si="1338">$E59*$C$64*$C$65</f>
        <v>-242386.82334836625</v>
      </c>
      <c r="CYE65" s="1676">
        <f t="shared" ref="CYE65" si="1339">$E59*$C$64*$C$65</f>
        <v>-242386.82334836625</v>
      </c>
      <c r="CYG65" s="1676">
        <f t="shared" ref="CYG65" si="1340">$E59*$C$64*$C$65</f>
        <v>-242386.82334836625</v>
      </c>
      <c r="CYI65" s="1676">
        <f t="shared" ref="CYI65" si="1341">$E59*$C$64*$C$65</f>
        <v>-242386.82334836625</v>
      </c>
      <c r="CYK65" s="1676">
        <f t="shared" ref="CYK65" si="1342">$E59*$C$64*$C$65</f>
        <v>-242386.82334836625</v>
      </c>
      <c r="CYM65" s="1676">
        <f t="shared" ref="CYM65" si="1343">$E59*$C$64*$C$65</f>
        <v>-242386.82334836625</v>
      </c>
      <c r="CYO65" s="1676">
        <f t="shared" ref="CYO65" si="1344">$E59*$C$64*$C$65</f>
        <v>-242386.82334836625</v>
      </c>
      <c r="CYQ65" s="1676">
        <f t="shared" ref="CYQ65" si="1345">$E59*$C$64*$C$65</f>
        <v>-242386.82334836625</v>
      </c>
      <c r="CYS65" s="1676">
        <f t="shared" ref="CYS65" si="1346">$E59*$C$64*$C$65</f>
        <v>-242386.82334836625</v>
      </c>
      <c r="CYU65" s="1676">
        <f t="shared" ref="CYU65" si="1347">$E59*$C$64*$C$65</f>
        <v>-242386.82334836625</v>
      </c>
      <c r="CYW65" s="1676">
        <f t="shared" ref="CYW65" si="1348">$E59*$C$64*$C$65</f>
        <v>-242386.82334836625</v>
      </c>
      <c r="CYY65" s="1676">
        <f t="shared" ref="CYY65" si="1349">$E59*$C$64*$C$65</f>
        <v>-242386.82334836625</v>
      </c>
      <c r="CZA65" s="1676">
        <f t="shared" ref="CZA65" si="1350">$E59*$C$64*$C$65</f>
        <v>-242386.82334836625</v>
      </c>
      <c r="CZC65" s="1676">
        <f t="shared" ref="CZC65" si="1351">$E59*$C$64*$C$65</f>
        <v>-242386.82334836625</v>
      </c>
      <c r="CZE65" s="1676">
        <f t="shared" ref="CZE65" si="1352">$E59*$C$64*$C$65</f>
        <v>-242386.82334836625</v>
      </c>
      <c r="CZG65" s="1676">
        <f t="shared" ref="CZG65" si="1353">$E59*$C$64*$C$65</f>
        <v>-242386.82334836625</v>
      </c>
      <c r="CZI65" s="1676">
        <f t="shared" ref="CZI65" si="1354">$E59*$C$64*$C$65</f>
        <v>-242386.82334836625</v>
      </c>
      <c r="CZK65" s="1676">
        <f t="shared" ref="CZK65" si="1355">$E59*$C$64*$C$65</f>
        <v>-242386.82334836625</v>
      </c>
      <c r="CZM65" s="1676">
        <f t="shared" ref="CZM65" si="1356">$E59*$C$64*$C$65</f>
        <v>-242386.82334836625</v>
      </c>
      <c r="CZO65" s="1676">
        <f t="shared" ref="CZO65" si="1357">$E59*$C$64*$C$65</f>
        <v>-242386.82334836625</v>
      </c>
      <c r="CZQ65" s="1676">
        <f t="shared" ref="CZQ65" si="1358">$E59*$C$64*$C$65</f>
        <v>-242386.82334836625</v>
      </c>
      <c r="CZS65" s="1676">
        <f t="shared" ref="CZS65" si="1359">$E59*$C$64*$C$65</f>
        <v>-242386.82334836625</v>
      </c>
      <c r="CZU65" s="1676">
        <f t="shared" ref="CZU65" si="1360">$E59*$C$64*$C$65</f>
        <v>-242386.82334836625</v>
      </c>
      <c r="CZW65" s="1676">
        <f t="shared" ref="CZW65" si="1361">$E59*$C$64*$C$65</f>
        <v>-242386.82334836625</v>
      </c>
      <c r="CZY65" s="1676">
        <f t="shared" ref="CZY65" si="1362">$E59*$C$64*$C$65</f>
        <v>-242386.82334836625</v>
      </c>
      <c r="DAA65" s="1676">
        <f t="shared" ref="DAA65" si="1363">$E59*$C$64*$C$65</f>
        <v>-242386.82334836625</v>
      </c>
      <c r="DAC65" s="1676">
        <f t="shared" ref="DAC65" si="1364">$E59*$C$64*$C$65</f>
        <v>-242386.82334836625</v>
      </c>
      <c r="DAE65" s="1676">
        <f t="shared" ref="DAE65" si="1365">$E59*$C$64*$C$65</f>
        <v>-242386.82334836625</v>
      </c>
      <c r="DAG65" s="1676">
        <f t="shared" ref="DAG65" si="1366">$E59*$C$64*$C$65</f>
        <v>-242386.82334836625</v>
      </c>
      <c r="DAI65" s="1676">
        <f t="shared" ref="DAI65" si="1367">$E59*$C$64*$C$65</f>
        <v>-242386.82334836625</v>
      </c>
      <c r="DAK65" s="1676">
        <f t="shared" ref="DAK65" si="1368">$E59*$C$64*$C$65</f>
        <v>-242386.82334836625</v>
      </c>
      <c r="DAM65" s="1676">
        <f t="shared" ref="DAM65" si="1369">$E59*$C$64*$C$65</f>
        <v>-242386.82334836625</v>
      </c>
      <c r="DAO65" s="1676">
        <f t="shared" ref="DAO65" si="1370">$E59*$C$64*$C$65</f>
        <v>-242386.82334836625</v>
      </c>
      <c r="DAQ65" s="1676">
        <f t="shared" ref="DAQ65" si="1371">$E59*$C$64*$C$65</f>
        <v>-242386.82334836625</v>
      </c>
      <c r="DAS65" s="1676">
        <f t="shared" ref="DAS65" si="1372">$E59*$C$64*$C$65</f>
        <v>-242386.82334836625</v>
      </c>
      <c r="DAU65" s="1676">
        <f t="shared" ref="DAU65" si="1373">$E59*$C$64*$C$65</f>
        <v>-242386.82334836625</v>
      </c>
      <c r="DAW65" s="1676">
        <f t="shared" ref="DAW65" si="1374">$E59*$C$64*$C$65</f>
        <v>-242386.82334836625</v>
      </c>
      <c r="DAY65" s="1676">
        <f t="shared" ref="DAY65" si="1375">$E59*$C$64*$C$65</f>
        <v>-242386.82334836625</v>
      </c>
      <c r="DBA65" s="1676">
        <f t="shared" ref="DBA65" si="1376">$E59*$C$64*$C$65</f>
        <v>-242386.82334836625</v>
      </c>
      <c r="DBC65" s="1676">
        <f t="shared" ref="DBC65" si="1377">$E59*$C$64*$C$65</f>
        <v>-242386.82334836625</v>
      </c>
      <c r="DBE65" s="1676">
        <f t="shared" ref="DBE65" si="1378">$E59*$C$64*$C$65</f>
        <v>-242386.82334836625</v>
      </c>
      <c r="DBG65" s="1676">
        <f t="shared" ref="DBG65" si="1379">$E59*$C$64*$C$65</f>
        <v>-242386.82334836625</v>
      </c>
      <c r="DBI65" s="1676">
        <f t="shared" ref="DBI65" si="1380">$E59*$C$64*$C$65</f>
        <v>-242386.82334836625</v>
      </c>
      <c r="DBK65" s="1676">
        <f t="shared" ref="DBK65" si="1381">$E59*$C$64*$C$65</f>
        <v>-242386.82334836625</v>
      </c>
      <c r="DBM65" s="1676">
        <f t="shared" ref="DBM65" si="1382">$E59*$C$64*$C$65</f>
        <v>-242386.82334836625</v>
      </c>
      <c r="DBO65" s="1676">
        <f t="shared" ref="DBO65" si="1383">$E59*$C$64*$C$65</f>
        <v>-242386.82334836625</v>
      </c>
      <c r="DBQ65" s="1676">
        <f t="shared" ref="DBQ65" si="1384">$E59*$C$64*$C$65</f>
        <v>-242386.82334836625</v>
      </c>
      <c r="DBS65" s="1676">
        <f t="shared" ref="DBS65" si="1385">$E59*$C$64*$C$65</f>
        <v>-242386.82334836625</v>
      </c>
      <c r="DBU65" s="1676">
        <f t="shared" ref="DBU65" si="1386">$E59*$C$64*$C$65</f>
        <v>-242386.82334836625</v>
      </c>
      <c r="DBW65" s="1676">
        <f t="shared" ref="DBW65" si="1387">$E59*$C$64*$C$65</f>
        <v>-242386.82334836625</v>
      </c>
      <c r="DBY65" s="1676">
        <f t="shared" ref="DBY65" si="1388">$E59*$C$64*$C$65</f>
        <v>-242386.82334836625</v>
      </c>
      <c r="DCA65" s="1676">
        <f t="shared" ref="DCA65" si="1389">$E59*$C$64*$C$65</f>
        <v>-242386.82334836625</v>
      </c>
      <c r="DCC65" s="1676">
        <f t="shared" ref="DCC65" si="1390">$E59*$C$64*$C$65</f>
        <v>-242386.82334836625</v>
      </c>
      <c r="DCE65" s="1676">
        <f t="shared" ref="DCE65" si="1391">$E59*$C$64*$C$65</f>
        <v>-242386.82334836625</v>
      </c>
      <c r="DCG65" s="1676">
        <f t="shared" ref="DCG65" si="1392">$E59*$C$64*$C$65</f>
        <v>-242386.82334836625</v>
      </c>
      <c r="DCI65" s="1676">
        <f t="shared" ref="DCI65" si="1393">$E59*$C$64*$C$65</f>
        <v>-242386.82334836625</v>
      </c>
      <c r="DCK65" s="1676">
        <f t="shared" ref="DCK65" si="1394">$E59*$C$64*$C$65</f>
        <v>-242386.82334836625</v>
      </c>
      <c r="DCM65" s="1676">
        <f t="shared" ref="DCM65" si="1395">$E59*$C$64*$C$65</f>
        <v>-242386.82334836625</v>
      </c>
      <c r="DCO65" s="1676">
        <f t="shared" ref="DCO65" si="1396">$E59*$C$64*$C$65</f>
        <v>-242386.82334836625</v>
      </c>
      <c r="DCQ65" s="1676">
        <f t="shared" ref="DCQ65" si="1397">$E59*$C$64*$C$65</f>
        <v>-242386.82334836625</v>
      </c>
      <c r="DCS65" s="1676">
        <f t="shared" ref="DCS65" si="1398">$E59*$C$64*$C$65</f>
        <v>-242386.82334836625</v>
      </c>
      <c r="DCU65" s="1676">
        <f t="shared" ref="DCU65" si="1399">$E59*$C$64*$C$65</f>
        <v>-242386.82334836625</v>
      </c>
      <c r="DCW65" s="1676">
        <f t="shared" ref="DCW65" si="1400">$E59*$C$64*$C$65</f>
        <v>-242386.82334836625</v>
      </c>
      <c r="DCY65" s="1676">
        <f t="shared" ref="DCY65" si="1401">$E59*$C$64*$C$65</f>
        <v>-242386.82334836625</v>
      </c>
      <c r="DDA65" s="1676">
        <f t="shared" ref="DDA65" si="1402">$E59*$C$64*$C$65</f>
        <v>-242386.82334836625</v>
      </c>
      <c r="DDC65" s="1676">
        <f t="shared" ref="DDC65" si="1403">$E59*$C$64*$C$65</f>
        <v>-242386.82334836625</v>
      </c>
      <c r="DDE65" s="1676">
        <f t="shared" ref="DDE65" si="1404">$E59*$C$64*$C$65</f>
        <v>-242386.82334836625</v>
      </c>
      <c r="DDG65" s="1676">
        <f t="shared" ref="DDG65" si="1405">$E59*$C$64*$C$65</f>
        <v>-242386.82334836625</v>
      </c>
      <c r="DDI65" s="1676">
        <f t="shared" ref="DDI65" si="1406">$E59*$C$64*$C$65</f>
        <v>-242386.82334836625</v>
      </c>
      <c r="DDK65" s="1676">
        <f t="shared" ref="DDK65" si="1407">$E59*$C$64*$C$65</f>
        <v>-242386.82334836625</v>
      </c>
      <c r="DDM65" s="1676">
        <f t="shared" ref="DDM65" si="1408">$E59*$C$64*$C$65</f>
        <v>-242386.82334836625</v>
      </c>
      <c r="DDO65" s="1676">
        <f t="shared" ref="DDO65" si="1409">$E59*$C$64*$C$65</f>
        <v>-242386.82334836625</v>
      </c>
      <c r="DDQ65" s="1676">
        <f t="shared" ref="DDQ65" si="1410">$E59*$C$64*$C$65</f>
        <v>-242386.82334836625</v>
      </c>
      <c r="DDS65" s="1676">
        <f t="shared" ref="DDS65" si="1411">$E59*$C$64*$C$65</f>
        <v>-242386.82334836625</v>
      </c>
      <c r="DDU65" s="1676">
        <f t="shared" ref="DDU65" si="1412">$E59*$C$64*$C$65</f>
        <v>-242386.82334836625</v>
      </c>
      <c r="DDW65" s="1676">
        <f t="shared" ref="DDW65" si="1413">$E59*$C$64*$C$65</f>
        <v>-242386.82334836625</v>
      </c>
      <c r="DDY65" s="1676">
        <f t="shared" ref="DDY65" si="1414">$E59*$C$64*$C$65</f>
        <v>-242386.82334836625</v>
      </c>
      <c r="DEA65" s="1676">
        <f t="shared" ref="DEA65" si="1415">$E59*$C$64*$C$65</f>
        <v>-242386.82334836625</v>
      </c>
      <c r="DEC65" s="1676">
        <f t="shared" ref="DEC65" si="1416">$E59*$C$64*$C$65</f>
        <v>-242386.82334836625</v>
      </c>
      <c r="DEE65" s="1676">
        <f t="shared" ref="DEE65" si="1417">$E59*$C$64*$C$65</f>
        <v>-242386.82334836625</v>
      </c>
      <c r="DEG65" s="1676">
        <f t="shared" ref="DEG65" si="1418">$E59*$C$64*$C$65</f>
        <v>-242386.82334836625</v>
      </c>
      <c r="DEI65" s="1676">
        <f t="shared" ref="DEI65" si="1419">$E59*$C$64*$C$65</f>
        <v>-242386.82334836625</v>
      </c>
      <c r="DEK65" s="1676">
        <f t="shared" ref="DEK65" si="1420">$E59*$C$64*$C$65</f>
        <v>-242386.82334836625</v>
      </c>
      <c r="DEM65" s="1676">
        <f t="shared" ref="DEM65" si="1421">$E59*$C$64*$C$65</f>
        <v>-242386.82334836625</v>
      </c>
      <c r="DEO65" s="1676">
        <f t="shared" ref="DEO65" si="1422">$E59*$C$64*$C$65</f>
        <v>-242386.82334836625</v>
      </c>
      <c r="DEQ65" s="1676">
        <f t="shared" ref="DEQ65" si="1423">$E59*$C$64*$C$65</f>
        <v>-242386.82334836625</v>
      </c>
      <c r="DES65" s="1676">
        <f t="shared" ref="DES65" si="1424">$E59*$C$64*$C$65</f>
        <v>-242386.82334836625</v>
      </c>
      <c r="DEU65" s="1676">
        <f t="shared" ref="DEU65" si="1425">$E59*$C$64*$C$65</f>
        <v>-242386.82334836625</v>
      </c>
      <c r="DEW65" s="1676">
        <f t="shared" ref="DEW65" si="1426">$E59*$C$64*$C$65</f>
        <v>-242386.82334836625</v>
      </c>
      <c r="DEY65" s="1676">
        <f t="shared" ref="DEY65" si="1427">$E59*$C$64*$C$65</f>
        <v>-242386.82334836625</v>
      </c>
      <c r="DFA65" s="1676">
        <f t="shared" ref="DFA65" si="1428">$E59*$C$64*$C$65</f>
        <v>-242386.82334836625</v>
      </c>
      <c r="DFC65" s="1676">
        <f t="shared" ref="DFC65" si="1429">$E59*$C$64*$C$65</f>
        <v>-242386.82334836625</v>
      </c>
      <c r="DFE65" s="1676">
        <f t="shared" ref="DFE65" si="1430">$E59*$C$64*$C$65</f>
        <v>-242386.82334836625</v>
      </c>
      <c r="DFG65" s="1676">
        <f t="shared" ref="DFG65" si="1431">$E59*$C$64*$C$65</f>
        <v>-242386.82334836625</v>
      </c>
      <c r="DFI65" s="1676">
        <f t="shared" ref="DFI65" si="1432">$E59*$C$64*$C$65</f>
        <v>-242386.82334836625</v>
      </c>
      <c r="DFK65" s="1676">
        <f t="shared" ref="DFK65" si="1433">$E59*$C$64*$C$65</f>
        <v>-242386.82334836625</v>
      </c>
      <c r="DFM65" s="1676">
        <f t="shared" ref="DFM65" si="1434">$E59*$C$64*$C$65</f>
        <v>-242386.82334836625</v>
      </c>
      <c r="DFO65" s="1676">
        <f t="shared" ref="DFO65" si="1435">$E59*$C$64*$C$65</f>
        <v>-242386.82334836625</v>
      </c>
      <c r="DFQ65" s="1676">
        <f t="shared" ref="DFQ65" si="1436">$E59*$C$64*$C$65</f>
        <v>-242386.82334836625</v>
      </c>
      <c r="DFS65" s="1676">
        <f t="shared" ref="DFS65" si="1437">$E59*$C$64*$C$65</f>
        <v>-242386.82334836625</v>
      </c>
      <c r="DFU65" s="1676">
        <f t="shared" ref="DFU65" si="1438">$E59*$C$64*$C$65</f>
        <v>-242386.82334836625</v>
      </c>
      <c r="DFW65" s="1676">
        <f t="shared" ref="DFW65" si="1439">$E59*$C$64*$C$65</f>
        <v>-242386.82334836625</v>
      </c>
      <c r="DFY65" s="1676">
        <f t="shared" ref="DFY65" si="1440">$E59*$C$64*$C$65</f>
        <v>-242386.82334836625</v>
      </c>
      <c r="DGA65" s="1676">
        <f t="shared" ref="DGA65" si="1441">$E59*$C$64*$C$65</f>
        <v>-242386.82334836625</v>
      </c>
      <c r="DGC65" s="1676">
        <f t="shared" ref="DGC65" si="1442">$E59*$C$64*$C$65</f>
        <v>-242386.82334836625</v>
      </c>
      <c r="DGE65" s="1676">
        <f t="shared" ref="DGE65" si="1443">$E59*$C$64*$C$65</f>
        <v>-242386.82334836625</v>
      </c>
      <c r="DGG65" s="1676">
        <f t="shared" ref="DGG65" si="1444">$E59*$C$64*$C$65</f>
        <v>-242386.82334836625</v>
      </c>
      <c r="DGI65" s="1676">
        <f t="shared" ref="DGI65" si="1445">$E59*$C$64*$C$65</f>
        <v>-242386.82334836625</v>
      </c>
      <c r="DGK65" s="1676">
        <f t="shared" ref="DGK65" si="1446">$E59*$C$64*$C$65</f>
        <v>-242386.82334836625</v>
      </c>
      <c r="DGM65" s="1676">
        <f t="shared" ref="DGM65" si="1447">$E59*$C$64*$C$65</f>
        <v>-242386.82334836625</v>
      </c>
      <c r="DGO65" s="1676">
        <f t="shared" ref="DGO65" si="1448">$E59*$C$64*$C$65</f>
        <v>-242386.82334836625</v>
      </c>
      <c r="DGQ65" s="1676">
        <f t="shared" ref="DGQ65" si="1449">$E59*$C$64*$C$65</f>
        <v>-242386.82334836625</v>
      </c>
      <c r="DGS65" s="1676">
        <f t="shared" ref="DGS65" si="1450">$E59*$C$64*$C$65</f>
        <v>-242386.82334836625</v>
      </c>
      <c r="DGU65" s="1676">
        <f t="shared" ref="DGU65" si="1451">$E59*$C$64*$C$65</f>
        <v>-242386.82334836625</v>
      </c>
      <c r="DGW65" s="1676">
        <f t="shared" ref="DGW65" si="1452">$E59*$C$64*$C$65</f>
        <v>-242386.82334836625</v>
      </c>
      <c r="DGY65" s="1676">
        <f t="shared" ref="DGY65" si="1453">$E59*$C$64*$C$65</f>
        <v>-242386.82334836625</v>
      </c>
      <c r="DHA65" s="1676">
        <f t="shared" ref="DHA65" si="1454">$E59*$C$64*$C$65</f>
        <v>-242386.82334836625</v>
      </c>
      <c r="DHC65" s="1676">
        <f t="shared" ref="DHC65" si="1455">$E59*$C$64*$C$65</f>
        <v>-242386.82334836625</v>
      </c>
      <c r="DHE65" s="1676">
        <f t="shared" ref="DHE65" si="1456">$E59*$C$64*$C$65</f>
        <v>-242386.82334836625</v>
      </c>
      <c r="DHG65" s="1676">
        <f t="shared" ref="DHG65" si="1457">$E59*$C$64*$C$65</f>
        <v>-242386.82334836625</v>
      </c>
      <c r="DHI65" s="1676">
        <f t="shared" ref="DHI65" si="1458">$E59*$C$64*$C$65</f>
        <v>-242386.82334836625</v>
      </c>
      <c r="DHK65" s="1676">
        <f t="shared" ref="DHK65" si="1459">$E59*$C$64*$C$65</f>
        <v>-242386.82334836625</v>
      </c>
      <c r="DHM65" s="1676">
        <f t="shared" ref="DHM65" si="1460">$E59*$C$64*$C$65</f>
        <v>-242386.82334836625</v>
      </c>
      <c r="DHO65" s="1676">
        <f t="shared" ref="DHO65" si="1461">$E59*$C$64*$C$65</f>
        <v>-242386.82334836625</v>
      </c>
      <c r="DHQ65" s="1676">
        <f t="shared" ref="DHQ65" si="1462">$E59*$C$64*$C$65</f>
        <v>-242386.82334836625</v>
      </c>
      <c r="DHS65" s="1676">
        <f t="shared" ref="DHS65" si="1463">$E59*$C$64*$C$65</f>
        <v>-242386.82334836625</v>
      </c>
      <c r="DHU65" s="1676">
        <f t="shared" ref="DHU65" si="1464">$E59*$C$64*$C$65</f>
        <v>-242386.82334836625</v>
      </c>
      <c r="DHW65" s="1676">
        <f t="shared" ref="DHW65" si="1465">$E59*$C$64*$C$65</f>
        <v>-242386.82334836625</v>
      </c>
      <c r="DHY65" s="1676">
        <f t="shared" ref="DHY65" si="1466">$E59*$C$64*$C$65</f>
        <v>-242386.82334836625</v>
      </c>
      <c r="DIA65" s="1676">
        <f t="shared" ref="DIA65" si="1467">$E59*$C$64*$C$65</f>
        <v>-242386.82334836625</v>
      </c>
      <c r="DIC65" s="1676">
        <f t="shared" ref="DIC65" si="1468">$E59*$C$64*$C$65</f>
        <v>-242386.82334836625</v>
      </c>
      <c r="DIE65" s="1676">
        <f t="shared" ref="DIE65" si="1469">$E59*$C$64*$C$65</f>
        <v>-242386.82334836625</v>
      </c>
      <c r="DIG65" s="1676">
        <f t="shared" ref="DIG65" si="1470">$E59*$C$64*$C$65</f>
        <v>-242386.82334836625</v>
      </c>
      <c r="DII65" s="1676">
        <f t="shared" ref="DII65" si="1471">$E59*$C$64*$C$65</f>
        <v>-242386.82334836625</v>
      </c>
      <c r="DIK65" s="1676">
        <f t="shared" ref="DIK65" si="1472">$E59*$C$64*$C$65</f>
        <v>-242386.82334836625</v>
      </c>
      <c r="DIM65" s="1676">
        <f t="shared" ref="DIM65" si="1473">$E59*$C$64*$C$65</f>
        <v>-242386.82334836625</v>
      </c>
      <c r="DIO65" s="1676">
        <f t="shared" ref="DIO65" si="1474">$E59*$C$64*$C$65</f>
        <v>-242386.82334836625</v>
      </c>
      <c r="DIQ65" s="1676">
        <f t="shared" ref="DIQ65" si="1475">$E59*$C$64*$C$65</f>
        <v>-242386.82334836625</v>
      </c>
      <c r="DIS65" s="1676">
        <f t="shared" ref="DIS65" si="1476">$E59*$C$64*$C$65</f>
        <v>-242386.82334836625</v>
      </c>
      <c r="DIU65" s="1676">
        <f t="shared" ref="DIU65" si="1477">$E59*$C$64*$C$65</f>
        <v>-242386.82334836625</v>
      </c>
      <c r="DIW65" s="1676">
        <f t="shared" ref="DIW65" si="1478">$E59*$C$64*$C$65</f>
        <v>-242386.82334836625</v>
      </c>
      <c r="DIY65" s="1676">
        <f t="shared" ref="DIY65" si="1479">$E59*$C$64*$C$65</f>
        <v>-242386.82334836625</v>
      </c>
      <c r="DJA65" s="1676">
        <f t="shared" ref="DJA65" si="1480">$E59*$C$64*$C$65</f>
        <v>-242386.82334836625</v>
      </c>
      <c r="DJC65" s="1676">
        <f t="shared" ref="DJC65" si="1481">$E59*$C$64*$C$65</f>
        <v>-242386.82334836625</v>
      </c>
      <c r="DJE65" s="1676">
        <f t="shared" ref="DJE65" si="1482">$E59*$C$64*$C$65</f>
        <v>-242386.82334836625</v>
      </c>
      <c r="DJG65" s="1676">
        <f t="shared" ref="DJG65" si="1483">$E59*$C$64*$C$65</f>
        <v>-242386.82334836625</v>
      </c>
      <c r="DJI65" s="1676">
        <f t="shared" ref="DJI65" si="1484">$E59*$C$64*$C$65</f>
        <v>-242386.82334836625</v>
      </c>
      <c r="DJK65" s="1676">
        <f t="shared" ref="DJK65" si="1485">$E59*$C$64*$C$65</f>
        <v>-242386.82334836625</v>
      </c>
      <c r="DJM65" s="1676">
        <f t="shared" ref="DJM65" si="1486">$E59*$C$64*$C$65</f>
        <v>-242386.82334836625</v>
      </c>
      <c r="DJO65" s="1676">
        <f t="shared" ref="DJO65" si="1487">$E59*$C$64*$C$65</f>
        <v>-242386.82334836625</v>
      </c>
      <c r="DJQ65" s="1676">
        <f t="shared" ref="DJQ65" si="1488">$E59*$C$64*$C$65</f>
        <v>-242386.82334836625</v>
      </c>
      <c r="DJS65" s="1676">
        <f t="shared" ref="DJS65" si="1489">$E59*$C$64*$C$65</f>
        <v>-242386.82334836625</v>
      </c>
      <c r="DJU65" s="1676">
        <f t="shared" ref="DJU65" si="1490">$E59*$C$64*$C$65</f>
        <v>-242386.82334836625</v>
      </c>
      <c r="DJW65" s="1676">
        <f t="shared" ref="DJW65" si="1491">$E59*$C$64*$C$65</f>
        <v>-242386.82334836625</v>
      </c>
      <c r="DJY65" s="1676">
        <f t="shared" ref="DJY65" si="1492">$E59*$C$64*$C$65</f>
        <v>-242386.82334836625</v>
      </c>
      <c r="DKA65" s="1676">
        <f t="shared" ref="DKA65" si="1493">$E59*$C$64*$C$65</f>
        <v>-242386.82334836625</v>
      </c>
      <c r="DKC65" s="1676">
        <f t="shared" ref="DKC65" si="1494">$E59*$C$64*$C$65</f>
        <v>-242386.82334836625</v>
      </c>
      <c r="DKE65" s="1676">
        <f t="shared" ref="DKE65" si="1495">$E59*$C$64*$C$65</f>
        <v>-242386.82334836625</v>
      </c>
      <c r="DKG65" s="1676">
        <f t="shared" ref="DKG65" si="1496">$E59*$C$64*$C$65</f>
        <v>-242386.82334836625</v>
      </c>
      <c r="DKI65" s="1676">
        <f t="shared" ref="DKI65" si="1497">$E59*$C$64*$C$65</f>
        <v>-242386.82334836625</v>
      </c>
      <c r="DKK65" s="1676">
        <f t="shared" ref="DKK65" si="1498">$E59*$C$64*$C$65</f>
        <v>-242386.82334836625</v>
      </c>
      <c r="DKM65" s="1676">
        <f t="shared" ref="DKM65" si="1499">$E59*$C$64*$C$65</f>
        <v>-242386.82334836625</v>
      </c>
      <c r="DKO65" s="1676">
        <f t="shared" ref="DKO65" si="1500">$E59*$C$64*$C$65</f>
        <v>-242386.82334836625</v>
      </c>
      <c r="DKQ65" s="1676">
        <f t="shared" ref="DKQ65" si="1501">$E59*$C$64*$C$65</f>
        <v>-242386.82334836625</v>
      </c>
      <c r="DKS65" s="1676">
        <f t="shared" ref="DKS65" si="1502">$E59*$C$64*$C$65</f>
        <v>-242386.82334836625</v>
      </c>
      <c r="DKU65" s="1676">
        <f t="shared" ref="DKU65" si="1503">$E59*$C$64*$C$65</f>
        <v>-242386.82334836625</v>
      </c>
      <c r="DKW65" s="1676">
        <f t="shared" ref="DKW65" si="1504">$E59*$C$64*$C$65</f>
        <v>-242386.82334836625</v>
      </c>
      <c r="DKY65" s="1676">
        <f t="shared" ref="DKY65" si="1505">$E59*$C$64*$C$65</f>
        <v>-242386.82334836625</v>
      </c>
      <c r="DLA65" s="1676">
        <f t="shared" ref="DLA65" si="1506">$E59*$C$64*$C$65</f>
        <v>-242386.82334836625</v>
      </c>
      <c r="DLC65" s="1676">
        <f t="shared" ref="DLC65" si="1507">$E59*$C$64*$C$65</f>
        <v>-242386.82334836625</v>
      </c>
      <c r="DLE65" s="1676">
        <f t="shared" ref="DLE65" si="1508">$E59*$C$64*$C$65</f>
        <v>-242386.82334836625</v>
      </c>
      <c r="DLG65" s="1676">
        <f t="shared" ref="DLG65" si="1509">$E59*$C$64*$C$65</f>
        <v>-242386.82334836625</v>
      </c>
      <c r="DLI65" s="1676">
        <f t="shared" ref="DLI65" si="1510">$E59*$C$64*$C$65</f>
        <v>-242386.82334836625</v>
      </c>
      <c r="DLK65" s="1676">
        <f t="shared" ref="DLK65" si="1511">$E59*$C$64*$C$65</f>
        <v>-242386.82334836625</v>
      </c>
      <c r="DLM65" s="1676">
        <f t="shared" ref="DLM65" si="1512">$E59*$C$64*$C$65</f>
        <v>-242386.82334836625</v>
      </c>
      <c r="DLO65" s="1676">
        <f t="shared" ref="DLO65" si="1513">$E59*$C$64*$C$65</f>
        <v>-242386.82334836625</v>
      </c>
      <c r="DLQ65" s="1676">
        <f t="shared" ref="DLQ65" si="1514">$E59*$C$64*$C$65</f>
        <v>-242386.82334836625</v>
      </c>
      <c r="DLS65" s="1676">
        <f t="shared" ref="DLS65" si="1515">$E59*$C$64*$C$65</f>
        <v>-242386.82334836625</v>
      </c>
      <c r="DLU65" s="1676">
        <f t="shared" ref="DLU65" si="1516">$E59*$C$64*$C$65</f>
        <v>-242386.82334836625</v>
      </c>
      <c r="DLW65" s="1676">
        <f t="shared" ref="DLW65" si="1517">$E59*$C$64*$C$65</f>
        <v>-242386.82334836625</v>
      </c>
      <c r="DLY65" s="1676">
        <f t="shared" ref="DLY65" si="1518">$E59*$C$64*$C$65</f>
        <v>-242386.82334836625</v>
      </c>
      <c r="DMA65" s="1676">
        <f t="shared" ref="DMA65" si="1519">$E59*$C$64*$C$65</f>
        <v>-242386.82334836625</v>
      </c>
      <c r="DMC65" s="1676">
        <f t="shared" ref="DMC65" si="1520">$E59*$C$64*$C$65</f>
        <v>-242386.82334836625</v>
      </c>
      <c r="DME65" s="1676">
        <f t="shared" ref="DME65" si="1521">$E59*$C$64*$C$65</f>
        <v>-242386.82334836625</v>
      </c>
      <c r="DMG65" s="1676">
        <f t="shared" ref="DMG65" si="1522">$E59*$C$64*$C$65</f>
        <v>-242386.82334836625</v>
      </c>
      <c r="DMI65" s="1676">
        <f t="shared" ref="DMI65" si="1523">$E59*$C$64*$C$65</f>
        <v>-242386.82334836625</v>
      </c>
      <c r="DMK65" s="1676">
        <f t="shared" ref="DMK65" si="1524">$E59*$C$64*$C$65</f>
        <v>-242386.82334836625</v>
      </c>
      <c r="DMM65" s="1676">
        <f t="shared" ref="DMM65" si="1525">$E59*$C$64*$C$65</f>
        <v>-242386.82334836625</v>
      </c>
      <c r="DMO65" s="1676">
        <f t="shared" ref="DMO65" si="1526">$E59*$C$64*$C$65</f>
        <v>-242386.82334836625</v>
      </c>
      <c r="DMQ65" s="1676">
        <f t="shared" ref="DMQ65" si="1527">$E59*$C$64*$C$65</f>
        <v>-242386.82334836625</v>
      </c>
      <c r="DMS65" s="1676">
        <f t="shared" ref="DMS65" si="1528">$E59*$C$64*$C$65</f>
        <v>-242386.82334836625</v>
      </c>
      <c r="DMU65" s="1676">
        <f t="shared" ref="DMU65" si="1529">$E59*$C$64*$C$65</f>
        <v>-242386.82334836625</v>
      </c>
      <c r="DMW65" s="1676">
        <f t="shared" ref="DMW65" si="1530">$E59*$C$64*$C$65</f>
        <v>-242386.82334836625</v>
      </c>
      <c r="DMY65" s="1676">
        <f t="shared" ref="DMY65" si="1531">$E59*$C$64*$C$65</f>
        <v>-242386.82334836625</v>
      </c>
      <c r="DNA65" s="1676">
        <f t="shared" ref="DNA65" si="1532">$E59*$C$64*$C$65</f>
        <v>-242386.82334836625</v>
      </c>
      <c r="DNC65" s="1676">
        <f t="shared" ref="DNC65" si="1533">$E59*$C$64*$C$65</f>
        <v>-242386.82334836625</v>
      </c>
      <c r="DNE65" s="1676">
        <f t="shared" ref="DNE65" si="1534">$E59*$C$64*$C$65</f>
        <v>-242386.82334836625</v>
      </c>
      <c r="DNG65" s="1676">
        <f t="shared" ref="DNG65" si="1535">$E59*$C$64*$C$65</f>
        <v>-242386.82334836625</v>
      </c>
      <c r="DNI65" s="1676">
        <f t="shared" ref="DNI65" si="1536">$E59*$C$64*$C$65</f>
        <v>-242386.82334836625</v>
      </c>
      <c r="DNK65" s="1676">
        <f t="shared" ref="DNK65" si="1537">$E59*$C$64*$C$65</f>
        <v>-242386.82334836625</v>
      </c>
      <c r="DNM65" s="1676">
        <f t="shared" ref="DNM65" si="1538">$E59*$C$64*$C$65</f>
        <v>-242386.82334836625</v>
      </c>
      <c r="DNO65" s="1676">
        <f t="shared" ref="DNO65" si="1539">$E59*$C$64*$C$65</f>
        <v>-242386.82334836625</v>
      </c>
      <c r="DNQ65" s="1676">
        <f t="shared" ref="DNQ65" si="1540">$E59*$C$64*$C$65</f>
        <v>-242386.82334836625</v>
      </c>
      <c r="DNS65" s="1676">
        <f t="shared" ref="DNS65" si="1541">$E59*$C$64*$C$65</f>
        <v>-242386.82334836625</v>
      </c>
      <c r="DNU65" s="1676">
        <f t="shared" ref="DNU65" si="1542">$E59*$C$64*$C$65</f>
        <v>-242386.82334836625</v>
      </c>
      <c r="DNW65" s="1676">
        <f t="shared" ref="DNW65" si="1543">$E59*$C$64*$C$65</f>
        <v>-242386.82334836625</v>
      </c>
      <c r="DNY65" s="1676">
        <f t="shared" ref="DNY65" si="1544">$E59*$C$64*$C$65</f>
        <v>-242386.82334836625</v>
      </c>
      <c r="DOA65" s="1676">
        <f t="shared" ref="DOA65" si="1545">$E59*$C$64*$C$65</f>
        <v>-242386.82334836625</v>
      </c>
      <c r="DOC65" s="1676">
        <f t="shared" ref="DOC65" si="1546">$E59*$C$64*$C$65</f>
        <v>-242386.82334836625</v>
      </c>
      <c r="DOE65" s="1676">
        <f t="shared" ref="DOE65" si="1547">$E59*$C$64*$C$65</f>
        <v>-242386.82334836625</v>
      </c>
      <c r="DOG65" s="1676">
        <f t="shared" ref="DOG65" si="1548">$E59*$C$64*$C$65</f>
        <v>-242386.82334836625</v>
      </c>
      <c r="DOI65" s="1676">
        <f t="shared" ref="DOI65" si="1549">$E59*$C$64*$C$65</f>
        <v>-242386.82334836625</v>
      </c>
      <c r="DOK65" s="1676">
        <f t="shared" ref="DOK65" si="1550">$E59*$C$64*$C$65</f>
        <v>-242386.82334836625</v>
      </c>
      <c r="DOM65" s="1676">
        <f t="shared" ref="DOM65" si="1551">$E59*$C$64*$C$65</f>
        <v>-242386.82334836625</v>
      </c>
      <c r="DOO65" s="1676">
        <f t="shared" ref="DOO65" si="1552">$E59*$C$64*$C$65</f>
        <v>-242386.82334836625</v>
      </c>
      <c r="DOQ65" s="1676">
        <f t="shared" ref="DOQ65" si="1553">$E59*$C$64*$C$65</f>
        <v>-242386.82334836625</v>
      </c>
      <c r="DOS65" s="1676">
        <f t="shared" ref="DOS65" si="1554">$E59*$C$64*$C$65</f>
        <v>-242386.82334836625</v>
      </c>
      <c r="DOU65" s="1676">
        <f t="shared" ref="DOU65" si="1555">$E59*$C$64*$C$65</f>
        <v>-242386.82334836625</v>
      </c>
      <c r="DOW65" s="1676">
        <f t="shared" ref="DOW65" si="1556">$E59*$C$64*$C$65</f>
        <v>-242386.82334836625</v>
      </c>
      <c r="DOY65" s="1676">
        <f t="shared" ref="DOY65" si="1557">$E59*$C$64*$C$65</f>
        <v>-242386.82334836625</v>
      </c>
      <c r="DPA65" s="1676">
        <f t="shared" ref="DPA65" si="1558">$E59*$C$64*$C$65</f>
        <v>-242386.82334836625</v>
      </c>
      <c r="DPC65" s="1676">
        <f t="shared" ref="DPC65" si="1559">$E59*$C$64*$C$65</f>
        <v>-242386.82334836625</v>
      </c>
      <c r="DPE65" s="1676">
        <f t="shared" ref="DPE65" si="1560">$E59*$C$64*$C$65</f>
        <v>-242386.82334836625</v>
      </c>
      <c r="DPG65" s="1676">
        <f t="shared" ref="DPG65" si="1561">$E59*$C$64*$C$65</f>
        <v>-242386.82334836625</v>
      </c>
      <c r="DPI65" s="1676">
        <f t="shared" ref="DPI65" si="1562">$E59*$C$64*$C$65</f>
        <v>-242386.82334836625</v>
      </c>
      <c r="DPK65" s="1676">
        <f t="shared" ref="DPK65" si="1563">$E59*$C$64*$C$65</f>
        <v>-242386.82334836625</v>
      </c>
      <c r="DPM65" s="1676">
        <f t="shared" ref="DPM65" si="1564">$E59*$C$64*$C$65</f>
        <v>-242386.82334836625</v>
      </c>
      <c r="DPO65" s="1676">
        <f t="shared" ref="DPO65" si="1565">$E59*$C$64*$C$65</f>
        <v>-242386.82334836625</v>
      </c>
      <c r="DPQ65" s="1676">
        <f t="shared" ref="DPQ65" si="1566">$E59*$C$64*$C$65</f>
        <v>-242386.82334836625</v>
      </c>
      <c r="DPS65" s="1676">
        <f t="shared" ref="DPS65" si="1567">$E59*$C$64*$C$65</f>
        <v>-242386.82334836625</v>
      </c>
      <c r="DPU65" s="1676">
        <f t="shared" ref="DPU65" si="1568">$E59*$C$64*$C$65</f>
        <v>-242386.82334836625</v>
      </c>
      <c r="DPW65" s="1676">
        <f t="shared" ref="DPW65" si="1569">$E59*$C$64*$C$65</f>
        <v>-242386.82334836625</v>
      </c>
      <c r="DPY65" s="1676">
        <f t="shared" ref="DPY65" si="1570">$E59*$C$64*$C$65</f>
        <v>-242386.82334836625</v>
      </c>
      <c r="DQA65" s="1676">
        <f t="shared" ref="DQA65" si="1571">$E59*$C$64*$C$65</f>
        <v>-242386.82334836625</v>
      </c>
      <c r="DQC65" s="1676">
        <f t="shared" ref="DQC65" si="1572">$E59*$C$64*$C$65</f>
        <v>-242386.82334836625</v>
      </c>
      <c r="DQE65" s="1676">
        <f t="shared" ref="DQE65" si="1573">$E59*$C$64*$C$65</f>
        <v>-242386.82334836625</v>
      </c>
      <c r="DQG65" s="1676">
        <f t="shared" ref="DQG65" si="1574">$E59*$C$64*$C$65</f>
        <v>-242386.82334836625</v>
      </c>
      <c r="DQI65" s="1676">
        <f t="shared" ref="DQI65" si="1575">$E59*$C$64*$C$65</f>
        <v>-242386.82334836625</v>
      </c>
      <c r="DQK65" s="1676">
        <f t="shared" ref="DQK65" si="1576">$E59*$C$64*$C$65</f>
        <v>-242386.82334836625</v>
      </c>
      <c r="DQM65" s="1676">
        <f t="shared" ref="DQM65" si="1577">$E59*$C$64*$C$65</f>
        <v>-242386.82334836625</v>
      </c>
      <c r="DQO65" s="1676">
        <f t="shared" ref="DQO65" si="1578">$E59*$C$64*$C$65</f>
        <v>-242386.82334836625</v>
      </c>
      <c r="DQQ65" s="1676">
        <f t="shared" ref="DQQ65" si="1579">$E59*$C$64*$C$65</f>
        <v>-242386.82334836625</v>
      </c>
      <c r="DQS65" s="1676">
        <f t="shared" ref="DQS65" si="1580">$E59*$C$64*$C$65</f>
        <v>-242386.82334836625</v>
      </c>
      <c r="DQU65" s="1676">
        <f t="shared" ref="DQU65" si="1581">$E59*$C$64*$C$65</f>
        <v>-242386.82334836625</v>
      </c>
      <c r="DQW65" s="1676">
        <f t="shared" ref="DQW65" si="1582">$E59*$C$64*$C$65</f>
        <v>-242386.82334836625</v>
      </c>
      <c r="DQY65" s="1676">
        <f t="shared" ref="DQY65" si="1583">$E59*$C$64*$C$65</f>
        <v>-242386.82334836625</v>
      </c>
      <c r="DRA65" s="1676">
        <f t="shared" ref="DRA65" si="1584">$E59*$C$64*$C$65</f>
        <v>-242386.82334836625</v>
      </c>
      <c r="DRC65" s="1676">
        <f t="shared" ref="DRC65" si="1585">$E59*$C$64*$C$65</f>
        <v>-242386.82334836625</v>
      </c>
      <c r="DRE65" s="1676">
        <f t="shared" ref="DRE65" si="1586">$E59*$C$64*$C$65</f>
        <v>-242386.82334836625</v>
      </c>
      <c r="DRG65" s="1676">
        <f t="shared" ref="DRG65" si="1587">$E59*$C$64*$C$65</f>
        <v>-242386.82334836625</v>
      </c>
      <c r="DRI65" s="1676">
        <f t="shared" ref="DRI65" si="1588">$E59*$C$64*$C$65</f>
        <v>-242386.82334836625</v>
      </c>
      <c r="DRK65" s="1676">
        <f t="shared" ref="DRK65" si="1589">$E59*$C$64*$C$65</f>
        <v>-242386.82334836625</v>
      </c>
      <c r="DRM65" s="1676">
        <f t="shared" ref="DRM65" si="1590">$E59*$C$64*$C$65</f>
        <v>-242386.82334836625</v>
      </c>
      <c r="DRO65" s="1676">
        <f t="shared" ref="DRO65" si="1591">$E59*$C$64*$C$65</f>
        <v>-242386.82334836625</v>
      </c>
      <c r="DRQ65" s="1676">
        <f t="shared" ref="DRQ65" si="1592">$E59*$C$64*$C$65</f>
        <v>-242386.82334836625</v>
      </c>
      <c r="DRS65" s="1676">
        <f t="shared" ref="DRS65" si="1593">$E59*$C$64*$C$65</f>
        <v>-242386.82334836625</v>
      </c>
      <c r="DRU65" s="1676">
        <f t="shared" ref="DRU65" si="1594">$E59*$C$64*$C$65</f>
        <v>-242386.82334836625</v>
      </c>
      <c r="DRW65" s="1676">
        <f t="shared" ref="DRW65" si="1595">$E59*$C$64*$C$65</f>
        <v>-242386.82334836625</v>
      </c>
      <c r="DRY65" s="1676">
        <f t="shared" ref="DRY65" si="1596">$E59*$C$64*$C$65</f>
        <v>-242386.82334836625</v>
      </c>
      <c r="DSA65" s="1676">
        <f t="shared" ref="DSA65" si="1597">$E59*$C$64*$C$65</f>
        <v>-242386.82334836625</v>
      </c>
      <c r="DSC65" s="1676">
        <f t="shared" ref="DSC65" si="1598">$E59*$C$64*$C$65</f>
        <v>-242386.82334836625</v>
      </c>
      <c r="DSE65" s="1676">
        <f t="shared" ref="DSE65" si="1599">$E59*$C$64*$C$65</f>
        <v>-242386.82334836625</v>
      </c>
      <c r="DSG65" s="1676">
        <f t="shared" ref="DSG65" si="1600">$E59*$C$64*$C$65</f>
        <v>-242386.82334836625</v>
      </c>
      <c r="DSI65" s="1676">
        <f t="shared" ref="DSI65" si="1601">$E59*$C$64*$C$65</f>
        <v>-242386.82334836625</v>
      </c>
      <c r="DSK65" s="1676">
        <f t="shared" ref="DSK65" si="1602">$E59*$C$64*$C$65</f>
        <v>-242386.82334836625</v>
      </c>
      <c r="DSM65" s="1676">
        <f t="shared" ref="DSM65" si="1603">$E59*$C$64*$C$65</f>
        <v>-242386.82334836625</v>
      </c>
      <c r="DSO65" s="1676">
        <f t="shared" ref="DSO65" si="1604">$E59*$C$64*$C$65</f>
        <v>-242386.82334836625</v>
      </c>
      <c r="DSQ65" s="1676">
        <f t="shared" ref="DSQ65" si="1605">$E59*$C$64*$C$65</f>
        <v>-242386.82334836625</v>
      </c>
      <c r="DSS65" s="1676">
        <f t="shared" ref="DSS65" si="1606">$E59*$C$64*$C$65</f>
        <v>-242386.82334836625</v>
      </c>
      <c r="DSU65" s="1676">
        <f t="shared" ref="DSU65" si="1607">$E59*$C$64*$C$65</f>
        <v>-242386.82334836625</v>
      </c>
      <c r="DSW65" s="1676">
        <f t="shared" ref="DSW65" si="1608">$E59*$C$64*$C$65</f>
        <v>-242386.82334836625</v>
      </c>
      <c r="DSY65" s="1676">
        <f t="shared" ref="DSY65" si="1609">$E59*$C$64*$C$65</f>
        <v>-242386.82334836625</v>
      </c>
      <c r="DTA65" s="1676">
        <f t="shared" ref="DTA65" si="1610">$E59*$C$64*$C$65</f>
        <v>-242386.82334836625</v>
      </c>
      <c r="DTC65" s="1676">
        <f t="shared" ref="DTC65" si="1611">$E59*$C$64*$C$65</f>
        <v>-242386.82334836625</v>
      </c>
      <c r="DTE65" s="1676">
        <f t="shared" ref="DTE65" si="1612">$E59*$C$64*$C$65</f>
        <v>-242386.82334836625</v>
      </c>
      <c r="DTG65" s="1676">
        <f t="shared" ref="DTG65" si="1613">$E59*$C$64*$C$65</f>
        <v>-242386.82334836625</v>
      </c>
      <c r="DTI65" s="1676">
        <f t="shared" ref="DTI65" si="1614">$E59*$C$64*$C$65</f>
        <v>-242386.82334836625</v>
      </c>
      <c r="DTK65" s="1676">
        <f t="shared" ref="DTK65" si="1615">$E59*$C$64*$C$65</f>
        <v>-242386.82334836625</v>
      </c>
      <c r="DTM65" s="1676">
        <f t="shared" ref="DTM65" si="1616">$E59*$C$64*$C$65</f>
        <v>-242386.82334836625</v>
      </c>
      <c r="DTO65" s="1676">
        <f t="shared" ref="DTO65" si="1617">$E59*$C$64*$C$65</f>
        <v>-242386.82334836625</v>
      </c>
      <c r="DTQ65" s="1676">
        <f t="shared" ref="DTQ65" si="1618">$E59*$C$64*$C$65</f>
        <v>-242386.82334836625</v>
      </c>
      <c r="DTS65" s="1676">
        <f t="shared" ref="DTS65" si="1619">$E59*$C$64*$C$65</f>
        <v>-242386.82334836625</v>
      </c>
      <c r="DTU65" s="1676">
        <f t="shared" ref="DTU65" si="1620">$E59*$C$64*$C$65</f>
        <v>-242386.82334836625</v>
      </c>
      <c r="DTW65" s="1676">
        <f t="shared" ref="DTW65" si="1621">$E59*$C$64*$C$65</f>
        <v>-242386.82334836625</v>
      </c>
      <c r="DTY65" s="1676">
        <f t="shared" ref="DTY65" si="1622">$E59*$C$64*$C$65</f>
        <v>-242386.82334836625</v>
      </c>
      <c r="DUA65" s="1676">
        <f t="shared" ref="DUA65" si="1623">$E59*$C$64*$C$65</f>
        <v>-242386.82334836625</v>
      </c>
      <c r="DUC65" s="1676">
        <f t="shared" ref="DUC65" si="1624">$E59*$C$64*$C$65</f>
        <v>-242386.82334836625</v>
      </c>
      <c r="DUE65" s="1676">
        <f t="shared" ref="DUE65" si="1625">$E59*$C$64*$C$65</f>
        <v>-242386.82334836625</v>
      </c>
      <c r="DUG65" s="1676">
        <f t="shared" ref="DUG65" si="1626">$E59*$C$64*$C$65</f>
        <v>-242386.82334836625</v>
      </c>
      <c r="DUI65" s="1676">
        <f t="shared" ref="DUI65" si="1627">$E59*$C$64*$C$65</f>
        <v>-242386.82334836625</v>
      </c>
      <c r="DUK65" s="1676">
        <f t="shared" ref="DUK65" si="1628">$E59*$C$64*$C$65</f>
        <v>-242386.82334836625</v>
      </c>
      <c r="DUM65" s="1676">
        <f t="shared" ref="DUM65" si="1629">$E59*$C$64*$C$65</f>
        <v>-242386.82334836625</v>
      </c>
      <c r="DUO65" s="1676">
        <f t="shared" ref="DUO65" si="1630">$E59*$C$64*$C$65</f>
        <v>-242386.82334836625</v>
      </c>
      <c r="DUQ65" s="1676">
        <f t="shared" ref="DUQ65" si="1631">$E59*$C$64*$C$65</f>
        <v>-242386.82334836625</v>
      </c>
      <c r="DUS65" s="1676">
        <f t="shared" ref="DUS65" si="1632">$E59*$C$64*$C$65</f>
        <v>-242386.82334836625</v>
      </c>
      <c r="DUU65" s="1676">
        <f t="shared" ref="DUU65" si="1633">$E59*$C$64*$C$65</f>
        <v>-242386.82334836625</v>
      </c>
      <c r="DUW65" s="1676">
        <f t="shared" ref="DUW65" si="1634">$E59*$C$64*$C$65</f>
        <v>-242386.82334836625</v>
      </c>
      <c r="DUY65" s="1676">
        <f t="shared" ref="DUY65" si="1635">$E59*$C$64*$C$65</f>
        <v>-242386.82334836625</v>
      </c>
      <c r="DVA65" s="1676">
        <f t="shared" ref="DVA65" si="1636">$E59*$C$64*$C$65</f>
        <v>-242386.82334836625</v>
      </c>
      <c r="DVC65" s="1676">
        <f t="shared" ref="DVC65" si="1637">$E59*$C$64*$C$65</f>
        <v>-242386.82334836625</v>
      </c>
      <c r="DVE65" s="1676">
        <f t="shared" ref="DVE65" si="1638">$E59*$C$64*$C$65</f>
        <v>-242386.82334836625</v>
      </c>
      <c r="DVG65" s="1676">
        <f t="shared" ref="DVG65" si="1639">$E59*$C$64*$C$65</f>
        <v>-242386.82334836625</v>
      </c>
      <c r="DVI65" s="1676">
        <f t="shared" ref="DVI65" si="1640">$E59*$C$64*$C$65</f>
        <v>-242386.82334836625</v>
      </c>
      <c r="DVK65" s="1676">
        <f t="shared" ref="DVK65" si="1641">$E59*$C$64*$C$65</f>
        <v>-242386.82334836625</v>
      </c>
      <c r="DVM65" s="1676">
        <f t="shared" ref="DVM65" si="1642">$E59*$C$64*$C$65</f>
        <v>-242386.82334836625</v>
      </c>
      <c r="DVO65" s="1676">
        <f t="shared" ref="DVO65" si="1643">$E59*$C$64*$C$65</f>
        <v>-242386.82334836625</v>
      </c>
      <c r="DVQ65" s="1676">
        <f t="shared" ref="DVQ65" si="1644">$E59*$C$64*$C$65</f>
        <v>-242386.82334836625</v>
      </c>
      <c r="DVS65" s="1676">
        <f t="shared" ref="DVS65" si="1645">$E59*$C$64*$C$65</f>
        <v>-242386.82334836625</v>
      </c>
      <c r="DVU65" s="1676">
        <f t="shared" ref="DVU65" si="1646">$E59*$C$64*$C$65</f>
        <v>-242386.82334836625</v>
      </c>
      <c r="DVW65" s="1676">
        <f t="shared" ref="DVW65" si="1647">$E59*$C$64*$C$65</f>
        <v>-242386.82334836625</v>
      </c>
      <c r="DVY65" s="1676">
        <f t="shared" ref="DVY65" si="1648">$E59*$C$64*$C$65</f>
        <v>-242386.82334836625</v>
      </c>
      <c r="DWA65" s="1676">
        <f t="shared" ref="DWA65" si="1649">$E59*$C$64*$C$65</f>
        <v>-242386.82334836625</v>
      </c>
      <c r="DWC65" s="1676">
        <f t="shared" ref="DWC65" si="1650">$E59*$C$64*$C$65</f>
        <v>-242386.82334836625</v>
      </c>
      <c r="DWE65" s="1676">
        <f t="shared" ref="DWE65" si="1651">$E59*$C$64*$C$65</f>
        <v>-242386.82334836625</v>
      </c>
      <c r="DWG65" s="1676">
        <f t="shared" ref="DWG65" si="1652">$E59*$C$64*$C$65</f>
        <v>-242386.82334836625</v>
      </c>
      <c r="DWI65" s="1676">
        <f t="shared" ref="DWI65" si="1653">$E59*$C$64*$C$65</f>
        <v>-242386.82334836625</v>
      </c>
      <c r="DWK65" s="1676">
        <f t="shared" ref="DWK65" si="1654">$E59*$C$64*$C$65</f>
        <v>-242386.82334836625</v>
      </c>
      <c r="DWM65" s="1676">
        <f t="shared" ref="DWM65" si="1655">$E59*$C$64*$C$65</f>
        <v>-242386.82334836625</v>
      </c>
      <c r="DWO65" s="1676">
        <f t="shared" ref="DWO65" si="1656">$E59*$C$64*$C$65</f>
        <v>-242386.82334836625</v>
      </c>
      <c r="DWQ65" s="1676">
        <f t="shared" ref="DWQ65" si="1657">$E59*$C$64*$C$65</f>
        <v>-242386.82334836625</v>
      </c>
      <c r="DWS65" s="1676">
        <f t="shared" ref="DWS65" si="1658">$E59*$C$64*$C$65</f>
        <v>-242386.82334836625</v>
      </c>
      <c r="DWU65" s="1676">
        <f t="shared" ref="DWU65" si="1659">$E59*$C$64*$C$65</f>
        <v>-242386.82334836625</v>
      </c>
      <c r="DWW65" s="1676">
        <f t="shared" ref="DWW65" si="1660">$E59*$C$64*$C$65</f>
        <v>-242386.82334836625</v>
      </c>
      <c r="DWY65" s="1676">
        <f t="shared" ref="DWY65" si="1661">$E59*$C$64*$C$65</f>
        <v>-242386.82334836625</v>
      </c>
      <c r="DXA65" s="1676">
        <f t="shared" ref="DXA65" si="1662">$E59*$C$64*$C$65</f>
        <v>-242386.82334836625</v>
      </c>
      <c r="DXC65" s="1676">
        <f t="shared" ref="DXC65" si="1663">$E59*$C$64*$C$65</f>
        <v>-242386.82334836625</v>
      </c>
      <c r="DXE65" s="1676">
        <f t="shared" ref="DXE65" si="1664">$E59*$C$64*$C$65</f>
        <v>-242386.82334836625</v>
      </c>
      <c r="DXG65" s="1676">
        <f t="shared" ref="DXG65" si="1665">$E59*$C$64*$C$65</f>
        <v>-242386.82334836625</v>
      </c>
      <c r="DXI65" s="1676">
        <f t="shared" ref="DXI65" si="1666">$E59*$C$64*$C$65</f>
        <v>-242386.82334836625</v>
      </c>
      <c r="DXK65" s="1676">
        <f t="shared" ref="DXK65" si="1667">$E59*$C$64*$C$65</f>
        <v>-242386.82334836625</v>
      </c>
      <c r="DXM65" s="1676">
        <f t="shared" ref="DXM65" si="1668">$E59*$C$64*$C$65</f>
        <v>-242386.82334836625</v>
      </c>
      <c r="DXO65" s="1676">
        <f t="shared" ref="DXO65" si="1669">$E59*$C$64*$C$65</f>
        <v>-242386.82334836625</v>
      </c>
      <c r="DXQ65" s="1676">
        <f t="shared" ref="DXQ65" si="1670">$E59*$C$64*$C$65</f>
        <v>-242386.82334836625</v>
      </c>
      <c r="DXS65" s="1676">
        <f t="shared" ref="DXS65" si="1671">$E59*$C$64*$C$65</f>
        <v>-242386.82334836625</v>
      </c>
      <c r="DXU65" s="1676">
        <f t="shared" ref="DXU65" si="1672">$E59*$C$64*$C$65</f>
        <v>-242386.82334836625</v>
      </c>
      <c r="DXW65" s="1676">
        <f t="shared" ref="DXW65" si="1673">$E59*$C$64*$C$65</f>
        <v>-242386.82334836625</v>
      </c>
      <c r="DXY65" s="1676">
        <f t="shared" ref="DXY65" si="1674">$E59*$C$64*$C$65</f>
        <v>-242386.82334836625</v>
      </c>
      <c r="DYA65" s="1676">
        <f t="shared" ref="DYA65" si="1675">$E59*$C$64*$C$65</f>
        <v>-242386.82334836625</v>
      </c>
      <c r="DYC65" s="1676">
        <f t="shared" ref="DYC65" si="1676">$E59*$C$64*$C$65</f>
        <v>-242386.82334836625</v>
      </c>
      <c r="DYE65" s="1676">
        <f t="shared" ref="DYE65" si="1677">$E59*$C$64*$C$65</f>
        <v>-242386.82334836625</v>
      </c>
      <c r="DYG65" s="1676">
        <f t="shared" ref="DYG65" si="1678">$E59*$C$64*$C$65</f>
        <v>-242386.82334836625</v>
      </c>
      <c r="DYI65" s="1676">
        <f t="shared" ref="DYI65" si="1679">$E59*$C$64*$C$65</f>
        <v>-242386.82334836625</v>
      </c>
      <c r="DYK65" s="1676">
        <f t="shared" ref="DYK65" si="1680">$E59*$C$64*$C$65</f>
        <v>-242386.82334836625</v>
      </c>
      <c r="DYM65" s="1676">
        <f t="shared" ref="DYM65" si="1681">$E59*$C$64*$C$65</f>
        <v>-242386.82334836625</v>
      </c>
      <c r="DYO65" s="1676">
        <f t="shared" ref="DYO65" si="1682">$E59*$C$64*$C$65</f>
        <v>-242386.82334836625</v>
      </c>
      <c r="DYQ65" s="1676">
        <f t="shared" ref="DYQ65" si="1683">$E59*$C$64*$C$65</f>
        <v>-242386.82334836625</v>
      </c>
      <c r="DYS65" s="1676">
        <f t="shared" ref="DYS65" si="1684">$E59*$C$64*$C$65</f>
        <v>-242386.82334836625</v>
      </c>
      <c r="DYU65" s="1676">
        <f t="shared" ref="DYU65" si="1685">$E59*$C$64*$C$65</f>
        <v>-242386.82334836625</v>
      </c>
      <c r="DYW65" s="1676">
        <f t="shared" ref="DYW65" si="1686">$E59*$C$64*$C$65</f>
        <v>-242386.82334836625</v>
      </c>
      <c r="DYY65" s="1676">
        <f t="shared" ref="DYY65" si="1687">$E59*$C$64*$C$65</f>
        <v>-242386.82334836625</v>
      </c>
      <c r="DZA65" s="1676">
        <f t="shared" ref="DZA65" si="1688">$E59*$C$64*$C$65</f>
        <v>-242386.82334836625</v>
      </c>
      <c r="DZC65" s="1676">
        <f t="shared" ref="DZC65" si="1689">$E59*$C$64*$C$65</f>
        <v>-242386.82334836625</v>
      </c>
      <c r="DZE65" s="1676">
        <f t="shared" ref="DZE65" si="1690">$E59*$C$64*$C$65</f>
        <v>-242386.82334836625</v>
      </c>
      <c r="DZG65" s="1676">
        <f t="shared" ref="DZG65" si="1691">$E59*$C$64*$C$65</f>
        <v>-242386.82334836625</v>
      </c>
      <c r="DZI65" s="1676">
        <f t="shared" ref="DZI65" si="1692">$E59*$C$64*$C$65</f>
        <v>-242386.82334836625</v>
      </c>
      <c r="DZK65" s="1676">
        <f t="shared" ref="DZK65" si="1693">$E59*$C$64*$C$65</f>
        <v>-242386.82334836625</v>
      </c>
      <c r="DZM65" s="1676">
        <f t="shared" ref="DZM65" si="1694">$E59*$C$64*$C$65</f>
        <v>-242386.82334836625</v>
      </c>
      <c r="DZO65" s="1676">
        <f t="shared" ref="DZO65" si="1695">$E59*$C$64*$C$65</f>
        <v>-242386.82334836625</v>
      </c>
      <c r="DZQ65" s="1676">
        <f t="shared" ref="DZQ65" si="1696">$E59*$C$64*$C$65</f>
        <v>-242386.82334836625</v>
      </c>
      <c r="DZS65" s="1676">
        <f t="shared" ref="DZS65" si="1697">$E59*$C$64*$C$65</f>
        <v>-242386.82334836625</v>
      </c>
      <c r="DZU65" s="1676">
        <f t="shared" ref="DZU65" si="1698">$E59*$C$64*$C$65</f>
        <v>-242386.82334836625</v>
      </c>
      <c r="DZW65" s="1676">
        <f t="shared" ref="DZW65" si="1699">$E59*$C$64*$C$65</f>
        <v>-242386.82334836625</v>
      </c>
      <c r="DZY65" s="1676">
        <f t="shared" ref="DZY65" si="1700">$E59*$C$64*$C$65</f>
        <v>-242386.82334836625</v>
      </c>
      <c r="EAA65" s="1676">
        <f t="shared" ref="EAA65" si="1701">$E59*$C$64*$C$65</f>
        <v>-242386.82334836625</v>
      </c>
      <c r="EAC65" s="1676">
        <f t="shared" ref="EAC65" si="1702">$E59*$C$64*$C$65</f>
        <v>-242386.82334836625</v>
      </c>
      <c r="EAE65" s="1676">
        <f t="shared" ref="EAE65" si="1703">$E59*$C$64*$C$65</f>
        <v>-242386.82334836625</v>
      </c>
      <c r="EAG65" s="1676">
        <f t="shared" ref="EAG65" si="1704">$E59*$C$64*$C$65</f>
        <v>-242386.82334836625</v>
      </c>
      <c r="EAI65" s="1676">
        <f t="shared" ref="EAI65" si="1705">$E59*$C$64*$C$65</f>
        <v>-242386.82334836625</v>
      </c>
      <c r="EAK65" s="1676">
        <f t="shared" ref="EAK65" si="1706">$E59*$C$64*$C$65</f>
        <v>-242386.82334836625</v>
      </c>
      <c r="EAM65" s="1676">
        <f t="shared" ref="EAM65" si="1707">$E59*$C$64*$C$65</f>
        <v>-242386.82334836625</v>
      </c>
      <c r="EAO65" s="1676">
        <f t="shared" ref="EAO65" si="1708">$E59*$C$64*$C$65</f>
        <v>-242386.82334836625</v>
      </c>
      <c r="EAQ65" s="1676">
        <f t="shared" ref="EAQ65" si="1709">$E59*$C$64*$C$65</f>
        <v>-242386.82334836625</v>
      </c>
      <c r="EAS65" s="1676">
        <f t="shared" ref="EAS65" si="1710">$E59*$C$64*$C$65</f>
        <v>-242386.82334836625</v>
      </c>
      <c r="EAU65" s="1676">
        <f t="shared" ref="EAU65" si="1711">$E59*$C$64*$C$65</f>
        <v>-242386.82334836625</v>
      </c>
      <c r="EAW65" s="1676">
        <f t="shared" ref="EAW65" si="1712">$E59*$C$64*$C$65</f>
        <v>-242386.82334836625</v>
      </c>
      <c r="EAY65" s="1676">
        <f t="shared" ref="EAY65" si="1713">$E59*$C$64*$C$65</f>
        <v>-242386.82334836625</v>
      </c>
      <c r="EBA65" s="1676">
        <f t="shared" ref="EBA65" si="1714">$E59*$C$64*$C$65</f>
        <v>-242386.82334836625</v>
      </c>
      <c r="EBC65" s="1676">
        <f t="shared" ref="EBC65" si="1715">$E59*$C$64*$C$65</f>
        <v>-242386.82334836625</v>
      </c>
      <c r="EBE65" s="1676">
        <f t="shared" ref="EBE65" si="1716">$E59*$C$64*$C$65</f>
        <v>-242386.82334836625</v>
      </c>
      <c r="EBG65" s="1676">
        <f t="shared" ref="EBG65" si="1717">$E59*$C$64*$C$65</f>
        <v>-242386.82334836625</v>
      </c>
      <c r="EBI65" s="1676">
        <f t="shared" ref="EBI65" si="1718">$E59*$C$64*$C$65</f>
        <v>-242386.82334836625</v>
      </c>
      <c r="EBK65" s="1676">
        <f t="shared" ref="EBK65" si="1719">$E59*$C$64*$C$65</f>
        <v>-242386.82334836625</v>
      </c>
      <c r="EBM65" s="1676">
        <f t="shared" ref="EBM65" si="1720">$E59*$C$64*$C$65</f>
        <v>-242386.82334836625</v>
      </c>
      <c r="EBO65" s="1676">
        <f t="shared" ref="EBO65" si="1721">$E59*$C$64*$C$65</f>
        <v>-242386.82334836625</v>
      </c>
      <c r="EBQ65" s="1676">
        <f t="shared" ref="EBQ65" si="1722">$E59*$C$64*$C$65</f>
        <v>-242386.82334836625</v>
      </c>
      <c r="EBS65" s="1676">
        <f t="shared" ref="EBS65" si="1723">$E59*$C$64*$C$65</f>
        <v>-242386.82334836625</v>
      </c>
      <c r="EBU65" s="1676">
        <f t="shared" ref="EBU65" si="1724">$E59*$C$64*$C$65</f>
        <v>-242386.82334836625</v>
      </c>
      <c r="EBW65" s="1676">
        <f t="shared" ref="EBW65" si="1725">$E59*$C$64*$C$65</f>
        <v>-242386.82334836625</v>
      </c>
      <c r="EBY65" s="1676">
        <f t="shared" ref="EBY65" si="1726">$E59*$C$64*$C$65</f>
        <v>-242386.82334836625</v>
      </c>
      <c r="ECA65" s="1676">
        <f t="shared" ref="ECA65" si="1727">$E59*$C$64*$C$65</f>
        <v>-242386.82334836625</v>
      </c>
      <c r="ECC65" s="1676">
        <f t="shared" ref="ECC65" si="1728">$E59*$C$64*$C$65</f>
        <v>-242386.82334836625</v>
      </c>
      <c r="ECE65" s="1676">
        <f t="shared" ref="ECE65" si="1729">$E59*$C$64*$C$65</f>
        <v>-242386.82334836625</v>
      </c>
      <c r="ECG65" s="1676">
        <f t="shared" ref="ECG65" si="1730">$E59*$C$64*$C$65</f>
        <v>-242386.82334836625</v>
      </c>
      <c r="ECI65" s="1676">
        <f t="shared" ref="ECI65" si="1731">$E59*$C$64*$C$65</f>
        <v>-242386.82334836625</v>
      </c>
      <c r="ECK65" s="1676">
        <f t="shared" ref="ECK65" si="1732">$E59*$C$64*$C$65</f>
        <v>-242386.82334836625</v>
      </c>
      <c r="ECM65" s="1676">
        <f t="shared" ref="ECM65" si="1733">$E59*$C$64*$C$65</f>
        <v>-242386.82334836625</v>
      </c>
      <c r="ECO65" s="1676">
        <f t="shared" ref="ECO65" si="1734">$E59*$C$64*$C$65</f>
        <v>-242386.82334836625</v>
      </c>
      <c r="ECQ65" s="1676">
        <f t="shared" ref="ECQ65" si="1735">$E59*$C$64*$C$65</f>
        <v>-242386.82334836625</v>
      </c>
      <c r="ECS65" s="1676">
        <f t="shared" ref="ECS65" si="1736">$E59*$C$64*$C$65</f>
        <v>-242386.82334836625</v>
      </c>
      <c r="ECU65" s="1676">
        <f t="shared" ref="ECU65" si="1737">$E59*$C$64*$C$65</f>
        <v>-242386.82334836625</v>
      </c>
      <c r="ECW65" s="1676">
        <f t="shared" ref="ECW65" si="1738">$E59*$C$64*$C$65</f>
        <v>-242386.82334836625</v>
      </c>
      <c r="ECY65" s="1676">
        <f t="shared" ref="ECY65" si="1739">$E59*$C$64*$C$65</f>
        <v>-242386.82334836625</v>
      </c>
      <c r="EDA65" s="1676">
        <f t="shared" ref="EDA65" si="1740">$E59*$C$64*$C$65</f>
        <v>-242386.82334836625</v>
      </c>
      <c r="EDC65" s="1676">
        <f t="shared" ref="EDC65" si="1741">$E59*$C$64*$C$65</f>
        <v>-242386.82334836625</v>
      </c>
      <c r="EDE65" s="1676">
        <f t="shared" ref="EDE65" si="1742">$E59*$C$64*$C$65</f>
        <v>-242386.82334836625</v>
      </c>
      <c r="EDG65" s="1676">
        <f t="shared" ref="EDG65" si="1743">$E59*$C$64*$C$65</f>
        <v>-242386.82334836625</v>
      </c>
      <c r="EDI65" s="1676">
        <f t="shared" ref="EDI65" si="1744">$E59*$C$64*$C$65</f>
        <v>-242386.82334836625</v>
      </c>
      <c r="EDK65" s="1676">
        <f t="shared" ref="EDK65" si="1745">$E59*$C$64*$C$65</f>
        <v>-242386.82334836625</v>
      </c>
      <c r="EDM65" s="1676">
        <f t="shared" ref="EDM65" si="1746">$E59*$C$64*$C$65</f>
        <v>-242386.82334836625</v>
      </c>
      <c r="EDO65" s="1676">
        <f t="shared" ref="EDO65" si="1747">$E59*$C$64*$C$65</f>
        <v>-242386.82334836625</v>
      </c>
      <c r="EDQ65" s="1676">
        <f t="shared" ref="EDQ65" si="1748">$E59*$C$64*$C$65</f>
        <v>-242386.82334836625</v>
      </c>
      <c r="EDS65" s="1676">
        <f t="shared" ref="EDS65" si="1749">$E59*$C$64*$C$65</f>
        <v>-242386.82334836625</v>
      </c>
      <c r="EDU65" s="1676">
        <f t="shared" ref="EDU65" si="1750">$E59*$C$64*$C$65</f>
        <v>-242386.82334836625</v>
      </c>
      <c r="EDW65" s="1676">
        <f t="shared" ref="EDW65" si="1751">$E59*$C$64*$C$65</f>
        <v>-242386.82334836625</v>
      </c>
      <c r="EDY65" s="1676">
        <f t="shared" ref="EDY65" si="1752">$E59*$C$64*$C$65</f>
        <v>-242386.82334836625</v>
      </c>
      <c r="EEA65" s="1676">
        <f t="shared" ref="EEA65" si="1753">$E59*$C$64*$C$65</f>
        <v>-242386.82334836625</v>
      </c>
      <c r="EEC65" s="1676">
        <f t="shared" ref="EEC65" si="1754">$E59*$C$64*$C$65</f>
        <v>-242386.82334836625</v>
      </c>
      <c r="EEE65" s="1676">
        <f t="shared" ref="EEE65" si="1755">$E59*$C$64*$C$65</f>
        <v>-242386.82334836625</v>
      </c>
      <c r="EEG65" s="1676">
        <f t="shared" ref="EEG65" si="1756">$E59*$C$64*$C$65</f>
        <v>-242386.82334836625</v>
      </c>
      <c r="EEI65" s="1676">
        <f t="shared" ref="EEI65" si="1757">$E59*$C$64*$C$65</f>
        <v>-242386.82334836625</v>
      </c>
      <c r="EEK65" s="1676">
        <f t="shared" ref="EEK65" si="1758">$E59*$C$64*$C$65</f>
        <v>-242386.82334836625</v>
      </c>
      <c r="EEM65" s="1676">
        <f t="shared" ref="EEM65" si="1759">$E59*$C$64*$C$65</f>
        <v>-242386.82334836625</v>
      </c>
      <c r="EEO65" s="1676">
        <f t="shared" ref="EEO65" si="1760">$E59*$C$64*$C$65</f>
        <v>-242386.82334836625</v>
      </c>
      <c r="EEQ65" s="1676">
        <f t="shared" ref="EEQ65" si="1761">$E59*$C$64*$C$65</f>
        <v>-242386.82334836625</v>
      </c>
      <c r="EES65" s="1676">
        <f t="shared" ref="EES65" si="1762">$E59*$C$64*$C$65</f>
        <v>-242386.82334836625</v>
      </c>
      <c r="EEU65" s="1676">
        <f t="shared" ref="EEU65" si="1763">$E59*$C$64*$C$65</f>
        <v>-242386.82334836625</v>
      </c>
      <c r="EEW65" s="1676">
        <f t="shared" ref="EEW65" si="1764">$E59*$C$64*$C$65</f>
        <v>-242386.82334836625</v>
      </c>
      <c r="EEY65" s="1676">
        <f t="shared" ref="EEY65" si="1765">$E59*$C$64*$C$65</f>
        <v>-242386.82334836625</v>
      </c>
      <c r="EFA65" s="1676">
        <f t="shared" ref="EFA65" si="1766">$E59*$C$64*$C$65</f>
        <v>-242386.82334836625</v>
      </c>
      <c r="EFC65" s="1676">
        <f t="shared" ref="EFC65" si="1767">$E59*$C$64*$C$65</f>
        <v>-242386.82334836625</v>
      </c>
      <c r="EFE65" s="1676">
        <f t="shared" ref="EFE65" si="1768">$E59*$C$64*$C$65</f>
        <v>-242386.82334836625</v>
      </c>
      <c r="EFG65" s="1676">
        <f t="shared" ref="EFG65" si="1769">$E59*$C$64*$C$65</f>
        <v>-242386.82334836625</v>
      </c>
      <c r="EFI65" s="1676">
        <f t="shared" ref="EFI65" si="1770">$E59*$C$64*$C$65</f>
        <v>-242386.82334836625</v>
      </c>
      <c r="EFK65" s="1676">
        <f t="shared" ref="EFK65" si="1771">$E59*$C$64*$C$65</f>
        <v>-242386.82334836625</v>
      </c>
      <c r="EFM65" s="1676">
        <f t="shared" ref="EFM65" si="1772">$E59*$C$64*$C$65</f>
        <v>-242386.82334836625</v>
      </c>
      <c r="EFO65" s="1676">
        <f t="shared" ref="EFO65" si="1773">$E59*$C$64*$C$65</f>
        <v>-242386.82334836625</v>
      </c>
      <c r="EFQ65" s="1676">
        <f t="shared" ref="EFQ65" si="1774">$E59*$C$64*$C$65</f>
        <v>-242386.82334836625</v>
      </c>
      <c r="EFS65" s="1676">
        <f t="shared" ref="EFS65" si="1775">$E59*$C$64*$C$65</f>
        <v>-242386.82334836625</v>
      </c>
      <c r="EFU65" s="1676">
        <f t="shared" ref="EFU65" si="1776">$E59*$C$64*$C$65</f>
        <v>-242386.82334836625</v>
      </c>
      <c r="EFW65" s="1676">
        <f t="shared" ref="EFW65" si="1777">$E59*$C$64*$C$65</f>
        <v>-242386.82334836625</v>
      </c>
      <c r="EFY65" s="1676">
        <f t="shared" ref="EFY65" si="1778">$E59*$C$64*$C$65</f>
        <v>-242386.82334836625</v>
      </c>
      <c r="EGA65" s="1676">
        <f t="shared" ref="EGA65" si="1779">$E59*$C$64*$C$65</f>
        <v>-242386.82334836625</v>
      </c>
      <c r="EGC65" s="1676">
        <f t="shared" ref="EGC65" si="1780">$E59*$C$64*$C$65</f>
        <v>-242386.82334836625</v>
      </c>
      <c r="EGE65" s="1676">
        <f t="shared" ref="EGE65" si="1781">$E59*$C$64*$C$65</f>
        <v>-242386.82334836625</v>
      </c>
      <c r="EGG65" s="1676">
        <f t="shared" ref="EGG65" si="1782">$E59*$C$64*$C$65</f>
        <v>-242386.82334836625</v>
      </c>
      <c r="EGI65" s="1676">
        <f t="shared" ref="EGI65" si="1783">$E59*$C$64*$C$65</f>
        <v>-242386.82334836625</v>
      </c>
      <c r="EGK65" s="1676">
        <f t="shared" ref="EGK65" si="1784">$E59*$C$64*$C$65</f>
        <v>-242386.82334836625</v>
      </c>
      <c r="EGM65" s="1676">
        <f t="shared" ref="EGM65" si="1785">$E59*$C$64*$C$65</f>
        <v>-242386.82334836625</v>
      </c>
      <c r="EGO65" s="1676">
        <f t="shared" ref="EGO65" si="1786">$E59*$C$64*$C$65</f>
        <v>-242386.82334836625</v>
      </c>
      <c r="EGQ65" s="1676">
        <f t="shared" ref="EGQ65" si="1787">$E59*$C$64*$C$65</f>
        <v>-242386.82334836625</v>
      </c>
      <c r="EGS65" s="1676">
        <f t="shared" ref="EGS65" si="1788">$E59*$C$64*$C$65</f>
        <v>-242386.82334836625</v>
      </c>
      <c r="EGU65" s="1676">
        <f t="shared" ref="EGU65" si="1789">$E59*$C$64*$C$65</f>
        <v>-242386.82334836625</v>
      </c>
      <c r="EGW65" s="1676">
        <f t="shared" ref="EGW65" si="1790">$E59*$C$64*$C$65</f>
        <v>-242386.82334836625</v>
      </c>
      <c r="EGY65" s="1676">
        <f t="shared" ref="EGY65" si="1791">$E59*$C$64*$C$65</f>
        <v>-242386.82334836625</v>
      </c>
      <c r="EHA65" s="1676">
        <f t="shared" ref="EHA65" si="1792">$E59*$C$64*$C$65</f>
        <v>-242386.82334836625</v>
      </c>
      <c r="EHC65" s="1676">
        <f t="shared" ref="EHC65" si="1793">$E59*$C$64*$C$65</f>
        <v>-242386.82334836625</v>
      </c>
      <c r="EHE65" s="1676">
        <f t="shared" ref="EHE65" si="1794">$E59*$C$64*$C$65</f>
        <v>-242386.82334836625</v>
      </c>
      <c r="EHG65" s="1676">
        <f t="shared" ref="EHG65" si="1795">$E59*$C$64*$C$65</f>
        <v>-242386.82334836625</v>
      </c>
      <c r="EHI65" s="1676">
        <f t="shared" ref="EHI65" si="1796">$E59*$C$64*$C$65</f>
        <v>-242386.82334836625</v>
      </c>
      <c r="EHK65" s="1676">
        <f t="shared" ref="EHK65" si="1797">$E59*$C$64*$C$65</f>
        <v>-242386.82334836625</v>
      </c>
      <c r="EHM65" s="1676">
        <f t="shared" ref="EHM65" si="1798">$E59*$C$64*$C$65</f>
        <v>-242386.82334836625</v>
      </c>
      <c r="EHO65" s="1676">
        <f t="shared" ref="EHO65" si="1799">$E59*$C$64*$C$65</f>
        <v>-242386.82334836625</v>
      </c>
      <c r="EHQ65" s="1676">
        <f t="shared" ref="EHQ65" si="1800">$E59*$C$64*$C$65</f>
        <v>-242386.82334836625</v>
      </c>
      <c r="EHS65" s="1676">
        <f t="shared" ref="EHS65" si="1801">$E59*$C$64*$C$65</f>
        <v>-242386.82334836625</v>
      </c>
      <c r="EHU65" s="1676">
        <f t="shared" ref="EHU65" si="1802">$E59*$C$64*$C$65</f>
        <v>-242386.82334836625</v>
      </c>
      <c r="EHW65" s="1676">
        <f t="shared" ref="EHW65" si="1803">$E59*$C$64*$C$65</f>
        <v>-242386.82334836625</v>
      </c>
      <c r="EHY65" s="1676">
        <f t="shared" ref="EHY65" si="1804">$E59*$C$64*$C$65</f>
        <v>-242386.82334836625</v>
      </c>
      <c r="EIA65" s="1676">
        <f t="shared" ref="EIA65" si="1805">$E59*$C$64*$C$65</f>
        <v>-242386.82334836625</v>
      </c>
      <c r="EIC65" s="1676">
        <f t="shared" ref="EIC65" si="1806">$E59*$C$64*$C$65</f>
        <v>-242386.82334836625</v>
      </c>
      <c r="EIE65" s="1676">
        <f t="shared" ref="EIE65" si="1807">$E59*$C$64*$C$65</f>
        <v>-242386.82334836625</v>
      </c>
      <c r="EIG65" s="1676">
        <f t="shared" ref="EIG65" si="1808">$E59*$C$64*$C$65</f>
        <v>-242386.82334836625</v>
      </c>
      <c r="EII65" s="1676">
        <f t="shared" ref="EII65" si="1809">$E59*$C$64*$C$65</f>
        <v>-242386.82334836625</v>
      </c>
      <c r="EIK65" s="1676">
        <f t="shared" ref="EIK65" si="1810">$E59*$C$64*$C$65</f>
        <v>-242386.82334836625</v>
      </c>
      <c r="EIM65" s="1676">
        <f t="shared" ref="EIM65" si="1811">$E59*$C$64*$C$65</f>
        <v>-242386.82334836625</v>
      </c>
      <c r="EIO65" s="1676">
        <f t="shared" ref="EIO65" si="1812">$E59*$C$64*$C$65</f>
        <v>-242386.82334836625</v>
      </c>
      <c r="EIQ65" s="1676">
        <f t="shared" ref="EIQ65" si="1813">$E59*$C$64*$C$65</f>
        <v>-242386.82334836625</v>
      </c>
      <c r="EIS65" s="1676">
        <f t="shared" ref="EIS65" si="1814">$E59*$C$64*$C$65</f>
        <v>-242386.82334836625</v>
      </c>
      <c r="EIU65" s="1676">
        <f t="shared" ref="EIU65" si="1815">$E59*$C$64*$C$65</f>
        <v>-242386.82334836625</v>
      </c>
      <c r="EIW65" s="1676">
        <f t="shared" ref="EIW65" si="1816">$E59*$C$64*$C$65</f>
        <v>-242386.82334836625</v>
      </c>
      <c r="EIY65" s="1676">
        <f t="shared" ref="EIY65" si="1817">$E59*$C$64*$C$65</f>
        <v>-242386.82334836625</v>
      </c>
      <c r="EJA65" s="1676">
        <f t="shared" ref="EJA65" si="1818">$E59*$C$64*$C$65</f>
        <v>-242386.82334836625</v>
      </c>
      <c r="EJC65" s="1676">
        <f t="shared" ref="EJC65" si="1819">$E59*$C$64*$C$65</f>
        <v>-242386.82334836625</v>
      </c>
      <c r="EJE65" s="1676">
        <f t="shared" ref="EJE65" si="1820">$E59*$C$64*$C$65</f>
        <v>-242386.82334836625</v>
      </c>
      <c r="EJG65" s="1676">
        <f t="shared" ref="EJG65" si="1821">$E59*$C$64*$C$65</f>
        <v>-242386.82334836625</v>
      </c>
      <c r="EJI65" s="1676">
        <f t="shared" ref="EJI65" si="1822">$E59*$C$64*$C$65</f>
        <v>-242386.82334836625</v>
      </c>
      <c r="EJK65" s="1676">
        <f t="shared" ref="EJK65" si="1823">$E59*$C$64*$C$65</f>
        <v>-242386.82334836625</v>
      </c>
      <c r="EJM65" s="1676">
        <f t="shared" ref="EJM65" si="1824">$E59*$C$64*$C$65</f>
        <v>-242386.82334836625</v>
      </c>
      <c r="EJO65" s="1676">
        <f t="shared" ref="EJO65" si="1825">$E59*$C$64*$C$65</f>
        <v>-242386.82334836625</v>
      </c>
      <c r="EJQ65" s="1676">
        <f t="shared" ref="EJQ65" si="1826">$E59*$C$64*$C$65</f>
        <v>-242386.82334836625</v>
      </c>
      <c r="EJS65" s="1676">
        <f t="shared" ref="EJS65" si="1827">$E59*$C$64*$C$65</f>
        <v>-242386.82334836625</v>
      </c>
      <c r="EJU65" s="1676">
        <f t="shared" ref="EJU65" si="1828">$E59*$C$64*$C$65</f>
        <v>-242386.82334836625</v>
      </c>
      <c r="EJW65" s="1676">
        <f t="shared" ref="EJW65" si="1829">$E59*$C$64*$C$65</f>
        <v>-242386.82334836625</v>
      </c>
      <c r="EJY65" s="1676">
        <f t="shared" ref="EJY65" si="1830">$E59*$C$64*$C$65</f>
        <v>-242386.82334836625</v>
      </c>
      <c r="EKA65" s="1676">
        <f t="shared" ref="EKA65" si="1831">$E59*$C$64*$C$65</f>
        <v>-242386.82334836625</v>
      </c>
      <c r="EKC65" s="1676">
        <f t="shared" ref="EKC65" si="1832">$E59*$C$64*$C$65</f>
        <v>-242386.82334836625</v>
      </c>
      <c r="EKE65" s="1676">
        <f t="shared" ref="EKE65" si="1833">$E59*$C$64*$C$65</f>
        <v>-242386.82334836625</v>
      </c>
      <c r="EKG65" s="1676">
        <f t="shared" ref="EKG65" si="1834">$E59*$C$64*$C$65</f>
        <v>-242386.82334836625</v>
      </c>
      <c r="EKI65" s="1676">
        <f t="shared" ref="EKI65" si="1835">$E59*$C$64*$C$65</f>
        <v>-242386.82334836625</v>
      </c>
      <c r="EKK65" s="1676">
        <f t="shared" ref="EKK65" si="1836">$E59*$C$64*$C$65</f>
        <v>-242386.82334836625</v>
      </c>
      <c r="EKM65" s="1676">
        <f t="shared" ref="EKM65" si="1837">$E59*$C$64*$C$65</f>
        <v>-242386.82334836625</v>
      </c>
      <c r="EKO65" s="1676">
        <f t="shared" ref="EKO65" si="1838">$E59*$C$64*$C$65</f>
        <v>-242386.82334836625</v>
      </c>
      <c r="EKQ65" s="1676">
        <f t="shared" ref="EKQ65" si="1839">$E59*$C$64*$C$65</f>
        <v>-242386.82334836625</v>
      </c>
      <c r="EKS65" s="1676">
        <f t="shared" ref="EKS65" si="1840">$E59*$C$64*$C$65</f>
        <v>-242386.82334836625</v>
      </c>
      <c r="EKU65" s="1676">
        <f t="shared" ref="EKU65" si="1841">$E59*$C$64*$C$65</f>
        <v>-242386.82334836625</v>
      </c>
      <c r="EKW65" s="1676">
        <f t="shared" ref="EKW65" si="1842">$E59*$C$64*$C$65</f>
        <v>-242386.82334836625</v>
      </c>
      <c r="EKY65" s="1676">
        <f t="shared" ref="EKY65" si="1843">$E59*$C$64*$C$65</f>
        <v>-242386.82334836625</v>
      </c>
      <c r="ELA65" s="1676">
        <f t="shared" ref="ELA65" si="1844">$E59*$C$64*$C$65</f>
        <v>-242386.82334836625</v>
      </c>
      <c r="ELC65" s="1676">
        <f t="shared" ref="ELC65" si="1845">$E59*$C$64*$C$65</f>
        <v>-242386.82334836625</v>
      </c>
      <c r="ELE65" s="1676">
        <f t="shared" ref="ELE65" si="1846">$E59*$C$64*$C$65</f>
        <v>-242386.82334836625</v>
      </c>
      <c r="ELG65" s="1676">
        <f t="shared" ref="ELG65" si="1847">$E59*$C$64*$C$65</f>
        <v>-242386.82334836625</v>
      </c>
      <c r="ELI65" s="1676">
        <f t="shared" ref="ELI65" si="1848">$E59*$C$64*$C$65</f>
        <v>-242386.82334836625</v>
      </c>
      <c r="ELK65" s="1676">
        <f t="shared" ref="ELK65" si="1849">$E59*$C$64*$C$65</f>
        <v>-242386.82334836625</v>
      </c>
      <c r="ELM65" s="1676">
        <f t="shared" ref="ELM65" si="1850">$E59*$C$64*$C$65</f>
        <v>-242386.82334836625</v>
      </c>
      <c r="ELO65" s="1676">
        <f t="shared" ref="ELO65" si="1851">$E59*$C$64*$C$65</f>
        <v>-242386.82334836625</v>
      </c>
      <c r="ELQ65" s="1676">
        <f t="shared" ref="ELQ65" si="1852">$E59*$C$64*$C$65</f>
        <v>-242386.82334836625</v>
      </c>
      <c r="ELS65" s="1676">
        <f t="shared" ref="ELS65" si="1853">$E59*$C$64*$C$65</f>
        <v>-242386.82334836625</v>
      </c>
      <c r="ELU65" s="1676">
        <f t="shared" ref="ELU65" si="1854">$E59*$C$64*$C$65</f>
        <v>-242386.82334836625</v>
      </c>
      <c r="ELW65" s="1676">
        <f t="shared" ref="ELW65" si="1855">$E59*$C$64*$C$65</f>
        <v>-242386.82334836625</v>
      </c>
      <c r="ELY65" s="1676">
        <f t="shared" ref="ELY65" si="1856">$E59*$C$64*$C$65</f>
        <v>-242386.82334836625</v>
      </c>
      <c r="EMA65" s="1676">
        <f t="shared" ref="EMA65" si="1857">$E59*$C$64*$C$65</f>
        <v>-242386.82334836625</v>
      </c>
      <c r="EMC65" s="1676">
        <f t="shared" ref="EMC65" si="1858">$E59*$C$64*$C$65</f>
        <v>-242386.82334836625</v>
      </c>
      <c r="EME65" s="1676">
        <f t="shared" ref="EME65" si="1859">$E59*$C$64*$C$65</f>
        <v>-242386.82334836625</v>
      </c>
      <c r="EMG65" s="1676">
        <f t="shared" ref="EMG65" si="1860">$E59*$C$64*$C$65</f>
        <v>-242386.82334836625</v>
      </c>
      <c r="EMI65" s="1676">
        <f t="shared" ref="EMI65" si="1861">$E59*$C$64*$C$65</f>
        <v>-242386.82334836625</v>
      </c>
      <c r="EMK65" s="1676">
        <f t="shared" ref="EMK65" si="1862">$E59*$C$64*$C$65</f>
        <v>-242386.82334836625</v>
      </c>
      <c r="EMM65" s="1676">
        <f t="shared" ref="EMM65" si="1863">$E59*$C$64*$C$65</f>
        <v>-242386.82334836625</v>
      </c>
      <c r="EMO65" s="1676">
        <f t="shared" ref="EMO65" si="1864">$E59*$C$64*$C$65</f>
        <v>-242386.82334836625</v>
      </c>
      <c r="EMQ65" s="1676">
        <f t="shared" ref="EMQ65" si="1865">$E59*$C$64*$C$65</f>
        <v>-242386.82334836625</v>
      </c>
      <c r="EMS65" s="1676">
        <f t="shared" ref="EMS65" si="1866">$E59*$C$64*$C$65</f>
        <v>-242386.82334836625</v>
      </c>
      <c r="EMU65" s="1676">
        <f t="shared" ref="EMU65" si="1867">$E59*$C$64*$C$65</f>
        <v>-242386.82334836625</v>
      </c>
      <c r="EMW65" s="1676">
        <f t="shared" ref="EMW65" si="1868">$E59*$C$64*$C$65</f>
        <v>-242386.82334836625</v>
      </c>
      <c r="EMY65" s="1676">
        <f t="shared" ref="EMY65" si="1869">$E59*$C$64*$C$65</f>
        <v>-242386.82334836625</v>
      </c>
      <c r="ENA65" s="1676">
        <f t="shared" ref="ENA65" si="1870">$E59*$C$64*$C$65</f>
        <v>-242386.82334836625</v>
      </c>
      <c r="ENC65" s="1676">
        <f t="shared" ref="ENC65" si="1871">$E59*$C$64*$C$65</f>
        <v>-242386.82334836625</v>
      </c>
      <c r="ENE65" s="1676">
        <f t="shared" ref="ENE65" si="1872">$E59*$C$64*$C$65</f>
        <v>-242386.82334836625</v>
      </c>
      <c r="ENG65" s="1676">
        <f t="shared" ref="ENG65" si="1873">$E59*$C$64*$C$65</f>
        <v>-242386.82334836625</v>
      </c>
      <c r="ENI65" s="1676">
        <f t="shared" ref="ENI65" si="1874">$E59*$C$64*$C$65</f>
        <v>-242386.82334836625</v>
      </c>
      <c r="ENK65" s="1676">
        <f t="shared" ref="ENK65" si="1875">$E59*$C$64*$C$65</f>
        <v>-242386.82334836625</v>
      </c>
      <c r="ENM65" s="1676">
        <f t="shared" ref="ENM65" si="1876">$E59*$C$64*$C$65</f>
        <v>-242386.82334836625</v>
      </c>
      <c r="ENO65" s="1676">
        <f t="shared" ref="ENO65" si="1877">$E59*$C$64*$C$65</f>
        <v>-242386.82334836625</v>
      </c>
      <c r="ENQ65" s="1676">
        <f t="shared" ref="ENQ65" si="1878">$E59*$C$64*$C$65</f>
        <v>-242386.82334836625</v>
      </c>
      <c r="ENS65" s="1676">
        <f t="shared" ref="ENS65" si="1879">$E59*$C$64*$C$65</f>
        <v>-242386.82334836625</v>
      </c>
      <c r="ENU65" s="1676">
        <f t="shared" ref="ENU65" si="1880">$E59*$C$64*$C$65</f>
        <v>-242386.82334836625</v>
      </c>
      <c r="ENW65" s="1676">
        <f t="shared" ref="ENW65" si="1881">$E59*$C$64*$C$65</f>
        <v>-242386.82334836625</v>
      </c>
      <c r="ENY65" s="1676">
        <f t="shared" ref="ENY65" si="1882">$E59*$C$64*$C$65</f>
        <v>-242386.82334836625</v>
      </c>
      <c r="EOA65" s="1676">
        <f t="shared" ref="EOA65" si="1883">$E59*$C$64*$C$65</f>
        <v>-242386.82334836625</v>
      </c>
      <c r="EOC65" s="1676">
        <f t="shared" ref="EOC65" si="1884">$E59*$C$64*$C$65</f>
        <v>-242386.82334836625</v>
      </c>
      <c r="EOE65" s="1676">
        <f t="shared" ref="EOE65" si="1885">$E59*$C$64*$C$65</f>
        <v>-242386.82334836625</v>
      </c>
      <c r="EOG65" s="1676">
        <f t="shared" ref="EOG65" si="1886">$E59*$C$64*$C$65</f>
        <v>-242386.82334836625</v>
      </c>
      <c r="EOI65" s="1676">
        <f t="shared" ref="EOI65" si="1887">$E59*$C$64*$C$65</f>
        <v>-242386.82334836625</v>
      </c>
      <c r="EOK65" s="1676">
        <f t="shared" ref="EOK65" si="1888">$E59*$C$64*$C$65</f>
        <v>-242386.82334836625</v>
      </c>
      <c r="EOM65" s="1676">
        <f t="shared" ref="EOM65" si="1889">$E59*$C$64*$C$65</f>
        <v>-242386.82334836625</v>
      </c>
      <c r="EOO65" s="1676">
        <f t="shared" ref="EOO65" si="1890">$E59*$C$64*$C$65</f>
        <v>-242386.82334836625</v>
      </c>
      <c r="EOQ65" s="1676">
        <f t="shared" ref="EOQ65" si="1891">$E59*$C$64*$C$65</f>
        <v>-242386.82334836625</v>
      </c>
      <c r="EOS65" s="1676">
        <f t="shared" ref="EOS65" si="1892">$E59*$C$64*$C$65</f>
        <v>-242386.82334836625</v>
      </c>
      <c r="EOU65" s="1676">
        <f t="shared" ref="EOU65" si="1893">$E59*$C$64*$C$65</f>
        <v>-242386.82334836625</v>
      </c>
      <c r="EOW65" s="1676">
        <f t="shared" ref="EOW65" si="1894">$E59*$C$64*$C$65</f>
        <v>-242386.82334836625</v>
      </c>
      <c r="EOY65" s="1676">
        <f t="shared" ref="EOY65" si="1895">$E59*$C$64*$C$65</f>
        <v>-242386.82334836625</v>
      </c>
      <c r="EPA65" s="1676">
        <f t="shared" ref="EPA65" si="1896">$E59*$C$64*$C$65</f>
        <v>-242386.82334836625</v>
      </c>
      <c r="EPC65" s="1676">
        <f t="shared" ref="EPC65" si="1897">$E59*$C$64*$C$65</f>
        <v>-242386.82334836625</v>
      </c>
      <c r="EPE65" s="1676">
        <f t="shared" ref="EPE65" si="1898">$E59*$C$64*$C$65</f>
        <v>-242386.82334836625</v>
      </c>
      <c r="EPG65" s="1676">
        <f t="shared" ref="EPG65" si="1899">$E59*$C$64*$C$65</f>
        <v>-242386.82334836625</v>
      </c>
      <c r="EPI65" s="1676">
        <f t="shared" ref="EPI65" si="1900">$E59*$C$64*$C$65</f>
        <v>-242386.82334836625</v>
      </c>
      <c r="EPK65" s="1676">
        <f t="shared" ref="EPK65" si="1901">$E59*$C$64*$C$65</f>
        <v>-242386.82334836625</v>
      </c>
      <c r="EPM65" s="1676">
        <f t="shared" ref="EPM65" si="1902">$E59*$C$64*$C$65</f>
        <v>-242386.82334836625</v>
      </c>
      <c r="EPO65" s="1676">
        <f t="shared" ref="EPO65" si="1903">$E59*$C$64*$C$65</f>
        <v>-242386.82334836625</v>
      </c>
      <c r="EPQ65" s="1676">
        <f t="shared" ref="EPQ65" si="1904">$E59*$C$64*$C$65</f>
        <v>-242386.82334836625</v>
      </c>
      <c r="EPS65" s="1676">
        <f t="shared" ref="EPS65" si="1905">$E59*$C$64*$C$65</f>
        <v>-242386.82334836625</v>
      </c>
      <c r="EPU65" s="1676">
        <f t="shared" ref="EPU65" si="1906">$E59*$C$64*$C$65</f>
        <v>-242386.82334836625</v>
      </c>
      <c r="EPW65" s="1676">
        <f t="shared" ref="EPW65" si="1907">$E59*$C$64*$C$65</f>
        <v>-242386.82334836625</v>
      </c>
      <c r="EPY65" s="1676">
        <f t="shared" ref="EPY65" si="1908">$E59*$C$64*$C$65</f>
        <v>-242386.82334836625</v>
      </c>
      <c r="EQA65" s="1676">
        <f t="shared" ref="EQA65" si="1909">$E59*$C$64*$C$65</f>
        <v>-242386.82334836625</v>
      </c>
      <c r="EQC65" s="1676">
        <f t="shared" ref="EQC65" si="1910">$E59*$C$64*$C$65</f>
        <v>-242386.82334836625</v>
      </c>
      <c r="EQE65" s="1676">
        <f t="shared" ref="EQE65" si="1911">$E59*$C$64*$C$65</f>
        <v>-242386.82334836625</v>
      </c>
      <c r="EQG65" s="1676">
        <f t="shared" ref="EQG65" si="1912">$E59*$C$64*$C$65</f>
        <v>-242386.82334836625</v>
      </c>
      <c r="EQI65" s="1676">
        <f t="shared" ref="EQI65" si="1913">$E59*$C$64*$C$65</f>
        <v>-242386.82334836625</v>
      </c>
      <c r="EQK65" s="1676">
        <f t="shared" ref="EQK65" si="1914">$E59*$C$64*$C$65</f>
        <v>-242386.82334836625</v>
      </c>
      <c r="EQM65" s="1676">
        <f t="shared" ref="EQM65" si="1915">$E59*$C$64*$C$65</f>
        <v>-242386.82334836625</v>
      </c>
      <c r="EQO65" s="1676">
        <f t="shared" ref="EQO65" si="1916">$E59*$C$64*$C$65</f>
        <v>-242386.82334836625</v>
      </c>
      <c r="EQQ65" s="1676">
        <f t="shared" ref="EQQ65" si="1917">$E59*$C$64*$C$65</f>
        <v>-242386.82334836625</v>
      </c>
      <c r="EQS65" s="1676">
        <f t="shared" ref="EQS65" si="1918">$E59*$C$64*$C$65</f>
        <v>-242386.82334836625</v>
      </c>
      <c r="EQU65" s="1676">
        <f t="shared" ref="EQU65" si="1919">$E59*$C$64*$C$65</f>
        <v>-242386.82334836625</v>
      </c>
      <c r="EQW65" s="1676">
        <f t="shared" ref="EQW65" si="1920">$E59*$C$64*$C$65</f>
        <v>-242386.82334836625</v>
      </c>
      <c r="EQY65" s="1676">
        <f t="shared" ref="EQY65" si="1921">$E59*$C$64*$C$65</f>
        <v>-242386.82334836625</v>
      </c>
      <c r="ERA65" s="1676">
        <f t="shared" ref="ERA65" si="1922">$E59*$C$64*$C$65</f>
        <v>-242386.82334836625</v>
      </c>
      <c r="ERC65" s="1676">
        <f t="shared" ref="ERC65" si="1923">$E59*$C$64*$C$65</f>
        <v>-242386.82334836625</v>
      </c>
      <c r="ERE65" s="1676">
        <f t="shared" ref="ERE65" si="1924">$E59*$C$64*$C$65</f>
        <v>-242386.82334836625</v>
      </c>
      <c r="ERG65" s="1676">
        <f t="shared" ref="ERG65" si="1925">$E59*$C$64*$C$65</f>
        <v>-242386.82334836625</v>
      </c>
      <c r="ERI65" s="1676">
        <f t="shared" ref="ERI65" si="1926">$E59*$C$64*$C$65</f>
        <v>-242386.82334836625</v>
      </c>
      <c r="ERK65" s="1676">
        <f t="shared" ref="ERK65" si="1927">$E59*$C$64*$C$65</f>
        <v>-242386.82334836625</v>
      </c>
      <c r="ERM65" s="1676">
        <f t="shared" ref="ERM65" si="1928">$E59*$C$64*$C$65</f>
        <v>-242386.82334836625</v>
      </c>
      <c r="ERO65" s="1676">
        <f t="shared" ref="ERO65" si="1929">$E59*$C$64*$C$65</f>
        <v>-242386.82334836625</v>
      </c>
      <c r="ERQ65" s="1676">
        <f t="shared" ref="ERQ65" si="1930">$E59*$C$64*$C$65</f>
        <v>-242386.82334836625</v>
      </c>
      <c r="ERS65" s="1676">
        <f t="shared" ref="ERS65" si="1931">$E59*$C$64*$C$65</f>
        <v>-242386.82334836625</v>
      </c>
      <c r="ERU65" s="1676">
        <f t="shared" ref="ERU65" si="1932">$E59*$C$64*$C$65</f>
        <v>-242386.82334836625</v>
      </c>
      <c r="ERW65" s="1676">
        <f t="shared" ref="ERW65" si="1933">$E59*$C$64*$C$65</f>
        <v>-242386.82334836625</v>
      </c>
      <c r="ERY65" s="1676">
        <f t="shared" ref="ERY65" si="1934">$E59*$C$64*$C$65</f>
        <v>-242386.82334836625</v>
      </c>
      <c r="ESA65" s="1676">
        <f t="shared" ref="ESA65" si="1935">$E59*$C$64*$C$65</f>
        <v>-242386.82334836625</v>
      </c>
      <c r="ESC65" s="1676">
        <f t="shared" ref="ESC65" si="1936">$E59*$C$64*$C$65</f>
        <v>-242386.82334836625</v>
      </c>
      <c r="ESE65" s="1676">
        <f t="shared" ref="ESE65" si="1937">$E59*$C$64*$C$65</f>
        <v>-242386.82334836625</v>
      </c>
      <c r="ESG65" s="1676">
        <f t="shared" ref="ESG65" si="1938">$E59*$C$64*$C$65</f>
        <v>-242386.82334836625</v>
      </c>
      <c r="ESI65" s="1676">
        <f t="shared" ref="ESI65" si="1939">$E59*$C$64*$C$65</f>
        <v>-242386.82334836625</v>
      </c>
      <c r="ESK65" s="1676">
        <f t="shared" ref="ESK65" si="1940">$E59*$C$64*$C$65</f>
        <v>-242386.82334836625</v>
      </c>
      <c r="ESM65" s="1676">
        <f t="shared" ref="ESM65" si="1941">$E59*$C$64*$C$65</f>
        <v>-242386.82334836625</v>
      </c>
      <c r="ESO65" s="1676">
        <f t="shared" ref="ESO65" si="1942">$E59*$C$64*$C$65</f>
        <v>-242386.82334836625</v>
      </c>
      <c r="ESQ65" s="1676">
        <f t="shared" ref="ESQ65" si="1943">$E59*$C$64*$C$65</f>
        <v>-242386.82334836625</v>
      </c>
      <c r="ESS65" s="1676">
        <f t="shared" ref="ESS65" si="1944">$E59*$C$64*$C$65</f>
        <v>-242386.82334836625</v>
      </c>
      <c r="ESU65" s="1676">
        <f t="shared" ref="ESU65" si="1945">$E59*$C$64*$C$65</f>
        <v>-242386.82334836625</v>
      </c>
      <c r="ESW65" s="1676">
        <f t="shared" ref="ESW65" si="1946">$E59*$C$64*$C$65</f>
        <v>-242386.82334836625</v>
      </c>
      <c r="ESY65" s="1676">
        <f t="shared" ref="ESY65" si="1947">$E59*$C$64*$C$65</f>
        <v>-242386.82334836625</v>
      </c>
      <c r="ETA65" s="1676">
        <f t="shared" ref="ETA65" si="1948">$E59*$C$64*$C$65</f>
        <v>-242386.82334836625</v>
      </c>
      <c r="ETC65" s="1676">
        <f t="shared" ref="ETC65" si="1949">$E59*$C$64*$C$65</f>
        <v>-242386.82334836625</v>
      </c>
      <c r="ETE65" s="1676">
        <f t="shared" ref="ETE65" si="1950">$E59*$C$64*$C$65</f>
        <v>-242386.82334836625</v>
      </c>
      <c r="ETG65" s="1676">
        <f t="shared" ref="ETG65" si="1951">$E59*$C$64*$C$65</f>
        <v>-242386.82334836625</v>
      </c>
      <c r="ETI65" s="1676">
        <f t="shared" ref="ETI65" si="1952">$E59*$C$64*$C$65</f>
        <v>-242386.82334836625</v>
      </c>
      <c r="ETK65" s="1676">
        <f t="shared" ref="ETK65" si="1953">$E59*$C$64*$C$65</f>
        <v>-242386.82334836625</v>
      </c>
      <c r="ETM65" s="1676">
        <f t="shared" ref="ETM65" si="1954">$E59*$C$64*$C$65</f>
        <v>-242386.82334836625</v>
      </c>
      <c r="ETO65" s="1676">
        <f t="shared" ref="ETO65" si="1955">$E59*$C$64*$C$65</f>
        <v>-242386.82334836625</v>
      </c>
      <c r="ETQ65" s="1676">
        <f t="shared" ref="ETQ65" si="1956">$E59*$C$64*$C$65</f>
        <v>-242386.82334836625</v>
      </c>
      <c r="ETS65" s="1676">
        <f t="shared" ref="ETS65" si="1957">$E59*$C$64*$C$65</f>
        <v>-242386.82334836625</v>
      </c>
      <c r="ETU65" s="1676">
        <f t="shared" ref="ETU65" si="1958">$E59*$C$64*$C$65</f>
        <v>-242386.82334836625</v>
      </c>
      <c r="ETW65" s="1676">
        <f t="shared" ref="ETW65" si="1959">$E59*$C$64*$C$65</f>
        <v>-242386.82334836625</v>
      </c>
      <c r="ETY65" s="1676">
        <f t="shared" ref="ETY65" si="1960">$E59*$C$64*$C$65</f>
        <v>-242386.82334836625</v>
      </c>
      <c r="EUA65" s="1676">
        <f t="shared" ref="EUA65" si="1961">$E59*$C$64*$C$65</f>
        <v>-242386.82334836625</v>
      </c>
      <c r="EUC65" s="1676">
        <f t="shared" ref="EUC65" si="1962">$E59*$C$64*$C$65</f>
        <v>-242386.82334836625</v>
      </c>
      <c r="EUE65" s="1676">
        <f t="shared" ref="EUE65" si="1963">$E59*$C$64*$C$65</f>
        <v>-242386.82334836625</v>
      </c>
      <c r="EUG65" s="1676">
        <f t="shared" ref="EUG65" si="1964">$E59*$C$64*$C$65</f>
        <v>-242386.82334836625</v>
      </c>
      <c r="EUI65" s="1676">
        <f t="shared" ref="EUI65" si="1965">$E59*$C$64*$C$65</f>
        <v>-242386.82334836625</v>
      </c>
      <c r="EUK65" s="1676">
        <f t="shared" ref="EUK65" si="1966">$E59*$C$64*$C$65</f>
        <v>-242386.82334836625</v>
      </c>
      <c r="EUM65" s="1676">
        <f t="shared" ref="EUM65" si="1967">$E59*$C$64*$C$65</f>
        <v>-242386.82334836625</v>
      </c>
      <c r="EUO65" s="1676">
        <f t="shared" ref="EUO65" si="1968">$E59*$C$64*$C$65</f>
        <v>-242386.82334836625</v>
      </c>
      <c r="EUQ65" s="1676">
        <f t="shared" ref="EUQ65" si="1969">$E59*$C$64*$C$65</f>
        <v>-242386.82334836625</v>
      </c>
      <c r="EUS65" s="1676">
        <f t="shared" ref="EUS65" si="1970">$E59*$C$64*$C$65</f>
        <v>-242386.82334836625</v>
      </c>
      <c r="EUU65" s="1676">
        <f t="shared" ref="EUU65" si="1971">$E59*$C$64*$C$65</f>
        <v>-242386.82334836625</v>
      </c>
      <c r="EUW65" s="1676">
        <f t="shared" ref="EUW65" si="1972">$E59*$C$64*$C$65</f>
        <v>-242386.82334836625</v>
      </c>
      <c r="EUY65" s="1676">
        <f t="shared" ref="EUY65" si="1973">$E59*$C$64*$C$65</f>
        <v>-242386.82334836625</v>
      </c>
      <c r="EVA65" s="1676">
        <f t="shared" ref="EVA65" si="1974">$E59*$C$64*$C$65</f>
        <v>-242386.82334836625</v>
      </c>
      <c r="EVC65" s="1676">
        <f t="shared" ref="EVC65" si="1975">$E59*$C$64*$C$65</f>
        <v>-242386.82334836625</v>
      </c>
      <c r="EVE65" s="1676">
        <f t="shared" ref="EVE65" si="1976">$E59*$C$64*$C$65</f>
        <v>-242386.82334836625</v>
      </c>
      <c r="EVG65" s="1676">
        <f t="shared" ref="EVG65" si="1977">$E59*$C$64*$C$65</f>
        <v>-242386.82334836625</v>
      </c>
      <c r="EVI65" s="1676">
        <f t="shared" ref="EVI65" si="1978">$E59*$C$64*$C$65</f>
        <v>-242386.82334836625</v>
      </c>
      <c r="EVK65" s="1676">
        <f t="shared" ref="EVK65" si="1979">$E59*$C$64*$C$65</f>
        <v>-242386.82334836625</v>
      </c>
      <c r="EVM65" s="1676">
        <f t="shared" ref="EVM65" si="1980">$E59*$C$64*$C$65</f>
        <v>-242386.82334836625</v>
      </c>
      <c r="EVO65" s="1676">
        <f t="shared" ref="EVO65" si="1981">$E59*$C$64*$C$65</f>
        <v>-242386.82334836625</v>
      </c>
      <c r="EVQ65" s="1676">
        <f t="shared" ref="EVQ65" si="1982">$E59*$C$64*$C$65</f>
        <v>-242386.82334836625</v>
      </c>
      <c r="EVS65" s="1676">
        <f t="shared" ref="EVS65" si="1983">$E59*$C$64*$C$65</f>
        <v>-242386.82334836625</v>
      </c>
      <c r="EVU65" s="1676">
        <f t="shared" ref="EVU65" si="1984">$E59*$C$64*$C$65</f>
        <v>-242386.82334836625</v>
      </c>
      <c r="EVW65" s="1676">
        <f t="shared" ref="EVW65" si="1985">$E59*$C$64*$C$65</f>
        <v>-242386.82334836625</v>
      </c>
      <c r="EVY65" s="1676">
        <f t="shared" ref="EVY65" si="1986">$E59*$C$64*$C$65</f>
        <v>-242386.82334836625</v>
      </c>
      <c r="EWA65" s="1676">
        <f t="shared" ref="EWA65" si="1987">$E59*$C$64*$C$65</f>
        <v>-242386.82334836625</v>
      </c>
      <c r="EWC65" s="1676">
        <f t="shared" ref="EWC65" si="1988">$E59*$C$64*$C$65</f>
        <v>-242386.82334836625</v>
      </c>
      <c r="EWE65" s="1676">
        <f t="shared" ref="EWE65" si="1989">$E59*$C$64*$C$65</f>
        <v>-242386.82334836625</v>
      </c>
      <c r="EWG65" s="1676">
        <f t="shared" ref="EWG65" si="1990">$E59*$C$64*$C$65</f>
        <v>-242386.82334836625</v>
      </c>
      <c r="EWI65" s="1676">
        <f t="shared" ref="EWI65" si="1991">$E59*$C$64*$C$65</f>
        <v>-242386.82334836625</v>
      </c>
      <c r="EWK65" s="1676">
        <f t="shared" ref="EWK65" si="1992">$E59*$C$64*$C$65</f>
        <v>-242386.82334836625</v>
      </c>
      <c r="EWM65" s="1676">
        <f t="shared" ref="EWM65" si="1993">$E59*$C$64*$C$65</f>
        <v>-242386.82334836625</v>
      </c>
      <c r="EWO65" s="1676">
        <f t="shared" ref="EWO65" si="1994">$E59*$C$64*$C$65</f>
        <v>-242386.82334836625</v>
      </c>
      <c r="EWQ65" s="1676">
        <f t="shared" ref="EWQ65" si="1995">$E59*$C$64*$C$65</f>
        <v>-242386.82334836625</v>
      </c>
      <c r="EWS65" s="1676">
        <f t="shared" ref="EWS65" si="1996">$E59*$C$64*$C$65</f>
        <v>-242386.82334836625</v>
      </c>
      <c r="EWU65" s="1676">
        <f t="shared" ref="EWU65" si="1997">$E59*$C$64*$C$65</f>
        <v>-242386.82334836625</v>
      </c>
      <c r="EWW65" s="1676">
        <f t="shared" ref="EWW65" si="1998">$E59*$C$64*$C$65</f>
        <v>-242386.82334836625</v>
      </c>
      <c r="EWY65" s="1676">
        <f t="shared" ref="EWY65" si="1999">$E59*$C$64*$C$65</f>
        <v>-242386.82334836625</v>
      </c>
      <c r="EXA65" s="1676">
        <f t="shared" ref="EXA65" si="2000">$E59*$C$64*$C$65</f>
        <v>-242386.82334836625</v>
      </c>
      <c r="EXC65" s="1676">
        <f t="shared" ref="EXC65" si="2001">$E59*$C$64*$C$65</f>
        <v>-242386.82334836625</v>
      </c>
      <c r="EXE65" s="1676">
        <f t="shared" ref="EXE65" si="2002">$E59*$C$64*$C$65</f>
        <v>-242386.82334836625</v>
      </c>
      <c r="EXG65" s="1676">
        <f t="shared" ref="EXG65" si="2003">$E59*$C$64*$C$65</f>
        <v>-242386.82334836625</v>
      </c>
      <c r="EXI65" s="1676">
        <f t="shared" ref="EXI65" si="2004">$E59*$C$64*$C$65</f>
        <v>-242386.82334836625</v>
      </c>
      <c r="EXK65" s="1676">
        <f t="shared" ref="EXK65" si="2005">$E59*$C$64*$C$65</f>
        <v>-242386.82334836625</v>
      </c>
      <c r="EXM65" s="1676">
        <f t="shared" ref="EXM65" si="2006">$E59*$C$64*$C$65</f>
        <v>-242386.82334836625</v>
      </c>
      <c r="EXO65" s="1676">
        <f t="shared" ref="EXO65" si="2007">$E59*$C$64*$C$65</f>
        <v>-242386.82334836625</v>
      </c>
      <c r="EXQ65" s="1676">
        <f t="shared" ref="EXQ65" si="2008">$E59*$C$64*$C$65</f>
        <v>-242386.82334836625</v>
      </c>
      <c r="EXS65" s="1676">
        <f t="shared" ref="EXS65" si="2009">$E59*$C$64*$C$65</f>
        <v>-242386.82334836625</v>
      </c>
      <c r="EXU65" s="1676">
        <f t="shared" ref="EXU65" si="2010">$E59*$C$64*$C$65</f>
        <v>-242386.82334836625</v>
      </c>
      <c r="EXW65" s="1676">
        <f t="shared" ref="EXW65" si="2011">$E59*$C$64*$C$65</f>
        <v>-242386.82334836625</v>
      </c>
      <c r="EXY65" s="1676">
        <f t="shared" ref="EXY65" si="2012">$E59*$C$64*$C$65</f>
        <v>-242386.82334836625</v>
      </c>
      <c r="EYA65" s="1676">
        <f t="shared" ref="EYA65" si="2013">$E59*$C$64*$C$65</f>
        <v>-242386.82334836625</v>
      </c>
      <c r="EYC65" s="1676">
        <f t="shared" ref="EYC65" si="2014">$E59*$C$64*$C$65</f>
        <v>-242386.82334836625</v>
      </c>
      <c r="EYE65" s="1676">
        <f t="shared" ref="EYE65" si="2015">$E59*$C$64*$C$65</f>
        <v>-242386.82334836625</v>
      </c>
      <c r="EYG65" s="1676">
        <f t="shared" ref="EYG65" si="2016">$E59*$C$64*$C$65</f>
        <v>-242386.82334836625</v>
      </c>
      <c r="EYI65" s="1676">
        <f t="shared" ref="EYI65" si="2017">$E59*$C$64*$C$65</f>
        <v>-242386.82334836625</v>
      </c>
      <c r="EYK65" s="1676">
        <f t="shared" ref="EYK65" si="2018">$E59*$C$64*$C$65</f>
        <v>-242386.82334836625</v>
      </c>
      <c r="EYM65" s="1676">
        <f t="shared" ref="EYM65" si="2019">$E59*$C$64*$C$65</f>
        <v>-242386.82334836625</v>
      </c>
      <c r="EYO65" s="1676">
        <f t="shared" ref="EYO65" si="2020">$E59*$C$64*$C$65</f>
        <v>-242386.82334836625</v>
      </c>
      <c r="EYQ65" s="1676">
        <f t="shared" ref="EYQ65" si="2021">$E59*$C$64*$C$65</f>
        <v>-242386.82334836625</v>
      </c>
      <c r="EYS65" s="1676">
        <f t="shared" ref="EYS65" si="2022">$E59*$C$64*$C$65</f>
        <v>-242386.82334836625</v>
      </c>
      <c r="EYU65" s="1676">
        <f t="shared" ref="EYU65" si="2023">$E59*$C$64*$C$65</f>
        <v>-242386.82334836625</v>
      </c>
      <c r="EYW65" s="1676">
        <f t="shared" ref="EYW65" si="2024">$E59*$C$64*$C$65</f>
        <v>-242386.82334836625</v>
      </c>
      <c r="EYY65" s="1676">
        <f t="shared" ref="EYY65" si="2025">$E59*$C$64*$C$65</f>
        <v>-242386.82334836625</v>
      </c>
      <c r="EZA65" s="1676">
        <f t="shared" ref="EZA65" si="2026">$E59*$C$64*$C$65</f>
        <v>-242386.82334836625</v>
      </c>
      <c r="EZC65" s="1676">
        <f t="shared" ref="EZC65" si="2027">$E59*$C$64*$C$65</f>
        <v>-242386.82334836625</v>
      </c>
      <c r="EZE65" s="1676">
        <f t="shared" ref="EZE65" si="2028">$E59*$C$64*$C$65</f>
        <v>-242386.82334836625</v>
      </c>
      <c r="EZG65" s="1676">
        <f t="shared" ref="EZG65" si="2029">$E59*$C$64*$C$65</f>
        <v>-242386.82334836625</v>
      </c>
      <c r="EZI65" s="1676">
        <f t="shared" ref="EZI65" si="2030">$E59*$C$64*$C$65</f>
        <v>-242386.82334836625</v>
      </c>
      <c r="EZK65" s="1676">
        <f t="shared" ref="EZK65" si="2031">$E59*$C$64*$C$65</f>
        <v>-242386.82334836625</v>
      </c>
      <c r="EZM65" s="1676">
        <f t="shared" ref="EZM65" si="2032">$E59*$C$64*$C$65</f>
        <v>-242386.82334836625</v>
      </c>
      <c r="EZO65" s="1676">
        <f t="shared" ref="EZO65" si="2033">$E59*$C$64*$C$65</f>
        <v>-242386.82334836625</v>
      </c>
      <c r="EZQ65" s="1676">
        <f t="shared" ref="EZQ65" si="2034">$E59*$C$64*$C$65</f>
        <v>-242386.82334836625</v>
      </c>
      <c r="EZS65" s="1676">
        <f t="shared" ref="EZS65" si="2035">$E59*$C$64*$C$65</f>
        <v>-242386.82334836625</v>
      </c>
      <c r="EZU65" s="1676">
        <f t="shared" ref="EZU65" si="2036">$E59*$C$64*$C$65</f>
        <v>-242386.82334836625</v>
      </c>
      <c r="EZW65" s="1676">
        <f t="shared" ref="EZW65" si="2037">$E59*$C$64*$C$65</f>
        <v>-242386.82334836625</v>
      </c>
      <c r="EZY65" s="1676">
        <f t="shared" ref="EZY65" si="2038">$E59*$C$64*$C$65</f>
        <v>-242386.82334836625</v>
      </c>
      <c r="FAA65" s="1676">
        <f t="shared" ref="FAA65" si="2039">$E59*$C$64*$C$65</f>
        <v>-242386.82334836625</v>
      </c>
      <c r="FAC65" s="1676">
        <f t="shared" ref="FAC65" si="2040">$E59*$C$64*$C$65</f>
        <v>-242386.82334836625</v>
      </c>
      <c r="FAE65" s="1676">
        <f t="shared" ref="FAE65" si="2041">$E59*$C$64*$C$65</f>
        <v>-242386.82334836625</v>
      </c>
      <c r="FAG65" s="1676">
        <f t="shared" ref="FAG65" si="2042">$E59*$C$64*$C$65</f>
        <v>-242386.82334836625</v>
      </c>
      <c r="FAI65" s="1676">
        <f t="shared" ref="FAI65" si="2043">$E59*$C$64*$C$65</f>
        <v>-242386.82334836625</v>
      </c>
      <c r="FAK65" s="1676">
        <f t="shared" ref="FAK65" si="2044">$E59*$C$64*$C$65</f>
        <v>-242386.82334836625</v>
      </c>
      <c r="FAM65" s="1676">
        <f t="shared" ref="FAM65" si="2045">$E59*$C$64*$C$65</f>
        <v>-242386.82334836625</v>
      </c>
      <c r="FAO65" s="1676">
        <f t="shared" ref="FAO65" si="2046">$E59*$C$64*$C$65</f>
        <v>-242386.82334836625</v>
      </c>
      <c r="FAQ65" s="1676">
        <f t="shared" ref="FAQ65" si="2047">$E59*$C$64*$C$65</f>
        <v>-242386.82334836625</v>
      </c>
      <c r="FAS65" s="1676">
        <f t="shared" ref="FAS65" si="2048">$E59*$C$64*$C$65</f>
        <v>-242386.82334836625</v>
      </c>
      <c r="FAU65" s="1676">
        <f t="shared" ref="FAU65" si="2049">$E59*$C$64*$C$65</f>
        <v>-242386.82334836625</v>
      </c>
      <c r="FAW65" s="1676">
        <f t="shared" ref="FAW65" si="2050">$E59*$C$64*$C$65</f>
        <v>-242386.82334836625</v>
      </c>
      <c r="FAY65" s="1676">
        <f t="shared" ref="FAY65" si="2051">$E59*$C$64*$C$65</f>
        <v>-242386.82334836625</v>
      </c>
      <c r="FBA65" s="1676">
        <f t="shared" ref="FBA65" si="2052">$E59*$C$64*$C$65</f>
        <v>-242386.82334836625</v>
      </c>
      <c r="FBC65" s="1676">
        <f t="shared" ref="FBC65" si="2053">$E59*$C$64*$C$65</f>
        <v>-242386.82334836625</v>
      </c>
      <c r="FBE65" s="1676">
        <f t="shared" ref="FBE65" si="2054">$E59*$C$64*$C$65</f>
        <v>-242386.82334836625</v>
      </c>
      <c r="FBG65" s="1676">
        <f t="shared" ref="FBG65" si="2055">$E59*$C$64*$C$65</f>
        <v>-242386.82334836625</v>
      </c>
      <c r="FBI65" s="1676">
        <f t="shared" ref="FBI65" si="2056">$E59*$C$64*$C$65</f>
        <v>-242386.82334836625</v>
      </c>
      <c r="FBK65" s="1676">
        <f t="shared" ref="FBK65" si="2057">$E59*$C$64*$C$65</f>
        <v>-242386.82334836625</v>
      </c>
      <c r="FBM65" s="1676">
        <f t="shared" ref="FBM65" si="2058">$E59*$C$64*$C$65</f>
        <v>-242386.82334836625</v>
      </c>
      <c r="FBO65" s="1676">
        <f t="shared" ref="FBO65" si="2059">$E59*$C$64*$C$65</f>
        <v>-242386.82334836625</v>
      </c>
      <c r="FBQ65" s="1676">
        <f t="shared" ref="FBQ65" si="2060">$E59*$C$64*$C$65</f>
        <v>-242386.82334836625</v>
      </c>
      <c r="FBS65" s="1676">
        <f t="shared" ref="FBS65" si="2061">$E59*$C$64*$C$65</f>
        <v>-242386.82334836625</v>
      </c>
      <c r="FBU65" s="1676">
        <f t="shared" ref="FBU65" si="2062">$E59*$C$64*$C$65</f>
        <v>-242386.82334836625</v>
      </c>
      <c r="FBW65" s="1676">
        <f t="shared" ref="FBW65" si="2063">$E59*$C$64*$C$65</f>
        <v>-242386.82334836625</v>
      </c>
      <c r="FBY65" s="1676">
        <f t="shared" ref="FBY65" si="2064">$E59*$C$64*$C$65</f>
        <v>-242386.82334836625</v>
      </c>
      <c r="FCA65" s="1676">
        <f t="shared" ref="FCA65" si="2065">$E59*$C$64*$C$65</f>
        <v>-242386.82334836625</v>
      </c>
      <c r="FCC65" s="1676">
        <f t="shared" ref="FCC65" si="2066">$E59*$C$64*$C$65</f>
        <v>-242386.82334836625</v>
      </c>
      <c r="FCE65" s="1676">
        <f t="shared" ref="FCE65" si="2067">$E59*$C$64*$C$65</f>
        <v>-242386.82334836625</v>
      </c>
      <c r="FCG65" s="1676">
        <f t="shared" ref="FCG65" si="2068">$E59*$C$64*$C$65</f>
        <v>-242386.82334836625</v>
      </c>
      <c r="FCI65" s="1676">
        <f t="shared" ref="FCI65" si="2069">$E59*$C$64*$C$65</f>
        <v>-242386.82334836625</v>
      </c>
      <c r="FCK65" s="1676">
        <f t="shared" ref="FCK65" si="2070">$E59*$C$64*$C$65</f>
        <v>-242386.82334836625</v>
      </c>
      <c r="FCM65" s="1676">
        <f t="shared" ref="FCM65" si="2071">$E59*$C$64*$C$65</f>
        <v>-242386.82334836625</v>
      </c>
      <c r="FCO65" s="1676">
        <f t="shared" ref="FCO65" si="2072">$E59*$C$64*$C$65</f>
        <v>-242386.82334836625</v>
      </c>
      <c r="FCQ65" s="1676">
        <f t="shared" ref="FCQ65" si="2073">$E59*$C$64*$C$65</f>
        <v>-242386.82334836625</v>
      </c>
      <c r="FCS65" s="1676">
        <f t="shared" ref="FCS65" si="2074">$E59*$C$64*$C$65</f>
        <v>-242386.82334836625</v>
      </c>
      <c r="FCU65" s="1676">
        <f t="shared" ref="FCU65" si="2075">$E59*$C$64*$C$65</f>
        <v>-242386.82334836625</v>
      </c>
      <c r="FCW65" s="1676">
        <f t="shared" ref="FCW65" si="2076">$E59*$C$64*$C$65</f>
        <v>-242386.82334836625</v>
      </c>
      <c r="FCY65" s="1676">
        <f t="shared" ref="FCY65" si="2077">$E59*$C$64*$C$65</f>
        <v>-242386.82334836625</v>
      </c>
      <c r="FDA65" s="1676">
        <f t="shared" ref="FDA65" si="2078">$E59*$C$64*$C$65</f>
        <v>-242386.82334836625</v>
      </c>
      <c r="FDC65" s="1676">
        <f t="shared" ref="FDC65" si="2079">$E59*$C$64*$C$65</f>
        <v>-242386.82334836625</v>
      </c>
      <c r="FDE65" s="1676">
        <f t="shared" ref="FDE65" si="2080">$E59*$C$64*$C$65</f>
        <v>-242386.82334836625</v>
      </c>
      <c r="FDG65" s="1676">
        <f t="shared" ref="FDG65" si="2081">$E59*$C$64*$C$65</f>
        <v>-242386.82334836625</v>
      </c>
      <c r="FDI65" s="1676">
        <f t="shared" ref="FDI65" si="2082">$E59*$C$64*$C$65</f>
        <v>-242386.82334836625</v>
      </c>
      <c r="FDK65" s="1676">
        <f t="shared" ref="FDK65" si="2083">$E59*$C$64*$C$65</f>
        <v>-242386.82334836625</v>
      </c>
      <c r="FDM65" s="1676">
        <f t="shared" ref="FDM65" si="2084">$E59*$C$64*$C$65</f>
        <v>-242386.82334836625</v>
      </c>
      <c r="FDO65" s="1676">
        <f t="shared" ref="FDO65" si="2085">$E59*$C$64*$C$65</f>
        <v>-242386.82334836625</v>
      </c>
      <c r="FDQ65" s="1676">
        <f t="shared" ref="FDQ65" si="2086">$E59*$C$64*$C$65</f>
        <v>-242386.82334836625</v>
      </c>
      <c r="FDS65" s="1676">
        <f t="shared" ref="FDS65" si="2087">$E59*$C$64*$C$65</f>
        <v>-242386.82334836625</v>
      </c>
      <c r="FDU65" s="1676">
        <f t="shared" ref="FDU65" si="2088">$E59*$C$64*$C$65</f>
        <v>-242386.82334836625</v>
      </c>
      <c r="FDW65" s="1676">
        <f t="shared" ref="FDW65" si="2089">$E59*$C$64*$C$65</f>
        <v>-242386.82334836625</v>
      </c>
      <c r="FDY65" s="1676">
        <f t="shared" ref="FDY65" si="2090">$E59*$C$64*$C$65</f>
        <v>-242386.82334836625</v>
      </c>
      <c r="FEA65" s="1676">
        <f t="shared" ref="FEA65" si="2091">$E59*$C$64*$C$65</f>
        <v>-242386.82334836625</v>
      </c>
      <c r="FEC65" s="1676">
        <f t="shared" ref="FEC65" si="2092">$E59*$C$64*$C$65</f>
        <v>-242386.82334836625</v>
      </c>
      <c r="FEE65" s="1676">
        <f t="shared" ref="FEE65" si="2093">$E59*$C$64*$C$65</f>
        <v>-242386.82334836625</v>
      </c>
      <c r="FEG65" s="1676">
        <f t="shared" ref="FEG65" si="2094">$E59*$C$64*$C$65</f>
        <v>-242386.82334836625</v>
      </c>
      <c r="FEI65" s="1676">
        <f t="shared" ref="FEI65" si="2095">$E59*$C$64*$C$65</f>
        <v>-242386.82334836625</v>
      </c>
      <c r="FEK65" s="1676">
        <f t="shared" ref="FEK65" si="2096">$E59*$C$64*$C$65</f>
        <v>-242386.82334836625</v>
      </c>
      <c r="FEM65" s="1676">
        <f t="shared" ref="FEM65" si="2097">$E59*$C$64*$C$65</f>
        <v>-242386.82334836625</v>
      </c>
      <c r="FEO65" s="1676">
        <f t="shared" ref="FEO65" si="2098">$E59*$C$64*$C$65</f>
        <v>-242386.82334836625</v>
      </c>
      <c r="FEQ65" s="1676">
        <f t="shared" ref="FEQ65" si="2099">$E59*$C$64*$C$65</f>
        <v>-242386.82334836625</v>
      </c>
      <c r="FES65" s="1676">
        <f t="shared" ref="FES65" si="2100">$E59*$C$64*$C$65</f>
        <v>-242386.82334836625</v>
      </c>
      <c r="FEU65" s="1676">
        <f t="shared" ref="FEU65" si="2101">$E59*$C$64*$C$65</f>
        <v>-242386.82334836625</v>
      </c>
      <c r="FEW65" s="1676">
        <f t="shared" ref="FEW65" si="2102">$E59*$C$64*$C$65</f>
        <v>-242386.82334836625</v>
      </c>
      <c r="FEY65" s="1676">
        <f t="shared" ref="FEY65" si="2103">$E59*$C$64*$C$65</f>
        <v>-242386.82334836625</v>
      </c>
      <c r="FFA65" s="1676">
        <f t="shared" ref="FFA65" si="2104">$E59*$C$64*$C$65</f>
        <v>-242386.82334836625</v>
      </c>
      <c r="FFC65" s="1676">
        <f t="shared" ref="FFC65" si="2105">$E59*$C$64*$C$65</f>
        <v>-242386.82334836625</v>
      </c>
      <c r="FFE65" s="1676">
        <f t="shared" ref="FFE65" si="2106">$E59*$C$64*$C$65</f>
        <v>-242386.82334836625</v>
      </c>
      <c r="FFG65" s="1676">
        <f t="shared" ref="FFG65" si="2107">$E59*$C$64*$C$65</f>
        <v>-242386.82334836625</v>
      </c>
      <c r="FFI65" s="1676">
        <f t="shared" ref="FFI65" si="2108">$E59*$C$64*$C$65</f>
        <v>-242386.82334836625</v>
      </c>
      <c r="FFK65" s="1676">
        <f t="shared" ref="FFK65" si="2109">$E59*$C$64*$C$65</f>
        <v>-242386.82334836625</v>
      </c>
      <c r="FFM65" s="1676">
        <f t="shared" ref="FFM65" si="2110">$E59*$C$64*$C$65</f>
        <v>-242386.82334836625</v>
      </c>
      <c r="FFO65" s="1676">
        <f t="shared" ref="FFO65" si="2111">$E59*$C$64*$C$65</f>
        <v>-242386.82334836625</v>
      </c>
      <c r="FFQ65" s="1676">
        <f t="shared" ref="FFQ65" si="2112">$E59*$C$64*$C$65</f>
        <v>-242386.82334836625</v>
      </c>
      <c r="FFS65" s="1676">
        <f t="shared" ref="FFS65" si="2113">$E59*$C$64*$C$65</f>
        <v>-242386.82334836625</v>
      </c>
      <c r="FFU65" s="1676">
        <f t="shared" ref="FFU65" si="2114">$E59*$C$64*$C$65</f>
        <v>-242386.82334836625</v>
      </c>
      <c r="FFW65" s="1676">
        <f t="shared" ref="FFW65" si="2115">$E59*$C$64*$C$65</f>
        <v>-242386.82334836625</v>
      </c>
      <c r="FFY65" s="1676">
        <f t="shared" ref="FFY65" si="2116">$E59*$C$64*$C$65</f>
        <v>-242386.82334836625</v>
      </c>
      <c r="FGA65" s="1676">
        <f t="shared" ref="FGA65" si="2117">$E59*$C$64*$C$65</f>
        <v>-242386.82334836625</v>
      </c>
      <c r="FGC65" s="1676">
        <f t="shared" ref="FGC65" si="2118">$E59*$C$64*$C$65</f>
        <v>-242386.82334836625</v>
      </c>
      <c r="FGE65" s="1676">
        <f t="shared" ref="FGE65" si="2119">$E59*$C$64*$C$65</f>
        <v>-242386.82334836625</v>
      </c>
      <c r="FGG65" s="1676">
        <f t="shared" ref="FGG65" si="2120">$E59*$C$64*$C$65</f>
        <v>-242386.82334836625</v>
      </c>
      <c r="FGI65" s="1676">
        <f t="shared" ref="FGI65" si="2121">$E59*$C$64*$C$65</f>
        <v>-242386.82334836625</v>
      </c>
      <c r="FGK65" s="1676">
        <f t="shared" ref="FGK65" si="2122">$E59*$C$64*$C$65</f>
        <v>-242386.82334836625</v>
      </c>
      <c r="FGM65" s="1676">
        <f t="shared" ref="FGM65" si="2123">$E59*$C$64*$C$65</f>
        <v>-242386.82334836625</v>
      </c>
      <c r="FGO65" s="1676">
        <f t="shared" ref="FGO65" si="2124">$E59*$C$64*$C$65</f>
        <v>-242386.82334836625</v>
      </c>
      <c r="FGQ65" s="1676">
        <f t="shared" ref="FGQ65" si="2125">$E59*$C$64*$C$65</f>
        <v>-242386.82334836625</v>
      </c>
      <c r="FGS65" s="1676">
        <f t="shared" ref="FGS65" si="2126">$E59*$C$64*$C$65</f>
        <v>-242386.82334836625</v>
      </c>
      <c r="FGU65" s="1676">
        <f t="shared" ref="FGU65" si="2127">$E59*$C$64*$C$65</f>
        <v>-242386.82334836625</v>
      </c>
      <c r="FGW65" s="1676">
        <f t="shared" ref="FGW65" si="2128">$E59*$C$64*$C$65</f>
        <v>-242386.82334836625</v>
      </c>
      <c r="FGY65" s="1676">
        <f t="shared" ref="FGY65" si="2129">$E59*$C$64*$C$65</f>
        <v>-242386.82334836625</v>
      </c>
      <c r="FHA65" s="1676">
        <f t="shared" ref="FHA65" si="2130">$E59*$C$64*$C$65</f>
        <v>-242386.82334836625</v>
      </c>
      <c r="FHC65" s="1676">
        <f t="shared" ref="FHC65" si="2131">$E59*$C$64*$C$65</f>
        <v>-242386.82334836625</v>
      </c>
      <c r="FHE65" s="1676">
        <f t="shared" ref="FHE65" si="2132">$E59*$C$64*$C$65</f>
        <v>-242386.82334836625</v>
      </c>
      <c r="FHG65" s="1676">
        <f t="shared" ref="FHG65" si="2133">$E59*$C$64*$C$65</f>
        <v>-242386.82334836625</v>
      </c>
      <c r="FHI65" s="1676">
        <f t="shared" ref="FHI65" si="2134">$E59*$C$64*$C$65</f>
        <v>-242386.82334836625</v>
      </c>
      <c r="FHK65" s="1676">
        <f t="shared" ref="FHK65" si="2135">$E59*$C$64*$C$65</f>
        <v>-242386.82334836625</v>
      </c>
      <c r="FHM65" s="1676">
        <f t="shared" ref="FHM65" si="2136">$E59*$C$64*$C$65</f>
        <v>-242386.82334836625</v>
      </c>
      <c r="FHO65" s="1676">
        <f t="shared" ref="FHO65" si="2137">$E59*$C$64*$C$65</f>
        <v>-242386.82334836625</v>
      </c>
      <c r="FHQ65" s="1676">
        <f t="shared" ref="FHQ65" si="2138">$E59*$C$64*$C$65</f>
        <v>-242386.82334836625</v>
      </c>
      <c r="FHS65" s="1676">
        <f t="shared" ref="FHS65" si="2139">$E59*$C$64*$C$65</f>
        <v>-242386.82334836625</v>
      </c>
      <c r="FHU65" s="1676">
        <f t="shared" ref="FHU65" si="2140">$E59*$C$64*$C$65</f>
        <v>-242386.82334836625</v>
      </c>
      <c r="FHW65" s="1676">
        <f t="shared" ref="FHW65" si="2141">$E59*$C$64*$C$65</f>
        <v>-242386.82334836625</v>
      </c>
      <c r="FHY65" s="1676">
        <f t="shared" ref="FHY65" si="2142">$E59*$C$64*$C$65</f>
        <v>-242386.82334836625</v>
      </c>
      <c r="FIA65" s="1676">
        <f t="shared" ref="FIA65" si="2143">$E59*$C$64*$C$65</f>
        <v>-242386.82334836625</v>
      </c>
      <c r="FIC65" s="1676">
        <f t="shared" ref="FIC65" si="2144">$E59*$C$64*$C$65</f>
        <v>-242386.82334836625</v>
      </c>
      <c r="FIE65" s="1676">
        <f t="shared" ref="FIE65" si="2145">$E59*$C$64*$C$65</f>
        <v>-242386.82334836625</v>
      </c>
      <c r="FIG65" s="1676">
        <f t="shared" ref="FIG65" si="2146">$E59*$C$64*$C$65</f>
        <v>-242386.82334836625</v>
      </c>
      <c r="FII65" s="1676">
        <f t="shared" ref="FII65" si="2147">$E59*$C$64*$C$65</f>
        <v>-242386.82334836625</v>
      </c>
      <c r="FIK65" s="1676">
        <f t="shared" ref="FIK65" si="2148">$E59*$C$64*$C$65</f>
        <v>-242386.82334836625</v>
      </c>
      <c r="FIM65" s="1676">
        <f t="shared" ref="FIM65" si="2149">$E59*$C$64*$C$65</f>
        <v>-242386.82334836625</v>
      </c>
      <c r="FIO65" s="1676">
        <f t="shared" ref="FIO65" si="2150">$E59*$C$64*$C$65</f>
        <v>-242386.82334836625</v>
      </c>
      <c r="FIQ65" s="1676">
        <f t="shared" ref="FIQ65" si="2151">$E59*$C$64*$C$65</f>
        <v>-242386.82334836625</v>
      </c>
      <c r="FIS65" s="1676">
        <f t="shared" ref="FIS65" si="2152">$E59*$C$64*$C$65</f>
        <v>-242386.82334836625</v>
      </c>
      <c r="FIU65" s="1676">
        <f t="shared" ref="FIU65" si="2153">$E59*$C$64*$C$65</f>
        <v>-242386.82334836625</v>
      </c>
      <c r="FIW65" s="1676">
        <f t="shared" ref="FIW65" si="2154">$E59*$C$64*$C$65</f>
        <v>-242386.82334836625</v>
      </c>
      <c r="FIY65" s="1676">
        <f t="shared" ref="FIY65" si="2155">$E59*$C$64*$C$65</f>
        <v>-242386.82334836625</v>
      </c>
      <c r="FJA65" s="1676">
        <f t="shared" ref="FJA65" si="2156">$E59*$C$64*$C$65</f>
        <v>-242386.82334836625</v>
      </c>
      <c r="FJC65" s="1676">
        <f t="shared" ref="FJC65" si="2157">$E59*$C$64*$C$65</f>
        <v>-242386.82334836625</v>
      </c>
      <c r="FJE65" s="1676">
        <f t="shared" ref="FJE65" si="2158">$E59*$C$64*$C$65</f>
        <v>-242386.82334836625</v>
      </c>
      <c r="FJG65" s="1676">
        <f t="shared" ref="FJG65" si="2159">$E59*$C$64*$C$65</f>
        <v>-242386.82334836625</v>
      </c>
      <c r="FJI65" s="1676">
        <f t="shared" ref="FJI65" si="2160">$E59*$C$64*$C$65</f>
        <v>-242386.82334836625</v>
      </c>
      <c r="FJK65" s="1676">
        <f t="shared" ref="FJK65" si="2161">$E59*$C$64*$C$65</f>
        <v>-242386.82334836625</v>
      </c>
      <c r="FJM65" s="1676">
        <f t="shared" ref="FJM65" si="2162">$E59*$C$64*$C$65</f>
        <v>-242386.82334836625</v>
      </c>
      <c r="FJO65" s="1676">
        <f t="shared" ref="FJO65" si="2163">$E59*$C$64*$C$65</f>
        <v>-242386.82334836625</v>
      </c>
      <c r="FJQ65" s="1676">
        <f t="shared" ref="FJQ65" si="2164">$E59*$C$64*$C$65</f>
        <v>-242386.82334836625</v>
      </c>
      <c r="FJS65" s="1676">
        <f t="shared" ref="FJS65" si="2165">$E59*$C$64*$C$65</f>
        <v>-242386.82334836625</v>
      </c>
      <c r="FJU65" s="1676">
        <f t="shared" ref="FJU65" si="2166">$E59*$C$64*$C$65</f>
        <v>-242386.82334836625</v>
      </c>
      <c r="FJW65" s="1676">
        <f t="shared" ref="FJW65" si="2167">$E59*$C$64*$C$65</f>
        <v>-242386.82334836625</v>
      </c>
      <c r="FJY65" s="1676">
        <f t="shared" ref="FJY65" si="2168">$E59*$C$64*$C$65</f>
        <v>-242386.82334836625</v>
      </c>
      <c r="FKA65" s="1676">
        <f t="shared" ref="FKA65" si="2169">$E59*$C$64*$C$65</f>
        <v>-242386.82334836625</v>
      </c>
      <c r="FKC65" s="1676">
        <f t="shared" ref="FKC65" si="2170">$E59*$C$64*$C$65</f>
        <v>-242386.82334836625</v>
      </c>
      <c r="FKE65" s="1676">
        <f t="shared" ref="FKE65" si="2171">$E59*$C$64*$C$65</f>
        <v>-242386.82334836625</v>
      </c>
      <c r="FKG65" s="1676">
        <f t="shared" ref="FKG65" si="2172">$E59*$C$64*$C$65</f>
        <v>-242386.82334836625</v>
      </c>
      <c r="FKI65" s="1676">
        <f t="shared" ref="FKI65" si="2173">$E59*$C$64*$C$65</f>
        <v>-242386.82334836625</v>
      </c>
      <c r="FKK65" s="1676">
        <f t="shared" ref="FKK65" si="2174">$E59*$C$64*$C$65</f>
        <v>-242386.82334836625</v>
      </c>
      <c r="FKM65" s="1676">
        <f t="shared" ref="FKM65" si="2175">$E59*$C$64*$C$65</f>
        <v>-242386.82334836625</v>
      </c>
      <c r="FKO65" s="1676">
        <f t="shared" ref="FKO65" si="2176">$E59*$C$64*$C$65</f>
        <v>-242386.82334836625</v>
      </c>
      <c r="FKQ65" s="1676">
        <f t="shared" ref="FKQ65" si="2177">$E59*$C$64*$C$65</f>
        <v>-242386.82334836625</v>
      </c>
      <c r="FKS65" s="1676">
        <f t="shared" ref="FKS65" si="2178">$E59*$C$64*$C$65</f>
        <v>-242386.82334836625</v>
      </c>
      <c r="FKU65" s="1676">
        <f t="shared" ref="FKU65" si="2179">$E59*$C$64*$C$65</f>
        <v>-242386.82334836625</v>
      </c>
      <c r="FKW65" s="1676">
        <f t="shared" ref="FKW65" si="2180">$E59*$C$64*$C$65</f>
        <v>-242386.82334836625</v>
      </c>
      <c r="FKY65" s="1676">
        <f t="shared" ref="FKY65" si="2181">$E59*$C$64*$C$65</f>
        <v>-242386.82334836625</v>
      </c>
      <c r="FLA65" s="1676">
        <f t="shared" ref="FLA65" si="2182">$E59*$C$64*$C$65</f>
        <v>-242386.82334836625</v>
      </c>
      <c r="FLC65" s="1676">
        <f t="shared" ref="FLC65" si="2183">$E59*$C$64*$C$65</f>
        <v>-242386.82334836625</v>
      </c>
      <c r="FLE65" s="1676">
        <f t="shared" ref="FLE65" si="2184">$E59*$C$64*$C$65</f>
        <v>-242386.82334836625</v>
      </c>
      <c r="FLG65" s="1676">
        <f t="shared" ref="FLG65" si="2185">$E59*$C$64*$C$65</f>
        <v>-242386.82334836625</v>
      </c>
      <c r="FLI65" s="1676">
        <f t="shared" ref="FLI65" si="2186">$E59*$C$64*$C$65</f>
        <v>-242386.82334836625</v>
      </c>
      <c r="FLK65" s="1676">
        <f t="shared" ref="FLK65" si="2187">$E59*$C$64*$C$65</f>
        <v>-242386.82334836625</v>
      </c>
      <c r="FLM65" s="1676">
        <f t="shared" ref="FLM65" si="2188">$E59*$C$64*$C$65</f>
        <v>-242386.82334836625</v>
      </c>
      <c r="FLO65" s="1676">
        <f t="shared" ref="FLO65" si="2189">$E59*$C$64*$C$65</f>
        <v>-242386.82334836625</v>
      </c>
      <c r="FLQ65" s="1676">
        <f t="shared" ref="FLQ65" si="2190">$E59*$C$64*$C$65</f>
        <v>-242386.82334836625</v>
      </c>
      <c r="FLS65" s="1676">
        <f t="shared" ref="FLS65" si="2191">$E59*$C$64*$C$65</f>
        <v>-242386.82334836625</v>
      </c>
      <c r="FLU65" s="1676">
        <f t="shared" ref="FLU65" si="2192">$E59*$C$64*$C$65</f>
        <v>-242386.82334836625</v>
      </c>
      <c r="FLW65" s="1676">
        <f t="shared" ref="FLW65" si="2193">$E59*$C$64*$C$65</f>
        <v>-242386.82334836625</v>
      </c>
      <c r="FLY65" s="1676">
        <f t="shared" ref="FLY65" si="2194">$E59*$C$64*$C$65</f>
        <v>-242386.82334836625</v>
      </c>
      <c r="FMA65" s="1676">
        <f t="shared" ref="FMA65" si="2195">$E59*$C$64*$C$65</f>
        <v>-242386.82334836625</v>
      </c>
      <c r="FMC65" s="1676">
        <f t="shared" ref="FMC65" si="2196">$E59*$C$64*$C$65</f>
        <v>-242386.82334836625</v>
      </c>
      <c r="FME65" s="1676">
        <f t="shared" ref="FME65" si="2197">$E59*$C$64*$C$65</f>
        <v>-242386.82334836625</v>
      </c>
      <c r="FMG65" s="1676">
        <f t="shared" ref="FMG65" si="2198">$E59*$C$64*$C$65</f>
        <v>-242386.82334836625</v>
      </c>
      <c r="FMI65" s="1676">
        <f t="shared" ref="FMI65" si="2199">$E59*$C$64*$C$65</f>
        <v>-242386.82334836625</v>
      </c>
      <c r="FMK65" s="1676">
        <f t="shared" ref="FMK65" si="2200">$E59*$C$64*$C$65</f>
        <v>-242386.82334836625</v>
      </c>
      <c r="FMM65" s="1676">
        <f t="shared" ref="FMM65" si="2201">$E59*$C$64*$C$65</f>
        <v>-242386.82334836625</v>
      </c>
      <c r="FMO65" s="1676">
        <f t="shared" ref="FMO65" si="2202">$E59*$C$64*$C$65</f>
        <v>-242386.82334836625</v>
      </c>
      <c r="FMQ65" s="1676">
        <f t="shared" ref="FMQ65" si="2203">$E59*$C$64*$C$65</f>
        <v>-242386.82334836625</v>
      </c>
      <c r="FMS65" s="1676">
        <f t="shared" ref="FMS65" si="2204">$E59*$C$64*$C$65</f>
        <v>-242386.82334836625</v>
      </c>
      <c r="FMU65" s="1676">
        <f t="shared" ref="FMU65" si="2205">$E59*$C$64*$C$65</f>
        <v>-242386.82334836625</v>
      </c>
      <c r="FMW65" s="1676">
        <f t="shared" ref="FMW65" si="2206">$E59*$C$64*$C$65</f>
        <v>-242386.82334836625</v>
      </c>
      <c r="FMY65" s="1676">
        <f t="shared" ref="FMY65" si="2207">$E59*$C$64*$C$65</f>
        <v>-242386.82334836625</v>
      </c>
      <c r="FNA65" s="1676">
        <f t="shared" ref="FNA65" si="2208">$E59*$C$64*$C$65</f>
        <v>-242386.82334836625</v>
      </c>
      <c r="FNC65" s="1676">
        <f t="shared" ref="FNC65" si="2209">$E59*$C$64*$C$65</f>
        <v>-242386.82334836625</v>
      </c>
      <c r="FNE65" s="1676">
        <f t="shared" ref="FNE65" si="2210">$E59*$C$64*$C$65</f>
        <v>-242386.82334836625</v>
      </c>
      <c r="FNG65" s="1676">
        <f t="shared" ref="FNG65" si="2211">$E59*$C$64*$C$65</f>
        <v>-242386.82334836625</v>
      </c>
      <c r="FNI65" s="1676">
        <f t="shared" ref="FNI65" si="2212">$E59*$C$64*$C$65</f>
        <v>-242386.82334836625</v>
      </c>
      <c r="FNK65" s="1676">
        <f t="shared" ref="FNK65" si="2213">$E59*$C$64*$C$65</f>
        <v>-242386.82334836625</v>
      </c>
      <c r="FNM65" s="1676">
        <f t="shared" ref="FNM65" si="2214">$E59*$C$64*$C$65</f>
        <v>-242386.82334836625</v>
      </c>
      <c r="FNO65" s="1676">
        <f t="shared" ref="FNO65" si="2215">$E59*$C$64*$C$65</f>
        <v>-242386.82334836625</v>
      </c>
      <c r="FNQ65" s="1676">
        <f t="shared" ref="FNQ65" si="2216">$E59*$C$64*$C$65</f>
        <v>-242386.82334836625</v>
      </c>
      <c r="FNS65" s="1676">
        <f t="shared" ref="FNS65" si="2217">$E59*$C$64*$C$65</f>
        <v>-242386.82334836625</v>
      </c>
      <c r="FNU65" s="1676">
        <f t="shared" ref="FNU65" si="2218">$E59*$C$64*$C$65</f>
        <v>-242386.82334836625</v>
      </c>
      <c r="FNW65" s="1676">
        <f t="shared" ref="FNW65" si="2219">$E59*$C$64*$C$65</f>
        <v>-242386.82334836625</v>
      </c>
      <c r="FNY65" s="1676">
        <f t="shared" ref="FNY65" si="2220">$E59*$C$64*$C$65</f>
        <v>-242386.82334836625</v>
      </c>
      <c r="FOA65" s="1676">
        <f t="shared" ref="FOA65" si="2221">$E59*$C$64*$C$65</f>
        <v>-242386.82334836625</v>
      </c>
      <c r="FOC65" s="1676">
        <f t="shared" ref="FOC65" si="2222">$E59*$C$64*$C$65</f>
        <v>-242386.82334836625</v>
      </c>
      <c r="FOE65" s="1676">
        <f t="shared" ref="FOE65" si="2223">$E59*$C$64*$C$65</f>
        <v>-242386.82334836625</v>
      </c>
      <c r="FOG65" s="1676">
        <f t="shared" ref="FOG65" si="2224">$E59*$C$64*$C$65</f>
        <v>-242386.82334836625</v>
      </c>
      <c r="FOI65" s="1676">
        <f t="shared" ref="FOI65" si="2225">$E59*$C$64*$C$65</f>
        <v>-242386.82334836625</v>
      </c>
      <c r="FOK65" s="1676">
        <f t="shared" ref="FOK65" si="2226">$E59*$C$64*$C$65</f>
        <v>-242386.82334836625</v>
      </c>
      <c r="FOM65" s="1676">
        <f t="shared" ref="FOM65" si="2227">$E59*$C$64*$C$65</f>
        <v>-242386.82334836625</v>
      </c>
      <c r="FOO65" s="1676">
        <f t="shared" ref="FOO65" si="2228">$E59*$C$64*$C$65</f>
        <v>-242386.82334836625</v>
      </c>
      <c r="FOQ65" s="1676">
        <f t="shared" ref="FOQ65" si="2229">$E59*$C$64*$C$65</f>
        <v>-242386.82334836625</v>
      </c>
      <c r="FOS65" s="1676">
        <f t="shared" ref="FOS65" si="2230">$E59*$C$64*$C$65</f>
        <v>-242386.82334836625</v>
      </c>
      <c r="FOU65" s="1676">
        <f t="shared" ref="FOU65" si="2231">$E59*$C$64*$C$65</f>
        <v>-242386.82334836625</v>
      </c>
      <c r="FOW65" s="1676">
        <f t="shared" ref="FOW65" si="2232">$E59*$C$64*$C$65</f>
        <v>-242386.82334836625</v>
      </c>
      <c r="FOY65" s="1676">
        <f t="shared" ref="FOY65" si="2233">$E59*$C$64*$C$65</f>
        <v>-242386.82334836625</v>
      </c>
      <c r="FPA65" s="1676">
        <f t="shared" ref="FPA65" si="2234">$E59*$C$64*$C$65</f>
        <v>-242386.82334836625</v>
      </c>
      <c r="FPC65" s="1676">
        <f t="shared" ref="FPC65" si="2235">$E59*$C$64*$C$65</f>
        <v>-242386.82334836625</v>
      </c>
      <c r="FPE65" s="1676">
        <f t="shared" ref="FPE65" si="2236">$E59*$C$64*$C$65</f>
        <v>-242386.82334836625</v>
      </c>
      <c r="FPG65" s="1676">
        <f t="shared" ref="FPG65" si="2237">$E59*$C$64*$C$65</f>
        <v>-242386.82334836625</v>
      </c>
      <c r="FPI65" s="1676">
        <f t="shared" ref="FPI65" si="2238">$E59*$C$64*$C$65</f>
        <v>-242386.82334836625</v>
      </c>
      <c r="FPK65" s="1676">
        <f t="shared" ref="FPK65" si="2239">$E59*$C$64*$C$65</f>
        <v>-242386.82334836625</v>
      </c>
      <c r="FPM65" s="1676">
        <f t="shared" ref="FPM65" si="2240">$E59*$C$64*$C$65</f>
        <v>-242386.82334836625</v>
      </c>
      <c r="FPO65" s="1676">
        <f t="shared" ref="FPO65" si="2241">$E59*$C$64*$C$65</f>
        <v>-242386.82334836625</v>
      </c>
      <c r="FPQ65" s="1676">
        <f t="shared" ref="FPQ65" si="2242">$E59*$C$64*$C$65</f>
        <v>-242386.82334836625</v>
      </c>
      <c r="FPS65" s="1676">
        <f t="shared" ref="FPS65" si="2243">$E59*$C$64*$C$65</f>
        <v>-242386.82334836625</v>
      </c>
      <c r="FPU65" s="1676">
        <f t="shared" ref="FPU65" si="2244">$E59*$C$64*$C$65</f>
        <v>-242386.82334836625</v>
      </c>
      <c r="FPW65" s="1676">
        <f t="shared" ref="FPW65" si="2245">$E59*$C$64*$C$65</f>
        <v>-242386.82334836625</v>
      </c>
      <c r="FPY65" s="1676">
        <f t="shared" ref="FPY65" si="2246">$E59*$C$64*$C$65</f>
        <v>-242386.82334836625</v>
      </c>
      <c r="FQA65" s="1676">
        <f t="shared" ref="FQA65" si="2247">$E59*$C$64*$C$65</f>
        <v>-242386.82334836625</v>
      </c>
      <c r="FQC65" s="1676">
        <f t="shared" ref="FQC65" si="2248">$E59*$C$64*$C$65</f>
        <v>-242386.82334836625</v>
      </c>
      <c r="FQE65" s="1676">
        <f t="shared" ref="FQE65" si="2249">$E59*$C$64*$C$65</f>
        <v>-242386.82334836625</v>
      </c>
      <c r="FQG65" s="1676">
        <f t="shared" ref="FQG65" si="2250">$E59*$C$64*$C$65</f>
        <v>-242386.82334836625</v>
      </c>
      <c r="FQI65" s="1676">
        <f t="shared" ref="FQI65" si="2251">$E59*$C$64*$C$65</f>
        <v>-242386.82334836625</v>
      </c>
      <c r="FQK65" s="1676">
        <f t="shared" ref="FQK65" si="2252">$E59*$C$64*$C$65</f>
        <v>-242386.82334836625</v>
      </c>
      <c r="FQM65" s="1676">
        <f t="shared" ref="FQM65" si="2253">$E59*$C$64*$C$65</f>
        <v>-242386.82334836625</v>
      </c>
      <c r="FQO65" s="1676">
        <f t="shared" ref="FQO65" si="2254">$E59*$C$64*$C$65</f>
        <v>-242386.82334836625</v>
      </c>
      <c r="FQQ65" s="1676">
        <f t="shared" ref="FQQ65" si="2255">$E59*$C$64*$C$65</f>
        <v>-242386.82334836625</v>
      </c>
      <c r="FQS65" s="1676">
        <f t="shared" ref="FQS65" si="2256">$E59*$C$64*$C$65</f>
        <v>-242386.82334836625</v>
      </c>
      <c r="FQU65" s="1676">
        <f t="shared" ref="FQU65" si="2257">$E59*$C$64*$C$65</f>
        <v>-242386.82334836625</v>
      </c>
      <c r="FQW65" s="1676">
        <f t="shared" ref="FQW65" si="2258">$E59*$C$64*$C$65</f>
        <v>-242386.82334836625</v>
      </c>
      <c r="FQY65" s="1676">
        <f t="shared" ref="FQY65" si="2259">$E59*$C$64*$C$65</f>
        <v>-242386.82334836625</v>
      </c>
      <c r="FRA65" s="1676">
        <f t="shared" ref="FRA65" si="2260">$E59*$C$64*$C$65</f>
        <v>-242386.82334836625</v>
      </c>
      <c r="FRC65" s="1676">
        <f t="shared" ref="FRC65" si="2261">$E59*$C$64*$C$65</f>
        <v>-242386.82334836625</v>
      </c>
      <c r="FRE65" s="1676">
        <f t="shared" ref="FRE65" si="2262">$E59*$C$64*$C$65</f>
        <v>-242386.82334836625</v>
      </c>
      <c r="FRG65" s="1676">
        <f t="shared" ref="FRG65" si="2263">$E59*$C$64*$C$65</f>
        <v>-242386.82334836625</v>
      </c>
      <c r="FRI65" s="1676">
        <f t="shared" ref="FRI65" si="2264">$E59*$C$64*$C$65</f>
        <v>-242386.82334836625</v>
      </c>
      <c r="FRK65" s="1676">
        <f t="shared" ref="FRK65" si="2265">$E59*$C$64*$C$65</f>
        <v>-242386.82334836625</v>
      </c>
      <c r="FRM65" s="1676">
        <f t="shared" ref="FRM65" si="2266">$E59*$C$64*$C$65</f>
        <v>-242386.82334836625</v>
      </c>
      <c r="FRO65" s="1676">
        <f t="shared" ref="FRO65" si="2267">$E59*$C$64*$C$65</f>
        <v>-242386.82334836625</v>
      </c>
      <c r="FRQ65" s="1676">
        <f t="shared" ref="FRQ65" si="2268">$E59*$C$64*$C$65</f>
        <v>-242386.82334836625</v>
      </c>
      <c r="FRS65" s="1676">
        <f t="shared" ref="FRS65" si="2269">$E59*$C$64*$C$65</f>
        <v>-242386.82334836625</v>
      </c>
      <c r="FRU65" s="1676">
        <f t="shared" ref="FRU65" si="2270">$E59*$C$64*$C$65</f>
        <v>-242386.82334836625</v>
      </c>
      <c r="FRW65" s="1676">
        <f t="shared" ref="FRW65" si="2271">$E59*$C$64*$C$65</f>
        <v>-242386.82334836625</v>
      </c>
      <c r="FRY65" s="1676">
        <f t="shared" ref="FRY65" si="2272">$E59*$C$64*$C$65</f>
        <v>-242386.82334836625</v>
      </c>
      <c r="FSA65" s="1676">
        <f t="shared" ref="FSA65" si="2273">$E59*$C$64*$C$65</f>
        <v>-242386.82334836625</v>
      </c>
      <c r="FSC65" s="1676">
        <f t="shared" ref="FSC65" si="2274">$E59*$C$64*$C$65</f>
        <v>-242386.82334836625</v>
      </c>
      <c r="FSE65" s="1676">
        <f t="shared" ref="FSE65" si="2275">$E59*$C$64*$C$65</f>
        <v>-242386.82334836625</v>
      </c>
      <c r="FSG65" s="1676">
        <f t="shared" ref="FSG65" si="2276">$E59*$C$64*$C$65</f>
        <v>-242386.82334836625</v>
      </c>
      <c r="FSI65" s="1676">
        <f t="shared" ref="FSI65" si="2277">$E59*$C$64*$C$65</f>
        <v>-242386.82334836625</v>
      </c>
      <c r="FSK65" s="1676">
        <f t="shared" ref="FSK65" si="2278">$E59*$C$64*$C$65</f>
        <v>-242386.82334836625</v>
      </c>
      <c r="FSM65" s="1676">
        <f t="shared" ref="FSM65" si="2279">$E59*$C$64*$C$65</f>
        <v>-242386.82334836625</v>
      </c>
      <c r="FSO65" s="1676">
        <f t="shared" ref="FSO65" si="2280">$E59*$C$64*$C$65</f>
        <v>-242386.82334836625</v>
      </c>
      <c r="FSQ65" s="1676">
        <f t="shared" ref="FSQ65" si="2281">$E59*$C$64*$C$65</f>
        <v>-242386.82334836625</v>
      </c>
      <c r="FSS65" s="1676">
        <f t="shared" ref="FSS65" si="2282">$E59*$C$64*$C$65</f>
        <v>-242386.82334836625</v>
      </c>
      <c r="FSU65" s="1676">
        <f t="shared" ref="FSU65" si="2283">$E59*$C$64*$C$65</f>
        <v>-242386.82334836625</v>
      </c>
      <c r="FSW65" s="1676">
        <f t="shared" ref="FSW65" si="2284">$E59*$C$64*$C$65</f>
        <v>-242386.82334836625</v>
      </c>
      <c r="FSY65" s="1676">
        <f t="shared" ref="FSY65" si="2285">$E59*$C$64*$C$65</f>
        <v>-242386.82334836625</v>
      </c>
      <c r="FTA65" s="1676">
        <f t="shared" ref="FTA65" si="2286">$E59*$C$64*$C$65</f>
        <v>-242386.82334836625</v>
      </c>
      <c r="FTC65" s="1676">
        <f t="shared" ref="FTC65" si="2287">$E59*$C$64*$C$65</f>
        <v>-242386.82334836625</v>
      </c>
      <c r="FTE65" s="1676">
        <f t="shared" ref="FTE65" si="2288">$E59*$C$64*$C$65</f>
        <v>-242386.82334836625</v>
      </c>
      <c r="FTG65" s="1676">
        <f t="shared" ref="FTG65" si="2289">$E59*$C$64*$C$65</f>
        <v>-242386.82334836625</v>
      </c>
      <c r="FTI65" s="1676">
        <f t="shared" ref="FTI65" si="2290">$E59*$C$64*$C$65</f>
        <v>-242386.82334836625</v>
      </c>
      <c r="FTK65" s="1676">
        <f t="shared" ref="FTK65" si="2291">$E59*$C$64*$C$65</f>
        <v>-242386.82334836625</v>
      </c>
      <c r="FTM65" s="1676">
        <f t="shared" ref="FTM65" si="2292">$E59*$C$64*$C$65</f>
        <v>-242386.82334836625</v>
      </c>
      <c r="FTO65" s="1676">
        <f t="shared" ref="FTO65" si="2293">$E59*$C$64*$C$65</f>
        <v>-242386.82334836625</v>
      </c>
      <c r="FTQ65" s="1676">
        <f t="shared" ref="FTQ65" si="2294">$E59*$C$64*$C$65</f>
        <v>-242386.82334836625</v>
      </c>
      <c r="FTS65" s="1676">
        <f t="shared" ref="FTS65" si="2295">$E59*$C$64*$C$65</f>
        <v>-242386.82334836625</v>
      </c>
      <c r="FTU65" s="1676">
        <f t="shared" ref="FTU65" si="2296">$E59*$C$64*$C$65</f>
        <v>-242386.82334836625</v>
      </c>
      <c r="FTW65" s="1676">
        <f t="shared" ref="FTW65" si="2297">$E59*$C$64*$C$65</f>
        <v>-242386.82334836625</v>
      </c>
      <c r="FTY65" s="1676">
        <f t="shared" ref="FTY65" si="2298">$E59*$C$64*$C$65</f>
        <v>-242386.82334836625</v>
      </c>
      <c r="FUA65" s="1676">
        <f t="shared" ref="FUA65" si="2299">$E59*$C$64*$C$65</f>
        <v>-242386.82334836625</v>
      </c>
      <c r="FUC65" s="1676">
        <f t="shared" ref="FUC65" si="2300">$E59*$C$64*$C$65</f>
        <v>-242386.82334836625</v>
      </c>
      <c r="FUE65" s="1676">
        <f t="shared" ref="FUE65" si="2301">$E59*$C$64*$C$65</f>
        <v>-242386.82334836625</v>
      </c>
      <c r="FUG65" s="1676">
        <f t="shared" ref="FUG65" si="2302">$E59*$C$64*$C$65</f>
        <v>-242386.82334836625</v>
      </c>
      <c r="FUI65" s="1676">
        <f t="shared" ref="FUI65" si="2303">$E59*$C$64*$C$65</f>
        <v>-242386.82334836625</v>
      </c>
      <c r="FUK65" s="1676">
        <f t="shared" ref="FUK65" si="2304">$E59*$C$64*$C$65</f>
        <v>-242386.82334836625</v>
      </c>
      <c r="FUM65" s="1676">
        <f t="shared" ref="FUM65" si="2305">$E59*$C$64*$C$65</f>
        <v>-242386.82334836625</v>
      </c>
      <c r="FUO65" s="1676">
        <f t="shared" ref="FUO65" si="2306">$E59*$C$64*$C$65</f>
        <v>-242386.82334836625</v>
      </c>
      <c r="FUQ65" s="1676">
        <f t="shared" ref="FUQ65" si="2307">$E59*$C$64*$C$65</f>
        <v>-242386.82334836625</v>
      </c>
      <c r="FUS65" s="1676">
        <f t="shared" ref="FUS65" si="2308">$E59*$C$64*$C$65</f>
        <v>-242386.82334836625</v>
      </c>
      <c r="FUU65" s="1676">
        <f t="shared" ref="FUU65" si="2309">$E59*$C$64*$C$65</f>
        <v>-242386.82334836625</v>
      </c>
      <c r="FUW65" s="1676">
        <f t="shared" ref="FUW65" si="2310">$E59*$C$64*$C$65</f>
        <v>-242386.82334836625</v>
      </c>
      <c r="FUY65" s="1676">
        <f t="shared" ref="FUY65" si="2311">$E59*$C$64*$C$65</f>
        <v>-242386.82334836625</v>
      </c>
      <c r="FVA65" s="1676">
        <f t="shared" ref="FVA65" si="2312">$E59*$C$64*$C$65</f>
        <v>-242386.82334836625</v>
      </c>
      <c r="FVC65" s="1676">
        <f t="shared" ref="FVC65" si="2313">$E59*$C$64*$C$65</f>
        <v>-242386.82334836625</v>
      </c>
      <c r="FVE65" s="1676">
        <f t="shared" ref="FVE65" si="2314">$E59*$C$64*$C$65</f>
        <v>-242386.82334836625</v>
      </c>
      <c r="FVG65" s="1676">
        <f t="shared" ref="FVG65" si="2315">$E59*$C$64*$C$65</f>
        <v>-242386.82334836625</v>
      </c>
      <c r="FVI65" s="1676">
        <f t="shared" ref="FVI65" si="2316">$E59*$C$64*$C$65</f>
        <v>-242386.82334836625</v>
      </c>
      <c r="FVK65" s="1676">
        <f t="shared" ref="FVK65" si="2317">$E59*$C$64*$C$65</f>
        <v>-242386.82334836625</v>
      </c>
      <c r="FVM65" s="1676">
        <f t="shared" ref="FVM65" si="2318">$E59*$C$64*$C$65</f>
        <v>-242386.82334836625</v>
      </c>
      <c r="FVO65" s="1676">
        <f t="shared" ref="FVO65" si="2319">$E59*$C$64*$C$65</f>
        <v>-242386.82334836625</v>
      </c>
      <c r="FVQ65" s="1676">
        <f t="shared" ref="FVQ65" si="2320">$E59*$C$64*$C$65</f>
        <v>-242386.82334836625</v>
      </c>
      <c r="FVS65" s="1676">
        <f t="shared" ref="FVS65" si="2321">$E59*$C$64*$C$65</f>
        <v>-242386.82334836625</v>
      </c>
      <c r="FVU65" s="1676">
        <f t="shared" ref="FVU65" si="2322">$E59*$C$64*$C$65</f>
        <v>-242386.82334836625</v>
      </c>
      <c r="FVW65" s="1676">
        <f t="shared" ref="FVW65" si="2323">$E59*$C$64*$C$65</f>
        <v>-242386.82334836625</v>
      </c>
      <c r="FVY65" s="1676">
        <f t="shared" ref="FVY65" si="2324">$E59*$C$64*$C$65</f>
        <v>-242386.82334836625</v>
      </c>
      <c r="FWA65" s="1676">
        <f t="shared" ref="FWA65" si="2325">$E59*$C$64*$C$65</f>
        <v>-242386.82334836625</v>
      </c>
      <c r="FWC65" s="1676">
        <f t="shared" ref="FWC65" si="2326">$E59*$C$64*$C$65</f>
        <v>-242386.82334836625</v>
      </c>
      <c r="FWE65" s="1676">
        <f t="shared" ref="FWE65" si="2327">$E59*$C$64*$C$65</f>
        <v>-242386.82334836625</v>
      </c>
      <c r="FWG65" s="1676">
        <f t="shared" ref="FWG65" si="2328">$E59*$C$64*$C$65</f>
        <v>-242386.82334836625</v>
      </c>
      <c r="FWI65" s="1676">
        <f t="shared" ref="FWI65" si="2329">$E59*$C$64*$C$65</f>
        <v>-242386.82334836625</v>
      </c>
      <c r="FWK65" s="1676">
        <f t="shared" ref="FWK65" si="2330">$E59*$C$64*$C$65</f>
        <v>-242386.82334836625</v>
      </c>
      <c r="FWM65" s="1676">
        <f t="shared" ref="FWM65" si="2331">$E59*$C$64*$C$65</f>
        <v>-242386.82334836625</v>
      </c>
      <c r="FWO65" s="1676">
        <f t="shared" ref="FWO65" si="2332">$E59*$C$64*$C$65</f>
        <v>-242386.82334836625</v>
      </c>
      <c r="FWQ65" s="1676">
        <f t="shared" ref="FWQ65" si="2333">$E59*$C$64*$C$65</f>
        <v>-242386.82334836625</v>
      </c>
      <c r="FWS65" s="1676">
        <f t="shared" ref="FWS65" si="2334">$E59*$C$64*$C$65</f>
        <v>-242386.82334836625</v>
      </c>
      <c r="FWU65" s="1676">
        <f t="shared" ref="FWU65" si="2335">$E59*$C$64*$C$65</f>
        <v>-242386.82334836625</v>
      </c>
      <c r="FWW65" s="1676">
        <f t="shared" ref="FWW65" si="2336">$E59*$C$64*$C$65</f>
        <v>-242386.82334836625</v>
      </c>
      <c r="FWY65" s="1676">
        <f t="shared" ref="FWY65" si="2337">$E59*$C$64*$C$65</f>
        <v>-242386.82334836625</v>
      </c>
      <c r="FXA65" s="1676">
        <f t="shared" ref="FXA65" si="2338">$E59*$C$64*$C$65</f>
        <v>-242386.82334836625</v>
      </c>
      <c r="FXC65" s="1676">
        <f t="shared" ref="FXC65" si="2339">$E59*$C$64*$C$65</f>
        <v>-242386.82334836625</v>
      </c>
      <c r="FXE65" s="1676">
        <f t="shared" ref="FXE65" si="2340">$E59*$C$64*$C$65</f>
        <v>-242386.82334836625</v>
      </c>
      <c r="FXG65" s="1676">
        <f t="shared" ref="FXG65" si="2341">$E59*$C$64*$C$65</f>
        <v>-242386.82334836625</v>
      </c>
      <c r="FXI65" s="1676">
        <f t="shared" ref="FXI65" si="2342">$E59*$C$64*$C$65</f>
        <v>-242386.82334836625</v>
      </c>
      <c r="FXK65" s="1676">
        <f t="shared" ref="FXK65" si="2343">$E59*$C$64*$C$65</f>
        <v>-242386.82334836625</v>
      </c>
      <c r="FXM65" s="1676">
        <f t="shared" ref="FXM65" si="2344">$E59*$C$64*$C$65</f>
        <v>-242386.82334836625</v>
      </c>
      <c r="FXO65" s="1676">
        <f t="shared" ref="FXO65" si="2345">$E59*$C$64*$C$65</f>
        <v>-242386.82334836625</v>
      </c>
      <c r="FXQ65" s="1676">
        <f t="shared" ref="FXQ65" si="2346">$E59*$C$64*$C$65</f>
        <v>-242386.82334836625</v>
      </c>
      <c r="FXS65" s="1676">
        <f t="shared" ref="FXS65" si="2347">$E59*$C$64*$C$65</f>
        <v>-242386.82334836625</v>
      </c>
      <c r="FXU65" s="1676">
        <f t="shared" ref="FXU65" si="2348">$E59*$C$64*$C$65</f>
        <v>-242386.82334836625</v>
      </c>
      <c r="FXW65" s="1676">
        <f t="shared" ref="FXW65" si="2349">$E59*$C$64*$C$65</f>
        <v>-242386.82334836625</v>
      </c>
      <c r="FXY65" s="1676">
        <f t="shared" ref="FXY65" si="2350">$E59*$C$64*$C$65</f>
        <v>-242386.82334836625</v>
      </c>
      <c r="FYA65" s="1676">
        <f t="shared" ref="FYA65" si="2351">$E59*$C$64*$C$65</f>
        <v>-242386.82334836625</v>
      </c>
      <c r="FYC65" s="1676">
        <f t="shared" ref="FYC65" si="2352">$E59*$C$64*$C$65</f>
        <v>-242386.82334836625</v>
      </c>
      <c r="FYE65" s="1676">
        <f t="shared" ref="FYE65" si="2353">$E59*$C$64*$C$65</f>
        <v>-242386.82334836625</v>
      </c>
      <c r="FYG65" s="1676">
        <f t="shared" ref="FYG65" si="2354">$E59*$C$64*$C$65</f>
        <v>-242386.82334836625</v>
      </c>
      <c r="FYI65" s="1676">
        <f t="shared" ref="FYI65" si="2355">$E59*$C$64*$C$65</f>
        <v>-242386.82334836625</v>
      </c>
      <c r="FYK65" s="1676">
        <f t="shared" ref="FYK65" si="2356">$E59*$C$64*$C$65</f>
        <v>-242386.82334836625</v>
      </c>
      <c r="FYM65" s="1676">
        <f t="shared" ref="FYM65" si="2357">$E59*$C$64*$C$65</f>
        <v>-242386.82334836625</v>
      </c>
      <c r="FYO65" s="1676">
        <f t="shared" ref="FYO65" si="2358">$E59*$C$64*$C$65</f>
        <v>-242386.82334836625</v>
      </c>
      <c r="FYQ65" s="1676">
        <f t="shared" ref="FYQ65" si="2359">$E59*$C$64*$C$65</f>
        <v>-242386.82334836625</v>
      </c>
      <c r="FYS65" s="1676">
        <f t="shared" ref="FYS65" si="2360">$E59*$C$64*$C$65</f>
        <v>-242386.82334836625</v>
      </c>
      <c r="FYU65" s="1676">
        <f t="shared" ref="FYU65" si="2361">$E59*$C$64*$C$65</f>
        <v>-242386.82334836625</v>
      </c>
      <c r="FYW65" s="1676">
        <f t="shared" ref="FYW65" si="2362">$E59*$C$64*$C$65</f>
        <v>-242386.82334836625</v>
      </c>
      <c r="FYY65" s="1676">
        <f t="shared" ref="FYY65" si="2363">$E59*$C$64*$C$65</f>
        <v>-242386.82334836625</v>
      </c>
      <c r="FZA65" s="1676">
        <f t="shared" ref="FZA65" si="2364">$E59*$C$64*$C$65</f>
        <v>-242386.82334836625</v>
      </c>
      <c r="FZC65" s="1676">
        <f t="shared" ref="FZC65" si="2365">$E59*$C$64*$C$65</f>
        <v>-242386.82334836625</v>
      </c>
      <c r="FZE65" s="1676">
        <f t="shared" ref="FZE65" si="2366">$E59*$C$64*$C$65</f>
        <v>-242386.82334836625</v>
      </c>
      <c r="FZG65" s="1676">
        <f t="shared" ref="FZG65" si="2367">$E59*$C$64*$C$65</f>
        <v>-242386.82334836625</v>
      </c>
      <c r="FZI65" s="1676">
        <f t="shared" ref="FZI65" si="2368">$E59*$C$64*$C$65</f>
        <v>-242386.82334836625</v>
      </c>
      <c r="FZK65" s="1676">
        <f t="shared" ref="FZK65" si="2369">$E59*$C$64*$C$65</f>
        <v>-242386.82334836625</v>
      </c>
      <c r="FZM65" s="1676">
        <f t="shared" ref="FZM65" si="2370">$E59*$C$64*$C$65</f>
        <v>-242386.82334836625</v>
      </c>
      <c r="FZO65" s="1676">
        <f t="shared" ref="FZO65" si="2371">$E59*$C$64*$C$65</f>
        <v>-242386.82334836625</v>
      </c>
      <c r="FZQ65" s="1676">
        <f t="shared" ref="FZQ65" si="2372">$E59*$C$64*$C$65</f>
        <v>-242386.82334836625</v>
      </c>
      <c r="FZS65" s="1676">
        <f t="shared" ref="FZS65" si="2373">$E59*$C$64*$C$65</f>
        <v>-242386.82334836625</v>
      </c>
      <c r="FZU65" s="1676">
        <f t="shared" ref="FZU65" si="2374">$E59*$C$64*$C$65</f>
        <v>-242386.82334836625</v>
      </c>
      <c r="FZW65" s="1676">
        <f t="shared" ref="FZW65" si="2375">$E59*$C$64*$C$65</f>
        <v>-242386.82334836625</v>
      </c>
      <c r="FZY65" s="1676">
        <f t="shared" ref="FZY65" si="2376">$E59*$C$64*$C$65</f>
        <v>-242386.82334836625</v>
      </c>
      <c r="GAA65" s="1676">
        <f t="shared" ref="GAA65" si="2377">$E59*$C$64*$C$65</f>
        <v>-242386.82334836625</v>
      </c>
      <c r="GAC65" s="1676">
        <f t="shared" ref="GAC65" si="2378">$E59*$C$64*$C$65</f>
        <v>-242386.82334836625</v>
      </c>
      <c r="GAE65" s="1676">
        <f t="shared" ref="GAE65" si="2379">$E59*$C$64*$C$65</f>
        <v>-242386.82334836625</v>
      </c>
      <c r="GAG65" s="1676">
        <f t="shared" ref="GAG65" si="2380">$E59*$C$64*$C$65</f>
        <v>-242386.82334836625</v>
      </c>
      <c r="GAI65" s="1676">
        <f t="shared" ref="GAI65" si="2381">$E59*$C$64*$C$65</f>
        <v>-242386.82334836625</v>
      </c>
      <c r="GAK65" s="1676">
        <f t="shared" ref="GAK65" si="2382">$E59*$C$64*$C$65</f>
        <v>-242386.82334836625</v>
      </c>
      <c r="GAM65" s="1676">
        <f t="shared" ref="GAM65" si="2383">$E59*$C$64*$C$65</f>
        <v>-242386.82334836625</v>
      </c>
      <c r="GAO65" s="1676">
        <f t="shared" ref="GAO65" si="2384">$E59*$C$64*$C$65</f>
        <v>-242386.82334836625</v>
      </c>
      <c r="GAQ65" s="1676">
        <f t="shared" ref="GAQ65" si="2385">$E59*$C$64*$C$65</f>
        <v>-242386.82334836625</v>
      </c>
      <c r="GAS65" s="1676">
        <f t="shared" ref="GAS65" si="2386">$E59*$C$64*$C$65</f>
        <v>-242386.82334836625</v>
      </c>
      <c r="GAU65" s="1676">
        <f t="shared" ref="GAU65" si="2387">$E59*$C$64*$C$65</f>
        <v>-242386.82334836625</v>
      </c>
      <c r="GAW65" s="1676">
        <f t="shared" ref="GAW65" si="2388">$E59*$C$64*$C$65</f>
        <v>-242386.82334836625</v>
      </c>
      <c r="GAY65" s="1676">
        <f t="shared" ref="GAY65" si="2389">$E59*$C$64*$C$65</f>
        <v>-242386.82334836625</v>
      </c>
      <c r="GBA65" s="1676">
        <f t="shared" ref="GBA65" si="2390">$E59*$C$64*$C$65</f>
        <v>-242386.82334836625</v>
      </c>
      <c r="GBC65" s="1676">
        <f t="shared" ref="GBC65" si="2391">$E59*$C$64*$C$65</f>
        <v>-242386.82334836625</v>
      </c>
      <c r="GBE65" s="1676">
        <f t="shared" ref="GBE65" si="2392">$E59*$C$64*$C$65</f>
        <v>-242386.82334836625</v>
      </c>
      <c r="GBG65" s="1676">
        <f t="shared" ref="GBG65" si="2393">$E59*$C$64*$C$65</f>
        <v>-242386.82334836625</v>
      </c>
      <c r="GBI65" s="1676">
        <f t="shared" ref="GBI65" si="2394">$E59*$C$64*$C$65</f>
        <v>-242386.82334836625</v>
      </c>
      <c r="GBK65" s="1676">
        <f t="shared" ref="GBK65" si="2395">$E59*$C$64*$C$65</f>
        <v>-242386.82334836625</v>
      </c>
      <c r="GBM65" s="1676">
        <f t="shared" ref="GBM65" si="2396">$E59*$C$64*$C$65</f>
        <v>-242386.82334836625</v>
      </c>
      <c r="GBO65" s="1676">
        <f t="shared" ref="GBO65" si="2397">$E59*$C$64*$C$65</f>
        <v>-242386.82334836625</v>
      </c>
      <c r="GBQ65" s="1676">
        <f t="shared" ref="GBQ65" si="2398">$E59*$C$64*$C$65</f>
        <v>-242386.82334836625</v>
      </c>
      <c r="GBS65" s="1676">
        <f t="shared" ref="GBS65" si="2399">$E59*$C$64*$C$65</f>
        <v>-242386.82334836625</v>
      </c>
      <c r="GBU65" s="1676">
        <f t="shared" ref="GBU65" si="2400">$E59*$C$64*$C$65</f>
        <v>-242386.82334836625</v>
      </c>
      <c r="GBW65" s="1676">
        <f t="shared" ref="GBW65" si="2401">$E59*$C$64*$C$65</f>
        <v>-242386.82334836625</v>
      </c>
      <c r="GBY65" s="1676">
        <f t="shared" ref="GBY65" si="2402">$E59*$C$64*$C$65</f>
        <v>-242386.82334836625</v>
      </c>
      <c r="GCA65" s="1676">
        <f t="shared" ref="GCA65" si="2403">$E59*$C$64*$C$65</f>
        <v>-242386.82334836625</v>
      </c>
      <c r="GCC65" s="1676">
        <f t="shared" ref="GCC65" si="2404">$E59*$C$64*$C$65</f>
        <v>-242386.82334836625</v>
      </c>
      <c r="GCE65" s="1676">
        <f t="shared" ref="GCE65" si="2405">$E59*$C$64*$C$65</f>
        <v>-242386.82334836625</v>
      </c>
      <c r="GCG65" s="1676">
        <f t="shared" ref="GCG65" si="2406">$E59*$C$64*$C$65</f>
        <v>-242386.82334836625</v>
      </c>
      <c r="GCI65" s="1676">
        <f t="shared" ref="GCI65" si="2407">$E59*$C$64*$C$65</f>
        <v>-242386.82334836625</v>
      </c>
      <c r="GCK65" s="1676">
        <f t="shared" ref="GCK65" si="2408">$E59*$C$64*$C$65</f>
        <v>-242386.82334836625</v>
      </c>
      <c r="GCM65" s="1676">
        <f t="shared" ref="GCM65" si="2409">$E59*$C$64*$C$65</f>
        <v>-242386.82334836625</v>
      </c>
      <c r="GCO65" s="1676">
        <f t="shared" ref="GCO65" si="2410">$E59*$C$64*$C$65</f>
        <v>-242386.82334836625</v>
      </c>
      <c r="GCQ65" s="1676">
        <f t="shared" ref="GCQ65" si="2411">$E59*$C$64*$C$65</f>
        <v>-242386.82334836625</v>
      </c>
      <c r="GCS65" s="1676">
        <f t="shared" ref="GCS65" si="2412">$E59*$C$64*$C$65</f>
        <v>-242386.82334836625</v>
      </c>
      <c r="GCU65" s="1676">
        <f t="shared" ref="GCU65" si="2413">$E59*$C$64*$C$65</f>
        <v>-242386.82334836625</v>
      </c>
      <c r="GCW65" s="1676">
        <f t="shared" ref="GCW65" si="2414">$E59*$C$64*$C$65</f>
        <v>-242386.82334836625</v>
      </c>
      <c r="GCY65" s="1676">
        <f t="shared" ref="GCY65" si="2415">$E59*$C$64*$C$65</f>
        <v>-242386.82334836625</v>
      </c>
      <c r="GDA65" s="1676">
        <f t="shared" ref="GDA65" si="2416">$E59*$C$64*$C$65</f>
        <v>-242386.82334836625</v>
      </c>
      <c r="GDC65" s="1676">
        <f t="shared" ref="GDC65" si="2417">$E59*$C$64*$C$65</f>
        <v>-242386.82334836625</v>
      </c>
      <c r="GDE65" s="1676">
        <f t="shared" ref="GDE65" si="2418">$E59*$C$64*$C$65</f>
        <v>-242386.82334836625</v>
      </c>
      <c r="GDG65" s="1676">
        <f t="shared" ref="GDG65" si="2419">$E59*$C$64*$C$65</f>
        <v>-242386.82334836625</v>
      </c>
      <c r="GDI65" s="1676">
        <f t="shared" ref="GDI65" si="2420">$E59*$C$64*$C$65</f>
        <v>-242386.82334836625</v>
      </c>
      <c r="GDK65" s="1676">
        <f t="shared" ref="GDK65" si="2421">$E59*$C$64*$C$65</f>
        <v>-242386.82334836625</v>
      </c>
      <c r="GDM65" s="1676">
        <f t="shared" ref="GDM65" si="2422">$E59*$C$64*$C$65</f>
        <v>-242386.82334836625</v>
      </c>
      <c r="GDO65" s="1676">
        <f t="shared" ref="GDO65" si="2423">$E59*$C$64*$C$65</f>
        <v>-242386.82334836625</v>
      </c>
      <c r="GDQ65" s="1676">
        <f t="shared" ref="GDQ65" si="2424">$E59*$C$64*$C$65</f>
        <v>-242386.82334836625</v>
      </c>
      <c r="GDS65" s="1676">
        <f t="shared" ref="GDS65" si="2425">$E59*$C$64*$C$65</f>
        <v>-242386.82334836625</v>
      </c>
      <c r="GDU65" s="1676">
        <f t="shared" ref="GDU65" si="2426">$E59*$C$64*$C$65</f>
        <v>-242386.82334836625</v>
      </c>
      <c r="GDW65" s="1676">
        <f t="shared" ref="GDW65" si="2427">$E59*$C$64*$C$65</f>
        <v>-242386.82334836625</v>
      </c>
      <c r="GDY65" s="1676">
        <f t="shared" ref="GDY65" si="2428">$E59*$C$64*$C$65</f>
        <v>-242386.82334836625</v>
      </c>
      <c r="GEA65" s="1676">
        <f t="shared" ref="GEA65" si="2429">$E59*$C$64*$C$65</f>
        <v>-242386.82334836625</v>
      </c>
      <c r="GEC65" s="1676">
        <f t="shared" ref="GEC65" si="2430">$E59*$C$64*$C$65</f>
        <v>-242386.82334836625</v>
      </c>
      <c r="GEE65" s="1676">
        <f t="shared" ref="GEE65" si="2431">$E59*$C$64*$C$65</f>
        <v>-242386.82334836625</v>
      </c>
      <c r="GEG65" s="1676">
        <f t="shared" ref="GEG65" si="2432">$E59*$C$64*$C$65</f>
        <v>-242386.82334836625</v>
      </c>
      <c r="GEI65" s="1676">
        <f t="shared" ref="GEI65" si="2433">$E59*$C$64*$C$65</f>
        <v>-242386.82334836625</v>
      </c>
      <c r="GEK65" s="1676">
        <f t="shared" ref="GEK65" si="2434">$E59*$C$64*$C$65</f>
        <v>-242386.82334836625</v>
      </c>
      <c r="GEM65" s="1676">
        <f t="shared" ref="GEM65" si="2435">$E59*$C$64*$C$65</f>
        <v>-242386.82334836625</v>
      </c>
      <c r="GEO65" s="1676">
        <f t="shared" ref="GEO65" si="2436">$E59*$C$64*$C$65</f>
        <v>-242386.82334836625</v>
      </c>
      <c r="GEQ65" s="1676">
        <f t="shared" ref="GEQ65" si="2437">$E59*$C$64*$C$65</f>
        <v>-242386.82334836625</v>
      </c>
      <c r="GES65" s="1676">
        <f t="shared" ref="GES65" si="2438">$E59*$C$64*$C$65</f>
        <v>-242386.82334836625</v>
      </c>
      <c r="GEU65" s="1676">
        <f t="shared" ref="GEU65" si="2439">$E59*$C$64*$C$65</f>
        <v>-242386.82334836625</v>
      </c>
      <c r="GEW65" s="1676">
        <f t="shared" ref="GEW65" si="2440">$E59*$C$64*$C$65</f>
        <v>-242386.82334836625</v>
      </c>
      <c r="GEY65" s="1676">
        <f t="shared" ref="GEY65" si="2441">$E59*$C$64*$C$65</f>
        <v>-242386.82334836625</v>
      </c>
      <c r="GFA65" s="1676">
        <f t="shared" ref="GFA65" si="2442">$E59*$C$64*$C$65</f>
        <v>-242386.82334836625</v>
      </c>
      <c r="GFC65" s="1676">
        <f t="shared" ref="GFC65" si="2443">$E59*$C$64*$C$65</f>
        <v>-242386.82334836625</v>
      </c>
      <c r="GFE65" s="1676">
        <f t="shared" ref="GFE65" si="2444">$E59*$C$64*$C$65</f>
        <v>-242386.82334836625</v>
      </c>
      <c r="GFG65" s="1676">
        <f t="shared" ref="GFG65" si="2445">$E59*$C$64*$C$65</f>
        <v>-242386.82334836625</v>
      </c>
      <c r="GFI65" s="1676">
        <f t="shared" ref="GFI65" si="2446">$E59*$C$64*$C$65</f>
        <v>-242386.82334836625</v>
      </c>
      <c r="GFK65" s="1676">
        <f t="shared" ref="GFK65" si="2447">$E59*$C$64*$C$65</f>
        <v>-242386.82334836625</v>
      </c>
      <c r="GFM65" s="1676">
        <f t="shared" ref="GFM65" si="2448">$E59*$C$64*$C$65</f>
        <v>-242386.82334836625</v>
      </c>
      <c r="GFO65" s="1676">
        <f t="shared" ref="GFO65" si="2449">$E59*$C$64*$C$65</f>
        <v>-242386.82334836625</v>
      </c>
      <c r="GFQ65" s="1676">
        <f t="shared" ref="GFQ65" si="2450">$E59*$C$64*$C$65</f>
        <v>-242386.82334836625</v>
      </c>
      <c r="GFS65" s="1676">
        <f t="shared" ref="GFS65" si="2451">$E59*$C$64*$C$65</f>
        <v>-242386.82334836625</v>
      </c>
      <c r="GFU65" s="1676">
        <f t="shared" ref="GFU65" si="2452">$E59*$C$64*$C$65</f>
        <v>-242386.82334836625</v>
      </c>
      <c r="GFW65" s="1676">
        <f t="shared" ref="GFW65" si="2453">$E59*$C$64*$C$65</f>
        <v>-242386.82334836625</v>
      </c>
      <c r="GFY65" s="1676">
        <f t="shared" ref="GFY65" si="2454">$E59*$C$64*$C$65</f>
        <v>-242386.82334836625</v>
      </c>
      <c r="GGA65" s="1676">
        <f t="shared" ref="GGA65" si="2455">$E59*$C$64*$C$65</f>
        <v>-242386.82334836625</v>
      </c>
      <c r="GGC65" s="1676">
        <f t="shared" ref="GGC65" si="2456">$E59*$C$64*$C$65</f>
        <v>-242386.82334836625</v>
      </c>
      <c r="GGE65" s="1676">
        <f t="shared" ref="GGE65" si="2457">$E59*$C$64*$C$65</f>
        <v>-242386.82334836625</v>
      </c>
      <c r="GGG65" s="1676">
        <f t="shared" ref="GGG65" si="2458">$E59*$C$64*$C$65</f>
        <v>-242386.82334836625</v>
      </c>
      <c r="GGI65" s="1676">
        <f t="shared" ref="GGI65" si="2459">$E59*$C$64*$C$65</f>
        <v>-242386.82334836625</v>
      </c>
      <c r="GGK65" s="1676">
        <f t="shared" ref="GGK65" si="2460">$E59*$C$64*$C$65</f>
        <v>-242386.82334836625</v>
      </c>
      <c r="GGM65" s="1676">
        <f t="shared" ref="GGM65" si="2461">$E59*$C$64*$C$65</f>
        <v>-242386.82334836625</v>
      </c>
      <c r="GGO65" s="1676">
        <f t="shared" ref="GGO65" si="2462">$E59*$C$64*$C$65</f>
        <v>-242386.82334836625</v>
      </c>
      <c r="GGQ65" s="1676">
        <f t="shared" ref="GGQ65" si="2463">$E59*$C$64*$C$65</f>
        <v>-242386.82334836625</v>
      </c>
      <c r="GGS65" s="1676">
        <f t="shared" ref="GGS65" si="2464">$E59*$C$64*$C$65</f>
        <v>-242386.82334836625</v>
      </c>
      <c r="GGU65" s="1676">
        <f t="shared" ref="GGU65" si="2465">$E59*$C$64*$C$65</f>
        <v>-242386.82334836625</v>
      </c>
      <c r="GGW65" s="1676">
        <f t="shared" ref="GGW65" si="2466">$E59*$C$64*$C$65</f>
        <v>-242386.82334836625</v>
      </c>
      <c r="GGY65" s="1676">
        <f t="shared" ref="GGY65" si="2467">$E59*$C$64*$C$65</f>
        <v>-242386.82334836625</v>
      </c>
      <c r="GHA65" s="1676">
        <f t="shared" ref="GHA65" si="2468">$E59*$C$64*$C$65</f>
        <v>-242386.82334836625</v>
      </c>
      <c r="GHC65" s="1676">
        <f t="shared" ref="GHC65" si="2469">$E59*$C$64*$C$65</f>
        <v>-242386.82334836625</v>
      </c>
      <c r="GHE65" s="1676">
        <f t="shared" ref="GHE65" si="2470">$E59*$C$64*$C$65</f>
        <v>-242386.82334836625</v>
      </c>
      <c r="GHG65" s="1676">
        <f t="shared" ref="GHG65" si="2471">$E59*$C$64*$C$65</f>
        <v>-242386.82334836625</v>
      </c>
      <c r="GHI65" s="1676">
        <f t="shared" ref="GHI65" si="2472">$E59*$C$64*$C$65</f>
        <v>-242386.82334836625</v>
      </c>
      <c r="GHK65" s="1676">
        <f t="shared" ref="GHK65" si="2473">$E59*$C$64*$C$65</f>
        <v>-242386.82334836625</v>
      </c>
      <c r="GHM65" s="1676">
        <f t="shared" ref="GHM65" si="2474">$E59*$C$64*$C$65</f>
        <v>-242386.82334836625</v>
      </c>
      <c r="GHO65" s="1676">
        <f t="shared" ref="GHO65" si="2475">$E59*$C$64*$C$65</f>
        <v>-242386.82334836625</v>
      </c>
      <c r="GHQ65" s="1676">
        <f t="shared" ref="GHQ65" si="2476">$E59*$C$64*$C$65</f>
        <v>-242386.82334836625</v>
      </c>
      <c r="GHS65" s="1676">
        <f t="shared" ref="GHS65" si="2477">$E59*$C$64*$C$65</f>
        <v>-242386.82334836625</v>
      </c>
      <c r="GHU65" s="1676">
        <f t="shared" ref="GHU65" si="2478">$E59*$C$64*$C$65</f>
        <v>-242386.82334836625</v>
      </c>
      <c r="GHW65" s="1676">
        <f t="shared" ref="GHW65" si="2479">$E59*$C$64*$C$65</f>
        <v>-242386.82334836625</v>
      </c>
      <c r="GHY65" s="1676">
        <f t="shared" ref="GHY65" si="2480">$E59*$C$64*$C$65</f>
        <v>-242386.82334836625</v>
      </c>
      <c r="GIA65" s="1676">
        <f t="shared" ref="GIA65" si="2481">$E59*$C$64*$C$65</f>
        <v>-242386.82334836625</v>
      </c>
      <c r="GIC65" s="1676">
        <f t="shared" ref="GIC65" si="2482">$E59*$C$64*$C$65</f>
        <v>-242386.82334836625</v>
      </c>
      <c r="GIE65" s="1676">
        <f t="shared" ref="GIE65" si="2483">$E59*$C$64*$C$65</f>
        <v>-242386.82334836625</v>
      </c>
      <c r="GIG65" s="1676">
        <f t="shared" ref="GIG65" si="2484">$E59*$C$64*$C$65</f>
        <v>-242386.82334836625</v>
      </c>
      <c r="GII65" s="1676">
        <f t="shared" ref="GII65" si="2485">$E59*$C$64*$C$65</f>
        <v>-242386.82334836625</v>
      </c>
      <c r="GIK65" s="1676">
        <f t="shared" ref="GIK65" si="2486">$E59*$C$64*$C$65</f>
        <v>-242386.82334836625</v>
      </c>
      <c r="GIM65" s="1676">
        <f t="shared" ref="GIM65" si="2487">$E59*$C$64*$C$65</f>
        <v>-242386.82334836625</v>
      </c>
      <c r="GIO65" s="1676">
        <f t="shared" ref="GIO65" si="2488">$E59*$C$64*$C$65</f>
        <v>-242386.82334836625</v>
      </c>
      <c r="GIQ65" s="1676">
        <f t="shared" ref="GIQ65" si="2489">$E59*$C$64*$C$65</f>
        <v>-242386.82334836625</v>
      </c>
      <c r="GIS65" s="1676">
        <f t="shared" ref="GIS65" si="2490">$E59*$C$64*$C$65</f>
        <v>-242386.82334836625</v>
      </c>
      <c r="GIU65" s="1676">
        <f t="shared" ref="GIU65" si="2491">$E59*$C$64*$C$65</f>
        <v>-242386.82334836625</v>
      </c>
      <c r="GIW65" s="1676">
        <f t="shared" ref="GIW65" si="2492">$E59*$C$64*$C$65</f>
        <v>-242386.82334836625</v>
      </c>
      <c r="GIY65" s="1676">
        <f t="shared" ref="GIY65" si="2493">$E59*$C$64*$C$65</f>
        <v>-242386.82334836625</v>
      </c>
      <c r="GJA65" s="1676">
        <f t="shared" ref="GJA65" si="2494">$E59*$C$64*$C$65</f>
        <v>-242386.82334836625</v>
      </c>
      <c r="GJC65" s="1676">
        <f t="shared" ref="GJC65" si="2495">$E59*$C$64*$C$65</f>
        <v>-242386.82334836625</v>
      </c>
      <c r="GJE65" s="1676">
        <f t="shared" ref="GJE65" si="2496">$E59*$C$64*$C$65</f>
        <v>-242386.82334836625</v>
      </c>
      <c r="GJG65" s="1676">
        <f t="shared" ref="GJG65" si="2497">$E59*$C$64*$C$65</f>
        <v>-242386.82334836625</v>
      </c>
      <c r="GJI65" s="1676">
        <f t="shared" ref="GJI65" si="2498">$E59*$C$64*$C$65</f>
        <v>-242386.82334836625</v>
      </c>
      <c r="GJK65" s="1676">
        <f t="shared" ref="GJK65" si="2499">$E59*$C$64*$C$65</f>
        <v>-242386.82334836625</v>
      </c>
      <c r="GJM65" s="1676">
        <f t="shared" ref="GJM65" si="2500">$E59*$C$64*$C$65</f>
        <v>-242386.82334836625</v>
      </c>
      <c r="GJO65" s="1676">
        <f t="shared" ref="GJO65" si="2501">$E59*$C$64*$C$65</f>
        <v>-242386.82334836625</v>
      </c>
      <c r="GJQ65" s="1676">
        <f t="shared" ref="GJQ65" si="2502">$E59*$C$64*$C$65</f>
        <v>-242386.82334836625</v>
      </c>
      <c r="GJS65" s="1676">
        <f t="shared" ref="GJS65" si="2503">$E59*$C$64*$C$65</f>
        <v>-242386.82334836625</v>
      </c>
      <c r="GJU65" s="1676">
        <f t="shared" ref="GJU65" si="2504">$E59*$C$64*$C$65</f>
        <v>-242386.82334836625</v>
      </c>
      <c r="GJW65" s="1676">
        <f t="shared" ref="GJW65" si="2505">$E59*$C$64*$C$65</f>
        <v>-242386.82334836625</v>
      </c>
      <c r="GJY65" s="1676">
        <f t="shared" ref="GJY65" si="2506">$E59*$C$64*$C$65</f>
        <v>-242386.82334836625</v>
      </c>
      <c r="GKA65" s="1676">
        <f t="shared" ref="GKA65" si="2507">$E59*$C$64*$C$65</f>
        <v>-242386.82334836625</v>
      </c>
      <c r="GKC65" s="1676">
        <f t="shared" ref="GKC65" si="2508">$E59*$C$64*$C$65</f>
        <v>-242386.82334836625</v>
      </c>
      <c r="GKE65" s="1676">
        <f t="shared" ref="GKE65" si="2509">$E59*$C$64*$C$65</f>
        <v>-242386.82334836625</v>
      </c>
      <c r="GKG65" s="1676">
        <f t="shared" ref="GKG65" si="2510">$E59*$C$64*$C$65</f>
        <v>-242386.82334836625</v>
      </c>
      <c r="GKI65" s="1676">
        <f t="shared" ref="GKI65" si="2511">$E59*$C$64*$C$65</f>
        <v>-242386.82334836625</v>
      </c>
      <c r="GKK65" s="1676">
        <f t="shared" ref="GKK65" si="2512">$E59*$C$64*$C$65</f>
        <v>-242386.82334836625</v>
      </c>
      <c r="GKM65" s="1676">
        <f t="shared" ref="GKM65" si="2513">$E59*$C$64*$C$65</f>
        <v>-242386.82334836625</v>
      </c>
      <c r="GKO65" s="1676">
        <f t="shared" ref="GKO65" si="2514">$E59*$C$64*$C$65</f>
        <v>-242386.82334836625</v>
      </c>
      <c r="GKQ65" s="1676">
        <f t="shared" ref="GKQ65" si="2515">$E59*$C$64*$C$65</f>
        <v>-242386.82334836625</v>
      </c>
      <c r="GKS65" s="1676">
        <f t="shared" ref="GKS65" si="2516">$E59*$C$64*$C$65</f>
        <v>-242386.82334836625</v>
      </c>
      <c r="GKU65" s="1676">
        <f t="shared" ref="GKU65" si="2517">$E59*$C$64*$C$65</f>
        <v>-242386.82334836625</v>
      </c>
      <c r="GKW65" s="1676">
        <f t="shared" ref="GKW65" si="2518">$E59*$C$64*$C$65</f>
        <v>-242386.82334836625</v>
      </c>
      <c r="GKY65" s="1676">
        <f t="shared" ref="GKY65" si="2519">$E59*$C$64*$C$65</f>
        <v>-242386.82334836625</v>
      </c>
      <c r="GLA65" s="1676">
        <f t="shared" ref="GLA65" si="2520">$E59*$C$64*$C$65</f>
        <v>-242386.82334836625</v>
      </c>
      <c r="GLC65" s="1676">
        <f t="shared" ref="GLC65" si="2521">$E59*$C$64*$C$65</f>
        <v>-242386.82334836625</v>
      </c>
      <c r="GLE65" s="1676">
        <f t="shared" ref="GLE65" si="2522">$E59*$C$64*$C$65</f>
        <v>-242386.82334836625</v>
      </c>
      <c r="GLG65" s="1676">
        <f t="shared" ref="GLG65" si="2523">$E59*$C$64*$C$65</f>
        <v>-242386.82334836625</v>
      </c>
      <c r="GLI65" s="1676">
        <f t="shared" ref="GLI65" si="2524">$E59*$C$64*$C$65</f>
        <v>-242386.82334836625</v>
      </c>
      <c r="GLK65" s="1676">
        <f t="shared" ref="GLK65" si="2525">$E59*$C$64*$C$65</f>
        <v>-242386.82334836625</v>
      </c>
      <c r="GLM65" s="1676">
        <f t="shared" ref="GLM65" si="2526">$E59*$C$64*$C$65</f>
        <v>-242386.82334836625</v>
      </c>
      <c r="GLO65" s="1676">
        <f t="shared" ref="GLO65" si="2527">$E59*$C$64*$C$65</f>
        <v>-242386.82334836625</v>
      </c>
      <c r="GLQ65" s="1676">
        <f t="shared" ref="GLQ65" si="2528">$E59*$C$64*$C$65</f>
        <v>-242386.82334836625</v>
      </c>
      <c r="GLS65" s="1676">
        <f t="shared" ref="GLS65" si="2529">$E59*$C$64*$C$65</f>
        <v>-242386.82334836625</v>
      </c>
      <c r="GLU65" s="1676">
        <f t="shared" ref="GLU65" si="2530">$E59*$C$64*$C$65</f>
        <v>-242386.82334836625</v>
      </c>
      <c r="GLW65" s="1676">
        <f t="shared" ref="GLW65" si="2531">$E59*$C$64*$C$65</f>
        <v>-242386.82334836625</v>
      </c>
      <c r="GLY65" s="1676">
        <f t="shared" ref="GLY65" si="2532">$E59*$C$64*$C$65</f>
        <v>-242386.82334836625</v>
      </c>
      <c r="GMA65" s="1676">
        <f t="shared" ref="GMA65" si="2533">$E59*$C$64*$C$65</f>
        <v>-242386.82334836625</v>
      </c>
      <c r="GMC65" s="1676">
        <f t="shared" ref="GMC65" si="2534">$E59*$C$64*$C$65</f>
        <v>-242386.82334836625</v>
      </c>
      <c r="GME65" s="1676">
        <f t="shared" ref="GME65" si="2535">$E59*$C$64*$C$65</f>
        <v>-242386.82334836625</v>
      </c>
      <c r="GMG65" s="1676">
        <f t="shared" ref="GMG65" si="2536">$E59*$C$64*$C$65</f>
        <v>-242386.82334836625</v>
      </c>
      <c r="GMI65" s="1676">
        <f t="shared" ref="GMI65" si="2537">$E59*$C$64*$C$65</f>
        <v>-242386.82334836625</v>
      </c>
      <c r="GMK65" s="1676">
        <f t="shared" ref="GMK65" si="2538">$E59*$C$64*$C$65</f>
        <v>-242386.82334836625</v>
      </c>
      <c r="GMM65" s="1676">
        <f t="shared" ref="GMM65" si="2539">$E59*$C$64*$C$65</f>
        <v>-242386.82334836625</v>
      </c>
      <c r="GMO65" s="1676">
        <f t="shared" ref="GMO65" si="2540">$E59*$C$64*$C$65</f>
        <v>-242386.82334836625</v>
      </c>
      <c r="GMQ65" s="1676">
        <f t="shared" ref="GMQ65" si="2541">$E59*$C$64*$C$65</f>
        <v>-242386.82334836625</v>
      </c>
      <c r="GMS65" s="1676">
        <f t="shared" ref="GMS65" si="2542">$E59*$C$64*$C$65</f>
        <v>-242386.82334836625</v>
      </c>
      <c r="GMU65" s="1676">
        <f t="shared" ref="GMU65" si="2543">$E59*$C$64*$C$65</f>
        <v>-242386.82334836625</v>
      </c>
      <c r="GMW65" s="1676">
        <f t="shared" ref="GMW65" si="2544">$E59*$C$64*$C$65</f>
        <v>-242386.82334836625</v>
      </c>
      <c r="GMY65" s="1676">
        <f t="shared" ref="GMY65" si="2545">$E59*$C$64*$C$65</f>
        <v>-242386.82334836625</v>
      </c>
      <c r="GNA65" s="1676">
        <f t="shared" ref="GNA65" si="2546">$E59*$C$64*$C$65</f>
        <v>-242386.82334836625</v>
      </c>
      <c r="GNC65" s="1676">
        <f t="shared" ref="GNC65" si="2547">$E59*$C$64*$C$65</f>
        <v>-242386.82334836625</v>
      </c>
      <c r="GNE65" s="1676">
        <f t="shared" ref="GNE65" si="2548">$E59*$C$64*$C$65</f>
        <v>-242386.82334836625</v>
      </c>
      <c r="GNG65" s="1676">
        <f t="shared" ref="GNG65" si="2549">$E59*$C$64*$C$65</f>
        <v>-242386.82334836625</v>
      </c>
      <c r="GNI65" s="1676">
        <f t="shared" ref="GNI65" si="2550">$E59*$C$64*$C$65</f>
        <v>-242386.82334836625</v>
      </c>
      <c r="GNK65" s="1676">
        <f t="shared" ref="GNK65" si="2551">$E59*$C$64*$C$65</f>
        <v>-242386.82334836625</v>
      </c>
      <c r="GNM65" s="1676">
        <f t="shared" ref="GNM65" si="2552">$E59*$C$64*$C$65</f>
        <v>-242386.82334836625</v>
      </c>
      <c r="GNO65" s="1676">
        <f t="shared" ref="GNO65" si="2553">$E59*$C$64*$C$65</f>
        <v>-242386.82334836625</v>
      </c>
      <c r="GNQ65" s="1676">
        <f t="shared" ref="GNQ65" si="2554">$E59*$C$64*$C$65</f>
        <v>-242386.82334836625</v>
      </c>
      <c r="GNS65" s="1676">
        <f t="shared" ref="GNS65" si="2555">$E59*$C$64*$C$65</f>
        <v>-242386.82334836625</v>
      </c>
      <c r="GNU65" s="1676">
        <f t="shared" ref="GNU65" si="2556">$E59*$C$64*$C$65</f>
        <v>-242386.82334836625</v>
      </c>
      <c r="GNW65" s="1676">
        <f t="shared" ref="GNW65" si="2557">$E59*$C$64*$C$65</f>
        <v>-242386.82334836625</v>
      </c>
      <c r="GNY65" s="1676">
        <f t="shared" ref="GNY65" si="2558">$E59*$C$64*$C$65</f>
        <v>-242386.82334836625</v>
      </c>
      <c r="GOA65" s="1676">
        <f t="shared" ref="GOA65" si="2559">$E59*$C$64*$C$65</f>
        <v>-242386.82334836625</v>
      </c>
      <c r="GOC65" s="1676">
        <f t="shared" ref="GOC65" si="2560">$E59*$C$64*$C$65</f>
        <v>-242386.82334836625</v>
      </c>
      <c r="GOE65" s="1676">
        <f t="shared" ref="GOE65" si="2561">$E59*$C$64*$C$65</f>
        <v>-242386.82334836625</v>
      </c>
      <c r="GOG65" s="1676">
        <f t="shared" ref="GOG65" si="2562">$E59*$C$64*$C$65</f>
        <v>-242386.82334836625</v>
      </c>
      <c r="GOI65" s="1676">
        <f t="shared" ref="GOI65" si="2563">$E59*$C$64*$C$65</f>
        <v>-242386.82334836625</v>
      </c>
      <c r="GOK65" s="1676">
        <f t="shared" ref="GOK65" si="2564">$E59*$C$64*$C$65</f>
        <v>-242386.82334836625</v>
      </c>
      <c r="GOM65" s="1676">
        <f t="shared" ref="GOM65" si="2565">$E59*$C$64*$C$65</f>
        <v>-242386.82334836625</v>
      </c>
      <c r="GOO65" s="1676">
        <f t="shared" ref="GOO65" si="2566">$E59*$C$64*$C$65</f>
        <v>-242386.82334836625</v>
      </c>
      <c r="GOQ65" s="1676">
        <f t="shared" ref="GOQ65" si="2567">$E59*$C$64*$C$65</f>
        <v>-242386.82334836625</v>
      </c>
      <c r="GOS65" s="1676">
        <f t="shared" ref="GOS65" si="2568">$E59*$C$64*$C$65</f>
        <v>-242386.82334836625</v>
      </c>
      <c r="GOU65" s="1676">
        <f t="shared" ref="GOU65" si="2569">$E59*$C$64*$C$65</f>
        <v>-242386.82334836625</v>
      </c>
      <c r="GOW65" s="1676">
        <f t="shared" ref="GOW65" si="2570">$E59*$C$64*$C$65</f>
        <v>-242386.82334836625</v>
      </c>
      <c r="GOY65" s="1676">
        <f t="shared" ref="GOY65" si="2571">$E59*$C$64*$C$65</f>
        <v>-242386.82334836625</v>
      </c>
      <c r="GPA65" s="1676">
        <f t="shared" ref="GPA65" si="2572">$E59*$C$64*$C$65</f>
        <v>-242386.82334836625</v>
      </c>
      <c r="GPC65" s="1676">
        <f t="shared" ref="GPC65" si="2573">$E59*$C$64*$C$65</f>
        <v>-242386.82334836625</v>
      </c>
      <c r="GPE65" s="1676">
        <f t="shared" ref="GPE65" si="2574">$E59*$C$64*$C$65</f>
        <v>-242386.82334836625</v>
      </c>
      <c r="GPG65" s="1676">
        <f t="shared" ref="GPG65" si="2575">$E59*$C$64*$C$65</f>
        <v>-242386.82334836625</v>
      </c>
      <c r="GPI65" s="1676">
        <f t="shared" ref="GPI65" si="2576">$E59*$C$64*$C$65</f>
        <v>-242386.82334836625</v>
      </c>
      <c r="GPK65" s="1676">
        <f t="shared" ref="GPK65" si="2577">$E59*$C$64*$C$65</f>
        <v>-242386.82334836625</v>
      </c>
      <c r="GPM65" s="1676">
        <f t="shared" ref="GPM65" si="2578">$E59*$C$64*$C$65</f>
        <v>-242386.82334836625</v>
      </c>
      <c r="GPO65" s="1676">
        <f t="shared" ref="GPO65" si="2579">$E59*$C$64*$C$65</f>
        <v>-242386.82334836625</v>
      </c>
      <c r="GPQ65" s="1676">
        <f t="shared" ref="GPQ65" si="2580">$E59*$C$64*$C$65</f>
        <v>-242386.82334836625</v>
      </c>
      <c r="GPS65" s="1676">
        <f t="shared" ref="GPS65" si="2581">$E59*$C$64*$C$65</f>
        <v>-242386.82334836625</v>
      </c>
      <c r="GPU65" s="1676">
        <f t="shared" ref="GPU65" si="2582">$E59*$C$64*$C$65</f>
        <v>-242386.82334836625</v>
      </c>
      <c r="GPW65" s="1676">
        <f t="shared" ref="GPW65" si="2583">$E59*$C$64*$C$65</f>
        <v>-242386.82334836625</v>
      </c>
      <c r="GPY65" s="1676">
        <f t="shared" ref="GPY65" si="2584">$E59*$C$64*$C$65</f>
        <v>-242386.82334836625</v>
      </c>
      <c r="GQA65" s="1676">
        <f t="shared" ref="GQA65" si="2585">$E59*$C$64*$C$65</f>
        <v>-242386.82334836625</v>
      </c>
      <c r="GQC65" s="1676">
        <f t="shared" ref="GQC65" si="2586">$E59*$C$64*$C$65</f>
        <v>-242386.82334836625</v>
      </c>
      <c r="GQE65" s="1676">
        <f t="shared" ref="GQE65" si="2587">$E59*$C$64*$C$65</f>
        <v>-242386.82334836625</v>
      </c>
      <c r="GQG65" s="1676">
        <f t="shared" ref="GQG65" si="2588">$E59*$C$64*$C$65</f>
        <v>-242386.82334836625</v>
      </c>
      <c r="GQI65" s="1676">
        <f t="shared" ref="GQI65" si="2589">$E59*$C$64*$C$65</f>
        <v>-242386.82334836625</v>
      </c>
      <c r="GQK65" s="1676">
        <f t="shared" ref="GQK65" si="2590">$E59*$C$64*$C$65</f>
        <v>-242386.82334836625</v>
      </c>
      <c r="GQM65" s="1676">
        <f t="shared" ref="GQM65" si="2591">$E59*$C$64*$C$65</f>
        <v>-242386.82334836625</v>
      </c>
      <c r="GQO65" s="1676">
        <f t="shared" ref="GQO65" si="2592">$E59*$C$64*$C$65</f>
        <v>-242386.82334836625</v>
      </c>
      <c r="GQQ65" s="1676">
        <f t="shared" ref="GQQ65" si="2593">$E59*$C$64*$C$65</f>
        <v>-242386.82334836625</v>
      </c>
      <c r="GQS65" s="1676">
        <f t="shared" ref="GQS65" si="2594">$E59*$C$64*$C$65</f>
        <v>-242386.82334836625</v>
      </c>
      <c r="GQU65" s="1676">
        <f t="shared" ref="GQU65" si="2595">$E59*$C$64*$C$65</f>
        <v>-242386.82334836625</v>
      </c>
      <c r="GQW65" s="1676">
        <f t="shared" ref="GQW65" si="2596">$E59*$C$64*$C$65</f>
        <v>-242386.82334836625</v>
      </c>
      <c r="GQY65" s="1676">
        <f t="shared" ref="GQY65" si="2597">$E59*$C$64*$C$65</f>
        <v>-242386.82334836625</v>
      </c>
      <c r="GRA65" s="1676">
        <f t="shared" ref="GRA65" si="2598">$E59*$C$64*$C$65</f>
        <v>-242386.82334836625</v>
      </c>
      <c r="GRC65" s="1676">
        <f t="shared" ref="GRC65" si="2599">$E59*$C$64*$C$65</f>
        <v>-242386.82334836625</v>
      </c>
      <c r="GRE65" s="1676">
        <f t="shared" ref="GRE65" si="2600">$E59*$C$64*$C$65</f>
        <v>-242386.82334836625</v>
      </c>
      <c r="GRG65" s="1676">
        <f t="shared" ref="GRG65" si="2601">$E59*$C$64*$C$65</f>
        <v>-242386.82334836625</v>
      </c>
      <c r="GRI65" s="1676">
        <f t="shared" ref="GRI65" si="2602">$E59*$C$64*$C$65</f>
        <v>-242386.82334836625</v>
      </c>
      <c r="GRK65" s="1676">
        <f t="shared" ref="GRK65" si="2603">$E59*$C$64*$C$65</f>
        <v>-242386.82334836625</v>
      </c>
      <c r="GRM65" s="1676">
        <f t="shared" ref="GRM65" si="2604">$E59*$C$64*$C$65</f>
        <v>-242386.82334836625</v>
      </c>
      <c r="GRO65" s="1676">
        <f t="shared" ref="GRO65" si="2605">$E59*$C$64*$C$65</f>
        <v>-242386.82334836625</v>
      </c>
      <c r="GRQ65" s="1676">
        <f t="shared" ref="GRQ65" si="2606">$E59*$C$64*$C$65</f>
        <v>-242386.82334836625</v>
      </c>
      <c r="GRS65" s="1676">
        <f t="shared" ref="GRS65" si="2607">$E59*$C$64*$C$65</f>
        <v>-242386.82334836625</v>
      </c>
      <c r="GRU65" s="1676">
        <f t="shared" ref="GRU65" si="2608">$E59*$C$64*$C$65</f>
        <v>-242386.82334836625</v>
      </c>
      <c r="GRW65" s="1676">
        <f t="shared" ref="GRW65" si="2609">$E59*$C$64*$C$65</f>
        <v>-242386.82334836625</v>
      </c>
      <c r="GRY65" s="1676">
        <f t="shared" ref="GRY65" si="2610">$E59*$C$64*$C$65</f>
        <v>-242386.82334836625</v>
      </c>
      <c r="GSA65" s="1676">
        <f t="shared" ref="GSA65" si="2611">$E59*$C$64*$C$65</f>
        <v>-242386.82334836625</v>
      </c>
      <c r="GSC65" s="1676">
        <f t="shared" ref="GSC65" si="2612">$E59*$C$64*$C$65</f>
        <v>-242386.82334836625</v>
      </c>
      <c r="GSE65" s="1676">
        <f t="shared" ref="GSE65" si="2613">$E59*$C$64*$C$65</f>
        <v>-242386.82334836625</v>
      </c>
      <c r="GSG65" s="1676">
        <f t="shared" ref="GSG65" si="2614">$E59*$C$64*$C$65</f>
        <v>-242386.82334836625</v>
      </c>
      <c r="GSI65" s="1676">
        <f t="shared" ref="GSI65" si="2615">$E59*$C$64*$C$65</f>
        <v>-242386.82334836625</v>
      </c>
      <c r="GSK65" s="1676">
        <f t="shared" ref="GSK65" si="2616">$E59*$C$64*$C$65</f>
        <v>-242386.82334836625</v>
      </c>
      <c r="GSM65" s="1676">
        <f t="shared" ref="GSM65" si="2617">$E59*$C$64*$C$65</f>
        <v>-242386.82334836625</v>
      </c>
      <c r="GSO65" s="1676">
        <f t="shared" ref="GSO65" si="2618">$E59*$C$64*$C$65</f>
        <v>-242386.82334836625</v>
      </c>
      <c r="GSQ65" s="1676">
        <f t="shared" ref="GSQ65" si="2619">$E59*$C$64*$C$65</f>
        <v>-242386.82334836625</v>
      </c>
      <c r="GSS65" s="1676">
        <f t="shared" ref="GSS65" si="2620">$E59*$C$64*$C$65</f>
        <v>-242386.82334836625</v>
      </c>
      <c r="GSU65" s="1676">
        <f t="shared" ref="GSU65" si="2621">$E59*$C$64*$C$65</f>
        <v>-242386.82334836625</v>
      </c>
      <c r="GSW65" s="1676">
        <f t="shared" ref="GSW65" si="2622">$E59*$C$64*$C$65</f>
        <v>-242386.82334836625</v>
      </c>
      <c r="GSY65" s="1676">
        <f t="shared" ref="GSY65" si="2623">$E59*$C$64*$C$65</f>
        <v>-242386.82334836625</v>
      </c>
      <c r="GTA65" s="1676">
        <f t="shared" ref="GTA65" si="2624">$E59*$C$64*$C$65</f>
        <v>-242386.82334836625</v>
      </c>
      <c r="GTC65" s="1676">
        <f t="shared" ref="GTC65" si="2625">$E59*$C$64*$C$65</f>
        <v>-242386.82334836625</v>
      </c>
      <c r="GTE65" s="1676">
        <f t="shared" ref="GTE65" si="2626">$E59*$C$64*$C$65</f>
        <v>-242386.82334836625</v>
      </c>
      <c r="GTG65" s="1676">
        <f t="shared" ref="GTG65" si="2627">$E59*$C$64*$C$65</f>
        <v>-242386.82334836625</v>
      </c>
      <c r="GTI65" s="1676">
        <f t="shared" ref="GTI65" si="2628">$E59*$C$64*$C$65</f>
        <v>-242386.82334836625</v>
      </c>
      <c r="GTK65" s="1676">
        <f t="shared" ref="GTK65" si="2629">$E59*$C$64*$C$65</f>
        <v>-242386.82334836625</v>
      </c>
      <c r="GTM65" s="1676">
        <f t="shared" ref="GTM65" si="2630">$E59*$C$64*$C$65</f>
        <v>-242386.82334836625</v>
      </c>
      <c r="GTO65" s="1676">
        <f t="shared" ref="GTO65" si="2631">$E59*$C$64*$C$65</f>
        <v>-242386.82334836625</v>
      </c>
      <c r="GTQ65" s="1676">
        <f t="shared" ref="GTQ65" si="2632">$E59*$C$64*$C$65</f>
        <v>-242386.82334836625</v>
      </c>
      <c r="GTS65" s="1676">
        <f t="shared" ref="GTS65" si="2633">$E59*$C$64*$C$65</f>
        <v>-242386.82334836625</v>
      </c>
      <c r="GTU65" s="1676">
        <f t="shared" ref="GTU65" si="2634">$E59*$C$64*$C$65</f>
        <v>-242386.82334836625</v>
      </c>
      <c r="GTW65" s="1676">
        <f t="shared" ref="GTW65" si="2635">$E59*$C$64*$C$65</f>
        <v>-242386.82334836625</v>
      </c>
      <c r="GTY65" s="1676">
        <f t="shared" ref="GTY65" si="2636">$E59*$C$64*$C$65</f>
        <v>-242386.82334836625</v>
      </c>
      <c r="GUA65" s="1676">
        <f t="shared" ref="GUA65" si="2637">$E59*$C$64*$C$65</f>
        <v>-242386.82334836625</v>
      </c>
      <c r="GUC65" s="1676">
        <f t="shared" ref="GUC65" si="2638">$E59*$C$64*$C$65</f>
        <v>-242386.82334836625</v>
      </c>
      <c r="GUE65" s="1676">
        <f t="shared" ref="GUE65" si="2639">$E59*$C$64*$C$65</f>
        <v>-242386.82334836625</v>
      </c>
      <c r="GUG65" s="1676">
        <f t="shared" ref="GUG65" si="2640">$E59*$C$64*$C$65</f>
        <v>-242386.82334836625</v>
      </c>
      <c r="GUI65" s="1676">
        <f t="shared" ref="GUI65" si="2641">$E59*$C$64*$C$65</f>
        <v>-242386.82334836625</v>
      </c>
      <c r="GUK65" s="1676">
        <f t="shared" ref="GUK65" si="2642">$E59*$C$64*$C$65</f>
        <v>-242386.82334836625</v>
      </c>
      <c r="GUM65" s="1676">
        <f t="shared" ref="GUM65" si="2643">$E59*$C$64*$C$65</f>
        <v>-242386.82334836625</v>
      </c>
      <c r="GUO65" s="1676">
        <f t="shared" ref="GUO65" si="2644">$E59*$C$64*$C$65</f>
        <v>-242386.82334836625</v>
      </c>
      <c r="GUQ65" s="1676">
        <f t="shared" ref="GUQ65" si="2645">$E59*$C$64*$C$65</f>
        <v>-242386.82334836625</v>
      </c>
      <c r="GUS65" s="1676">
        <f t="shared" ref="GUS65" si="2646">$E59*$C$64*$C$65</f>
        <v>-242386.82334836625</v>
      </c>
      <c r="GUU65" s="1676">
        <f t="shared" ref="GUU65" si="2647">$E59*$C$64*$C$65</f>
        <v>-242386.82334836625</v>
      </c>
      <c r="GUW65" s="1676">
        <f t="shared" ref="GUW65" si="2648">$E59*$C$64*$C$65</f>
        <v>-242386.82334836625</v>
      </c>
      <c r="GUY65" s="1676">
        <f t="shared" ref="GUY65" si="2649">$E59*$C$64*$C$65</f>
        <v>-242386.82334836625</v>
      </c>
      <c r="GVA65" s="1676">
        <f t="shared" ref="GVA65" si="2650">$E59*$C$64*$C$65</f>
        <v>-242386.82334836625</v>
      </c>
      <c r="GVC65" s="1676">
        <f t="shared" ref="GVC65" si="2651">$E59*$C$64*$C$65</f>
        <v>-242386.82334836625</v>
      </c>
      <c r="GVE65" s="1676">
        <f t="shared" ref="GVE65" si="2652">$E59*$C$64*$C$65</f>
        <v>-242386.82334836625</v>
      </c>
      <c r="GVG65" s="1676">
        <f t="shared" ref="GVG65" si="2653">$E59*$C$64*$C$65</f>
        <v>-242386.82334836625</v>
      </c>
      <c r="GVI65" s="1676">
        <f t="shared" ref="GVI65" si="2654">$E59*$C$64*$C$65</f>
        <v>-242386.82334836625</v>
      </c>
      <c r="GVK65" s="1676">
        <f t="shared" ref="GVK65" si="2655">$E59*$C$64*$C$65</f>
        <v>-242386.82334836625</v>
      </c>
      <c r="GVM65" s="1676">
        <f t="shared" ref="GVM65" si="2656">$E59*$C$64*$C$65</f>
        <v>-242386.82334836625</v>
      </c>
      <c r="GVO65" s="1676">
        <f t="shared" ref="GVO65" si="2657">$E59*$C$64*$C$65</f>
        <v>-242386.82334836625</v>
      </c>
      <c r="GVQ65" s="1676">
        <f t="shared" ref="GVQ65" si="2658">$E59*$C$64*$C$65</f>
        <v>-242386.82334836625</v>
      </c>
      <c r="GVS65" s="1676">
        <f t="shared" ref="GVS65" si="2659">$E59*$C$64*$C$65</f>
        <v>-242386.82334836625</v>
      </c>
      <c r="GVU65" s="1676">
        <f t="shared" ref="GVU65" si="2660">$E59*$C$64*$C$65</f>
        <v>-242386.82334836625</v>
      </c>
      <c r="GVW65" s="1676">
        <f t="shared" ref="GVW65" si="2661">$E59*$C$64*$C$65</f>
        <v>-242386.82334836625</v>
      </c>
      <c r="GVY65" s="1676">
        <f t="shared" ref="GVY65" si="2662">$E59*$C$64*$C$65</f>
        <v>-242386.82334836625</v>
      </c>
      <c r="GWA65" s="1676">
        <f t="shared" ref="GWA65" si="2663">$E59*$C$64*$C$65</f>
        <v>-242386.82334836625</v>
      </c>
      <c r="GWC65" s="1676">
        <f t="shared" ref="GWC65" si="2664">$E59*$C$64*$C$65</f>
        <v>-242386.82334836625</v>
      </c>
      <c r="GWE65" s="1676">
        <f t="shared" ref="GWE65" si="2665">$E59*$C$64*$C$65</f>
        <v>-242386.82334836625</v>
      </c>
      <c r="GWG65" s="1676">
        <f t="shared" ref="GWG65" si="2666">$E59*$C$64*$C$65</f>
        <v>-242386.82334836625</v>
      </c>
      <c r="GWI65" s="1676">
        <f t="shared" ref="GWI65" si="2667">$E59*$C$64*$C$65</f>
        <v>-242386.82334836625</v>
      </c>
      <c r="GWK65" s="1676">
        <f t="shared" ref="GWK65" si="2668">$E59*$C$64*$C$65</f>
        <v>-242386.82334836625</v>
      </c>
      <c r="GWM65" s="1676">
        <f t="shared" ref="GWM65" si="2669">$E59*$C$64*$C$65</f>
        <v>-242386.82334836625</v>
      </c>
      <c r="GWO65" s="1676">
        <f t="shared" ref="GWO65" si="2670">$E59*$C$64*$C$65</f>
        <v>-242386.82334836625</v>
      </c>
      <c r="GWQ65" s="1676">
        <f t="shared" ref="GWQ65" si="2671">$E59*$C$64*$C$65</f>
        <v>-242386.82334836625</v>
      </c>
      <c r="GWS65" s="1676">
        <f t="shared" ref="GWS65" si="2672">$E59*$C$64*$C$65</f>
        <v>-242386.82334836625</v>
      </c>
      <c r="GWU65" s="1676">
        <f t="shared" ref="GWU65" si="2673">$E59*$C$64*$C$65</f>
        <v>-242386.82334836625</v>
      </c>
      <c r="GWW65" s="1676">
        <f t="shared" ref="GWW65" si="2674">$E59*$C$64*$C$65</f>
        <v>-242386.82334836625</v>
      </c>
      <c r="GWY65" s="1676">
        <f t="shared" ref="GWY65" si="2675">$E59*$C$64*$C$65</f>
        <v>-242386.82334836625</v>
      </c>
      <c r="GXA65" s="1676">
        <f t="shared" ref="GXA65" si="2676">$E59*$C$64*$C$65</f>
        <v>-242386.82334836625</v>
      </c>
      <c r="GXC65" s="1676">
        <f t="shared" ref="GXC65" si="2677">$E59*$C$64*$C$65</f>
        <v>-242386.82334836625</v>
      </c>
      <c r="GXE65" s="1676">
        <f t="shared" ref="GXE65" si="2678">$E59*$C$64*$C$65</f>
        <v>-242386.82334836625</v>
      </c>
      <c r="GXG65" s="1676">
        <f t="shared" ref="GXG65" si="2679">$E59*$C$64*$C$65</f>
        <v>-242386.82334836625</v>
      </c>
      <c r="GXI65" s="1676">
        <f t="shared" ref="GXI65" si="2680">$E59*$C$64*$C$65</f>
        <v>-242386.82334836625</v>
      </c>
      <c r="GXK65" s="1676">
        <f t="shared" ref="GXK65" si="2681">$E59*$C$64*$C$65</f>
        <v>-242386.82334836625</v>
      </c>
      <c r="GXM65" s="1676">
        <f t="shared" ref="GXM65" si="2682">$E59*$C$64*$C$65</f>
        <v>-242386.82334836625</v>
      </c>
      <c r="GXO65" s="1676">
        <f t="shared" ref="GXO65" si="2683">$E59*$C$64*$C$65</f>
        <v>-242386.82334836625</v>
      </c>
      <c r="GXQ65" s="1676">
        <f t="shared" ref="GXQ65" si="2684">$E59*$C$64*$C$65</f>
        <v>-242386.82334836625</v>
      </c>
      <c r="GXS65" s="1676">
        <f t="shared" ref="GXS65" si="2685">$E59*$C$64*$C$65</f>
        <v>-242386.82334836625</v>
      </c>
      <c r="GXU65" s="1676">
        <f t="shared" ref="GXU65" si="2686">$E59*$C$64*$C$65</f>
        <v>-242386.82334836625</v>
      </c>
      <c r="GXW65" s="1676">
        <f t="shared" ref="GXW65" si="2687">$E59*$C$64*$C$65</f>
        <v>-242386.82334836625</v>
      </c>
      <c r="GXY65" s="1676">
        <f t="shared" ref="GXY65" si="2688">$E59*$C$64*$C$65</f>
        <v>-242386.82334836625</v>
      </c>
      <c r="GYA65" s="1676">
        <f t="shared" ref="GYA65" si="2689">$E59*$C$64*$C$65</f>
        <v>-242386.82334836625</v>
      </c>
      <c r="GYC65" s="1676">
        <f t="shared" ref="GYC65" si="2690">$E59*$C$64*$C$65</f>
        <v>-242386.82334836625</v>
      </c>
      <c r="GYE65" s="1676">
        <f t="shared" ref="GYE65" si="2691">$E59*$C$64*$C$65</f>
        <v>-242386.82334836625</v>
      </c>
      <c r="GYG65" s="1676">
        <f t="shared" ref="GYG65" si="2692">$E59*$C$64*$C$65</f>
        <v>-242386.82334836625</v>
      </c>
      <c r="GYI65" s="1676">
        <f t="shared" ref="GYI65" si="2693">$E59*$C$64*$C$65</f>
        <v>-242386.82334836625</v>
      </c>
      <c r="GYK65" s="1676">
        <f t="shared" ref="GYK65" si="2694">$E59*$C$64*$C$65</f>
        <v>-242386.82334836625</v>
      </c>
      <c r="GYM65" s="1676">
        <f t="shared" ref="GYM65" si="2695">$E59*$C$64*$C$65</f>
        <v>-242386.82334836625</v>
      </c>
      <c r="GYO65" s="1676">
        <f t="shared" ref="GYO65" si="2696">$E59*$C$64*$C$65</f>
        <v>-242386.82334836625</v>
      </c>
      <c r="GYQ65" s="1676">
        <f t="shared" ref="GYQ65" si="2697">$E59*$C$64*$C$65</f>
        <v>-242386.82334836625</v>
      </c>
      <c r="GYS65" s="1676">
        <f t="shared" ref="GYS65" si="2698">$E59*$C$64*$C$65</f>
        <v>-242386.82334836625</v>
      </c>
      <c r="GYU65" s="1676">
        <f t="shared" ref="GYU65" si="2699">$E59*$C$64*$C$65</f>
        <v>-242386.82334836625</v>
      </c>
      <c r="GYW65" s="1676">
        <f t="shared" ref="GYW65" si="2700">$E59*$C$64*$C$65</f>
        <v>-242386.82334836625</v>
      </c>
      <c r="GYY65" s="1676">
        <f t="shared" ref="GYY65" si="2701">$E59*$C$64*$C$65</f>
        <v>-242386.82334836625</v>
      </c>
      <c r="GZA65" s="1676">
        <f t="shared" ref="GZA65" si="2702">$E59*$C$64*$C$65</f>
        <v>-242386.82334836625</v>
      </c>
      <c r="GZC65" s="1676">
        <f t="shared" ref="GZC65" si="2703">$E59*$C$64*$C$65</f>
        <v>-242386.82334836625</v>
      </c>
      <c r="GZE65" s="1676">
        <f t="shared" ref="GZE65" si="2704">$E59*$C$64*$C$65</f>
        <v>-242386.82334836625</v>
      </c>
      <c r="GZG65" s="1676">
        <f t="shared" ref="GZG65" si="2705">$E59*$C$64*$C$65</f>
        <v>-242386.82334836625</v>
      </c>
      <c r="GZI65" s="1676">
        <f t="shared" ref="GZI65" si="2706">$E59*$C$64*$C$65</f>
        <v>-242386.82334836625</v>
      </c>
      <c r="GZK65" s="1676">
        <f t="shared" ref="GZK65" si="2707">$E59*$C$64*$C$65</f>
        <v>-242386.82334836625</v>
      </c>
      <c r="GZM65" s="1676">
        <f t="shared" ref="GZM65" si="2708">$E59*$C$64*$C$65</f>
        <v>-242386.82334836625</v>
      </c>
      <c r="GZO65" s="1676">
        <f t="shared" ref="GZO65" si="2709">$E59*$C$64*$C$65</f>
        <v>-242386.82334836625</v>
      </c>
      <c r="GZQ65" s="1676">
        <f t="shared" ref="GZQ65" si="2710">$E59*$C$64*$C$65</f>
        <v>-242386.82334836625</v>
      </c>
      <c r="GZS65" s="1676">
        <f t="shared" ref="GZS65" si="2711">$E59*$C$64*$C$65</f>
        <v>-242386.82334836625</v>
      </c>
      <c r="GZU65" s="1676">
        <f t="shared" ref="GZU65" si="2712">$E59*$C$64*$C$65</f>
        <v>-242386.82334836625</v>
      </c>
      <c r="GZW65" s="1676">
        <f t="shared" ref="GZW65" si="2713">$E59*$C$64*$C$65</f>
        <v>-242386.82334836625</v>
      </c>
      <c r="GZY65" s="1676">
        <f t="shared" ref="GZY65" si="2714">$E59*$C$64*$C$65</f>
        <v>-242386.82334836625</v>
      </c>
      <c r="HAA65" s="1676">
        <f t="shared" ref="HAA65" si="2715">$E59*$C$64*$C$65</f>
        <v>-242386.82334836625</v>
      </c>
      <c r="HAC65" s="1676">
        <f t="shared" ref="HAC65" si="2716">$E59*$C$64*$C$65</f>
        <v>-242386.82334836625</v>
      </c>
      <c r="HAE65" s="1676">
        <f t="shared" ref="HAE65" si="2717">$E59*$C$64*$C$65</f>
        <v>-242386.82334836625</v>
      </c>
      <c r="HAG65" s="1676">
        <f t="shared" ref="HAG65" si="2718">$E59*$C$64*$C$65</f>
        <v>-242386.82334836625</v>
      </c>
      <c r="HAI65" s="1676">
        <f t="shared" ref="HAI65" si="2719">$E59*$C$64*$C$65</f>
        <v>-242386.82334836625</v>
      </c>
      <c r="HAK65" s="1676">
        <f t="shared" ref="HAK65" si="2720">$E59*$C$64*$C$65</f>
        <v>-242386.82334836625</v>
      </c>
      <c r="HAM65" s="1676">
        <f t="shared" ref="HAM65" si="2721">$E59*$C$64*$C$65</f>
        <v>-242386.82334836625</v>
      </c>
      <c r="HAO65" s="1676">
        <f t="shared" ref="HAO65" si="2722">$E59*$C$64*$C$65</f>
        <v>-242386.82334836625</v>
      </c>
      <c r="HAQ65" s="1676">
        <f t="shared" ref="HAQ65" si="2723">$E59*$C$64*$C$65</f>
        <v>-242386.82334836625</v>
      </c>
      <c r="HAS65" s="1676">
        <f t="shared" ref="HAS65" si="2724">$E59*$C$64*$C$65</f>
        <v>-242386.82334836625</v>
      </c>
      <c r="HAU65" s="1676">
        <f t="shared" ref="HAU65" si="2725">$E59*$C$64*$C$65</f>
        <v>-242386.82334836625</v>
      </c>
      <c r="HAW65" s="1676">
        <f t="shared" ref="HAW65" si="2726">$E59*$C$64*$C$65</f>
        <v>-242386.82334836625</v>
      </c>
      <c r="HAY65" s="1676">
        <f t="shared" ref="HAY65" si="2727">$E59*$C$64*$C$65</f>
        <v>-242386.82334836625</v>
      </c>
      <c r="HBA65" s="1676">
        <f t="shared" ref="HBA65" si="2728">$E59*$C$64*$C$65</f>
        <v>-242386.82334836625</v>
      </c>
      <c r="HBC65" s="1676">
        <f t="shared" ref="HBC65" si="2729">$E59*$C$64*$C$65</f>
        <v>-242386.82334836625</v>
      </c>
      <c r="HBE65" s="1676">
        <f t="shared" ref="HBE65" si="2730">$E59*$C$64*$C$65</f>
        <v>-242386.82334836625</v>
      </c>
      <c r="HBG65" s="1676">
        <f t="shared" ref="HBG65" si="2731">$E59*$C$64*$C$65</f>
        <v>-242386.82334836625</v>
      </c>
      <c r="HBI65" s="1676">
        <f t="shared" ref="HBI65" si="2732">$E59*$C$64*$C$65</f>
        <v>-242386.82334836625</v>
      </c>
      <c r="HBK65" s="1676">
        <f t="shared" ref="HBK65" si="2733">$E59*$C$64*$C$65</f>
        <v>-242386.82334836625</v>
      </c>
      <c r="HBM65" s="1676">
        <f t="shared" ref="HBM65" si="2734">$E59*$C$64*$C$65</f>
        <v>-242386.82334836625</v>
      </c>
      <c r="HBO65" s="1676">
        <f t="shared" ref="HBO65" si="2735">$E59*$C$64*$C$65</f>
        <v>-242386.82334836625</v>
      </c>
      <c r="HBQ65" s="1676">
        <f t="shared" ref="HBQ65" si="2736">$E59*$C$64*$C$65</f>
        <v>-242386.82334836625</v>
      </c>
      <c r="HBS65" s="1676">
        <f t="shared" ref="HBS65" si="2737">$E59*$C$64*$C$65</f>
        <v>-242386.82334836625</v>
      </c>
      <c r="HBU65" s="1676">
        <f t="shared" ref="HBU65" si="2738">$E59*$C$64*$C$65</f>
        <v>-242386.82334836625</v>
      </c>
      <c r="HBW65" s="1676">
        <f t="shared" ref="HBW65" si="2739">$E59*$C$64*$C$65</f>
        <v>-242386.82334836625</v>
      </c>
      <c r="HBY65" s="1676">
        <f t="shared" ref="HBY65" si="2740">$E59*$C$64*$C$65</f>
        <v>-242386.82334836625</v>
      </c>
      <c r="HCA65" s="1676">
        <f t="shared" ref="HCA65" si="2741">$E59*$C$64*$C$65</f>
        <v>-242386.82334836625</v>
      </c>
      <c r="HCC65" s="1676">
        <f t="shared" ref="HCC65" si="2742">$E59*$C$64*$C$65</f>
        <v>-242386.82334836625</v>
      </c>
      <c r="HCE65" s="1676">
        <f t="shared" ref="HCE65" si="2743">$E59*$C$64*$C$65</f>
        <v>-242386.82334836625</v>
      </c>
      <c r="HCG65" s="1676">
        <f t="shared" ref="HCG65" si="2744">$E59*$C$64*$C$65</f>
        <v>-242386.82334836625</v>
      </c>
      <c r="HCI65" s="1676">
        <f t="shared" ref="HCI65" si="2745">$E59*$C$64*$C$65</f>
        <v>-242386.82334836625</v>
      </c>
      <c r="HCK65" s="1676">
        <f t="shared" ref="HCK65" si="2746">$E59*$C$64*$C$65</f>
        <v>-242386.82334836625</v>
      </c>
      <c r="HCM65" s="1676">
        <f t="shared" ref="HCM65" si="2747">$E59*$C$64*$C$65</f>
        <v>-242386.82334836625</v>
      </c>
      <c r="HCO65" s="1676">
        <f t="shared" ref="HCO65" si="2748">$E59*$C$64*$C$65</f>
        <v>-242386.82334836625</v>
      </c>
      <c r="HCQ65" s="1676">
        <f t="shared" ref="HCQ65" si="2749">$E59*$C$64*$C$65</f>
        <v>-242386.82334836625</v>
      </c>
      <c r="HCS65" s="1676">
        <f t="shared" ref="HCS65" si="2750">$E59*$C$64*$C$65</f>
        <v>-242386.82334836625</v>
      </c>
      <c r="HCU65" s="1676">
        <f t="shared" ref="HCU65" si="2751">$E59*$C$64*$C$65</f>
        <v>-242386.82334836625</v>
      </c>
      <c r="HCW65" s="1676">
        <f t="shared" ref="HCW65" si="2752">$E59*$C$64*$C$65</f>
        <v>-242386.82334836625</v>
      </c>
      <c r="HCY65" s="1676">
        <f t="shared" ref="HCY65" si="2753">$E59*$C$64*$C$65</f>
        <v>-242386.82334836625</v>
      </c>
      <c r="HDA65" s="1676">
        <f t="shared" ref="HDA65" si="2754">$E59*$C$64*$C$65</f>
        <v>-242386.82334836625</v>
      </c>
      <c r="HDC65" s="1676">
        <f t="shared" ref="HDC65" si="2755">$E59*$C$64*$C$65</f>
        <v>-242386.82334836625</v>
      </c>
      <c r="HDE65" s="1676">
        <f t="shared" ref="HDE65" si="2756">$E59*$C$64*$C$65</f>
        <v>-242386.82334836625</v>
      </c>
      <c r="HDG65" s="1676">
        <f t="shared" ref="HDG65" si="2757">$E59*$C$64*$C$65</f>
        <v>-242386.82334836625</v>
      </c>
      <c r="HDI65" s="1676">
        <f t="shared" ref="HDI65" si="2758">$E59*$C$64*$C$65</f>
        <v>-242386.82334836625</v>
      </c>
      <c r="HDK65" s="1676">
        <f t="shared" ref="HDK65" si="2759">$E59*$C$64*$C$65</f>
        <v>-242386.82334836625</v>
      </c>
      <c r="HDM65" s="1676">
        <f t="shared" ref="HDM65" si="2760">$E59*$C$64*$C$65</f>
        <v>-242386.82334836625</v>
      </c>
      <c r="HDO65" s="1676">
        <f t="shared" ref="HDO65" si="2761">$E59*$C$64*$C$65</f>
        <v>-242386.82334836625</v>
      </c>
      <c r="HDQ65" s="1676">
        <f t="shared" ref="HDQ65" si="2762">$E59*$C$64*$C$65</f>
        <v>-242386.82334836625</v>
      </c>
      <c r="HDS65" s="1676">
        <f t="shared" ref="HDS65" si="2763">$E59*$C$64*$C$65</f>
        <v>-242386.82334836625</v>
      </c>
      <c r="HDU65" s="1676">
        <f t="shared" ref="HDU65" si="2764">$E59*$C$64*$C$65</f>
        <v>-242386.82334836625</v>
      </c>
      <c r="HDW65" s="1676">
        <f t="shared" ref="HDW65" si="2765">$E59*$C$64*$C$65</f>
        <v>-242386.82334836625</v>
      </c>
      <c r="HDY65" s="1676">
        <f t="shared" ref="HDY65" si="2766">$E59*$C$64*$C$65</f>
        <v>-242386.82334836625</v>
      </c>
      <c r="HEA65" s="1676">
        <f t="shared" ref="HEA65" si="2767">$E59*$C$64*$C$65</f>
        <v>-242386.82334836625</v>
      </c>
      <c r="HEC65" s="1676">
        <f t="shared" ref="HEC65" si="2768">$E59*$C$64*$C$65</f>
        <v>-242386.82334836625</v>
      </c>
      <c r="HEE65" s="1676">
        <f t="shared" ref="HEE65" si="2769">$E59*$C$64*$C$65</f>
        <v>-242386.82334836625</v>
      </c>
      <c r="HEG65" s="1676">
        <f t="shared" ref="HEG65" si="2770">$E59*$C$64*$C$65</f>
        <v>-242386.82334836625</v>
      </c>
      <c r="HEI65" s="1676">
        <f t="shared" ref="HEI65" si="2771">$E59*$C$64*$C$65</f>
        <v>-242386.82334836625</v>
      </c>
      <c r="HEK65" s="1676">
        <f t="shared" ref="HEK65" si="2772">$E59*$C$64*$C$65</f>
        <v>-242386.82334836625</v>
      </c>
      <c r="HEM65" s="1676">
        <f t="shared" ref="HEM65" si="2773">$E59*$C$64*$C$65</f>
        <v>-242386.82334836625</v>
      </c>
      <c r="HEO65" s="1676">
        <f t="shared" ref="HEO65" si="2774">$E59*$C$64*$C$65</f>
        <v>-242386.82334836625</v>
      </c>
      <c r="HEQ65" s="1676">
        <f t="shared" ref="HEQ65" si="2775">$E59*$C$64*$C$65</f>
        <v>-242386.82334836625</v>
      </c>
      <c r="HES65" s="1676">
        <f t="shared" ref="HES65" si="2776">$E59*$C$64*$C$65</f>
        <v>-242386.82334836625</v>
      </c>
      <c r="HEU65" s="1676">
        <f t="shared" ref="HEU65" si="2777">$E59*$C$64*$C$65</f>
        <v>-242386.82334836625</v>
      </c>
      <c r="HEW65" s="1676">
        <f t="shared" ref="HEW65" si="2778">$E59*$C$64*$C$65</f>
        <v>-242386.82334836625</v>
      </c>
      <c r="HEY65" s="1676">
        <f t="shared" ref="HEY65" si="2779">$E59*$C$64*$C$65</f>
        <v>-242386.82334836625</v>
      </c>
      <c r="HFA65" s="1676">
        <f t="shared" ref="HFA65" si="2780">$E59*$C$64*$C$65</f>
        <v>-242386.82334836625</v>
      </c>
      <c r="HFC65" s="1676">
        <f t="shared" ref="HFC65" si="2781">$E59*$C$64*$C$65</f>
        <v>-242386.82334836625</v>
      </c>
      <c r="HFE65" s="1676">
        <f t="shared" ref="HFE65" si="2782">$E59*$C$64*$C$65</f>
        <v>-242386.82334836625</v>
      </c>
      <c r="HFG65" s="1676">
        <f t="shared" ref="HFG65" si="2783">$E59*$C$64*$C$65</f>
        <v>-242386.82334836625</v>
      </c>
      <c r="HFI65" s="1676">
        <f t="shared" ref="HFI65" si="2784">$E59*$C$64*$C$65</f>
        <v>-242386.82334836625</v>
      </c>
      <c r="HFK65" s="1676">
        <f t="shared" ref="HFK65" si="2785">$E59*$C$64*$C$65</f>
        <v>-242386.82334836625</v>
      </c>
      <c r="HFM65" s="1676">
        <f t="shared" ref="HFM65" si="2786">$E59*$C$64*$C$65</f>
        <v>-242386.82334836625</v>
      </c>
      <c r="HFO65" s="1676">
        <f t="shared" ref="HFO65" si="2787">$E59*$C$64*$C$65</f>
        <v>-242386.82334836625</v>
      </c>
      <c r="HFQ65" s="1676">
        <f t="shared" ref="HFQ65" si="2788">$E59*$C$64*$C$65</f>
        <v>-242386.82334836625</v>
      </c>
      <c r="HFS65" s="1676">
        <f t="shared" ref="HFS65" si="2789">$E59*$C$64*$C$65</f>
        <v>-242386.82334836625</v>
      </c>
      <c r="HFU65" s="1676">
        <f t="shared" ref="HFU65" si="2790">$E59*$C$64*$C$65</f>
        <v>-242386.82334836625</v>
      </c>
      <c r="HFW65" s="1676">
        <f t="shared" ref="HFW65" si="2791">$E59*$C$64*$C$65</f>
        <v>-242386.82334836625</v>
      </c>
      <c r="HFY65" s="1676">
        <f t="shared" ref="HFY65" si="2792">$E59*$C$64*$C$65</f>
        <v>-242386.82334836625</v>
      </c>
      <c r="HGA65" s="1676">
        <f t="shared" ref="HGA65" si="2793">$E59*$C$64*$C$65</f>
        <v>-242386.82334836625</v>
      </c>
      <c r="HGC65" s="1676">
        <f t="shared" ref="HGC65" si="2794">$E59*$C$64*$C$65</f>
        <v>-242386.82334836625</v>
      </c>
      <c r="HGE65" s="1676">
        <f t="shared" ref="HGE65" si="2795">$E59*$C$64*$C$65</f>
        <v>-242386.82334836625</v>
      </c>
      <c r="HGG65" s="1676">
        <f t="shared" ref="HGG65" si="2796">$E59*$C$64*$C$65</f>
        <v>-242386.82334836625</v>
      </c>
      <c r="HGI65" s="1676">
        <f t="shared" ref="HGI65" si="2797">$E59*$C$64*$C$65</f>
        <v>-242386.82334836625</v>
      </c>
      <c r="HGK65" s="1676">
        <f t="shared" ref="HGK65" si="2798">$E59*$C$64*$C$65</f>
        <v>-242386.82334836625</v>
      </c>
      <c r="HGM65" s="1676">
        <f t="shared" ref="HGM65" si="2799">$E59*$C$64*$C$65</f>
        <v>-242386.82334836625</v>
      </c>
      <c r="HGO65" s="1676">
        <f t="shared" ref="HGO65" si="2800">$E59*$C$64*$C$65</f>
        <v>-242386.82334836625</v>
      </c>
      <c r="HGQ65" s="1676">
        <f t="shared" ref="HGQ65" si="2801">$E59*$C$64*$C$65</f>
        <v>-242386.82334836625</v>
      </c>
      <c r="HGS65" s="1676">
        <f t="shared" ref="HGS65" si="2802">$E59*$C$64*$C$65</f>
        <v>-242386.82334836625</v>
      </c>
      <c r="HGU65" s="1676">
        <f t="shared" ref="HGU65" si="2803">$E59*$C$64*$C$65</f>
        <v>-242386.82334836625</v>
      </c>
      <c r="HGW65" s="1676">
        <f t="shared" ref="HGW65" si="2804">$E59*$C$64*$C$65</f>
        <v>-242386.82334836625</v>
      </c>
      <c r="HGY65" s="1676">
        <f t="shared" ref="HGY65" si="2805">$E59*$C$64*$C$65</f>
        <v>-242386.82334836625</v>
      </c>
      <c r="HHA65" s="1676">
        <f t="shared" ref="HHA65" si="2806">$E59*$C$64*$C$65</f>
        <v>-242386.82334836625</v>
      </c>
      <c r="HHC65" s="1676">
        <f t="shared" ref="HHC65" si="2807">$E59*$C$64*$C$65</f>
        <v>-242386.82334836625</v>
      </c>
      <c r="HHE65" s="1676">
        <f t="shared" ref="HHE65" si="2808">$E59*$C$64*$C$65</f>
        <v>-242386.82334836625</v>
      </c>
      <c r="HHG65" s="1676">
        <f t="shared" ref="HHG65" si="2809">$E59*$C$64*$C$65</f>
        <v>-242386.82334836625</v>
      </c>
      <c r="HHI65" s="1676">
        <f t="shared" ref="HHI65" si="2810">$E59*$C$64*$C$65</f>
        <v>-242386.82334836625</v>
      </c>
      <c r="HHK65" s="1676">
        <f t="shared" ref="HHK65" si="2811">$E59*$C$64*$C$65</f>
        <v>-242386.82334836625</v>
      </c>
      <c r="HHM65" s="1676">
        <f t="shared" ref="HHM65" si="2812">$E59*$C$64*$C$65</f>
        <v>-242386.82334836625</v>
      </c>
      <c r="HHO65" s="1676">
        <f t="shared" ref="HHO65" si="2813">$E59*$C$64*$C$65</f>
        <v>-242386.82334836625</v>
      </c>
      <c r="HHQ65" s="1676">
        <f t="shared" ref="HHQ65" si="2814">$E59*$C$64*$C$65</f>
        <v>-242386.82334836625</v>
      </c>
      <c r="HHS65" s="1676">
        <f t="shared" ref="HHS65" si="2815">$E59*$C$64*$C$65</f>
        <v>-242386.82334836625</v>
      </c>
      <c r="HHU65" s="1676">
        <f t="shared" ref="HHU65" si="2816">$E59*$C$64*$C$65</f>
        <v>-242386.82334836625</v>
      </c>
      <c r="HHW65" s="1676">
        <f t="shared" ref="HHW65" si="2817">$E59*$C$64*$C$65</f>
        <v>-242386.82334836625</v>
      </c>
      <c r="HHY65" s="1676">
        <f t="shared" ref="HHY65" si="2818">$E59*$C$64*$C$65</f>
        <v>-242386.82334836625</v>
      </c>
      <c r="HIA65" s="1676">
        <f t="shared" ref="HIA65" si="2819">$E59*$C$64*$C$65</f>
        <v>-242386.82334836625</v>
      </c>
      <c r="HIC65" s="1676">
        <f t="shared" ref="HIC65" si="2820">$E59*$C$64*$C$65</f>
        <v>-242386.82334836625</v>
      </c>
      <c r="HIE65" s="1676">
        <f t="shared" ref="HIE65" si="2821">$E59*$C$64*$C$65</f>
        <v>-242386.82334836625</v>
      </c>
      <c r="HIG65" s="1676">
        <f t="shared" ref="HIG65" si="2822">$E59*$C$64*$C$65</f>
        <v>-242386.82334836625</v>
      </c>
      <c r="HII65" s="1676">
        <f t="shared" ref="HII65" si="2823">$E59*$C$64*$C$65</f>
        <v>-242386.82334836625</v>
      </c>
      <c r="HIK65" s="1676">
        <f t="shared" ref="HIK65" si="2824">$E59*$C$64*$C$65</f>
        <v>-242386.82334836625</v>
      </c>
      <c r="HIM65" s="1676">
        <f t="shared" ref="HIM65" si="2825">$E59*$C$64*$C$65</f>
        <v>-242386.82334836625</v>
      </c>
      <c r="HIO65" s="1676">
        <f t="shared" ref="HIO65" si="2826">$E59*$C$64*$C$65</f>
        <v>-242386.82334836625</v>
      </c>
      <c r="HIQ65" s="1676">
        <f t="shared" ref="HIQ65" si="2827">$E59*$C$64*$C$65</f>
        <v>-242386.82334836625</v>
      </c>
      <c r="HIS65" s="1676">
        <f t="shared" ref="HIS65" si="2828">$E59*$C$64*$C$65</f>
        <v>-242386.82334836625</v>
      </c>
      <c r="HIU65" s="1676">
        <f t="shared" ref="HIU65" si="2829">$E59*$C$64*$C$65</f>
        <v>-242386.82334836625</v>
      </c>
      <c r="HIW65" s="1676">
        <f t="shared" ref="HIW65" si="2830">$E59*$C$64*$C$65</f>
        <v>-242386.82334836625</v>
      </c>
      <c r="HIY65" s="1676">
        <f t="shared" ref="HIY65" si="2831">$E59*$C$64*$C$65</f>
        <v>-242386.82334836625</v>
      </c>
      <c r="HJA65" s="1676">
        <f t="shared" ref="HJA65" si="2832">$E59*$C$64*$C$65</f>
        <v>-242386.82334836625</v>
      </c>
      <c r="HJC65" s="1676">
        <f t="shared" ref="HJC65" si="2833">$E59*$C$64*$C$65</f>
        <v>-242386.82334836625</v>
      </c>
      <c r="HJE65" s="1676">
        <f t="shared" ref="HJE65" si="2834">$E59*$C$64*$C$65</f>
        <v>-242386.82334836625</v>
      </c>
      <c r="HJG65" s="1676">
        <f t="shared" ref="HJG65" si="2835">$E59*$C$64*$C$65</f>
        <v>-242386.82334836625</v>
      </c>
      <c r="HJI65" s="1676">
        <f t="shared" ref="HJI65" si="2836">$E59*$C$64*$C$65</f>
        <v>-242386.82334836625</v>
      </c>
      <c r="HJK65" s="1676">
        <f t="shared" ref="HJK65" si="2837">$E59*$C$64*$C$65</f>
        <v>-242386.82334836625</v>
      </c>
      <c r="HJM65" s="1676">
        <f t="shared" ref="HJM65" si="2838">$E59*$C$64*$C$65</f>
        <v>-242386.82334836625</v>
      </c>
      <c r="HJO65" s="1676">
        <f t="shared" ref="HJO65" si="2839">$E59*$C$64*$C$65</f>
        <v>-242386.82334836625</v>
      </c>
      <c r="HJQ65" s="1676">
        <f t="shared" ref="HJQ65" si="2840">$E59*$C$64*$C$65</f>
        <v>-242386.82334836625</v>
      </c>
      <c r="HJS65" s="1676">
        <f t="shared" ref="HJS65" si="2841">$E59*$C$64*$C$65</f>
        <v>-242386.82334836625</v>
      </c>
      <c r="HJU65" s="1676">
        <f t="shared" ref="HJU65" si="2842">$E59*$C$64*$C$65</f>
        <v>-242386.82334836625</v>
      </c>
      <c r="HJW65" s="1676">
        <f t="shared" ref="HJW65" si="2843">$E59*$C$64*$C$65</f>
        <v>-242386.82334836625</v>
      </c>
      <c r="HJY65" s="1676">
        <f t="shared" ref="HJY65" si="2844">$E59*$C$64*$C$65</f>
        <v>-242386.82334836625</v>
      </c>
      <c r="HKA65" s="1676">
        <f t="shared" ref="HKA65" si="2845">$E59*$C$64*$C$65</f>
        <v>-242386.82334836625</v>
      </c>
      <c r="HKC65" s="1676">
        <f t="shared" ref="HKC65" si="2846">$E59*$C$64*$C$65</f>
        <v>-242386.82334836625</v>
      </c>
      <c r="HKE65" s="1676">
        <f t="shared" ref="HKE65" si="2847">$E59*$C$64*$C$65</f>
        <v>-242386.82334836625</v>
      </c>
      <c r="HKG65" s="1676">
        <f t="shared" ref="HKG65" si="2848">$E59*$C$64*$C$65</f>
        <v>-242386.82334836625</v>
      </c>
      <c r="HKI65" s="1676">
        <f t="shared" ref="HKI65" si="2849">$E59*$C$64*$C$65</f>
        <v>-242386.82334836625</v>
      </c>
      <c r="HKK65" s="1676">
        <f t="shared" ref="HKK65" si="2850">$E59*$C$64*$C$65</f>
        <v>-242386.82334836625</v>
      </c>
      <c r="HKM65" s="1676">
        <f t="shared" ref="HKM65" si="2851">$E59*$C$64*$C$65</f>
        <v>-242386.82334836625</v>
      </c>
      <c r="HKO65" s="1676">
        <f t="shared" ref="HKO65" si="2852">$E59*$C$64*$C$65</f>
        <v>-242386.82334836625</v>
      </c>
      <c r="HKQ65" s="1676">
        <f t="shared" ref="HKQ65" si="2853">$E59*$C$64*$C$65</f>
        <v>-242386.82334836625</v>
      </c>
      <c r="HKS65" s="1676">
        <f t="shared" ref="HKS65" si="2854">$E59*$C$64*$C$65</f>
        <v>-242386.82334836625</v>
      </c>
      <c r="HKU65" s="1676">
        <f t="shared" ref="HKU65" si="2855">$E59*$C$64*$C$65</f>
        <v>-242386.82334836625</v>
      </c>
      <c r="HKW65" s="1676">
        <f t="shared" ref="HKW65" si="2856">$E59*$C$64*$C$65</f>
        <v>-242386.82334836625</v>
      </c>
      <c r="HKY65" s="1676">
        <f t="shared" ref="HKY65" si="2857">$E59*$C$64*$C$65</f>
        <v>-242386.82334836625</v>
      </c>
      <c r="HLA65" s="1676">
        <f t="shared" ref="HLA65" si="2858">$E59*$C$64*$C$65</f>
        <v>-242386.82334836625</v>
      </c>
      <c r="HLC65" s="1676">
        <f t="shared" ref="HLC65" si="2859">$E59*$C$64*$C$65</f>
        <v>-242386.82334836625</v>
      </c>
      <c r="HLE65" s="1676">
        <f t="shared" ref="HLE65" si="2860">$E59*$C$64*$C$65</f>
        <v>-242386.82334836625</v>
      </c>
      <c r="HLG65" s="1676">
        <f t="shared" ref="HLG65" si="2861">$E59*$C$64*$C$65</f>
        <v>-242386.82334836625</v>
      </c>
      <c r="HLI65" s="1676">
        <f t="shared" ref="HLI65" si="2862">$E59*$C$64*$C$65</f>
        <v>-242386.82334836625</v>
      </c>
      <c r="HLK65" s="1676">
        <f t="shared" ref="HLK65" si="2863">$E59*$C$64*$C$65</f>
        <v>-242386.82334836625</v>
      </c>
      <c r="HLM65" s="1676">
        <f t="shared" ref="HLM65" si="2864">$E59*$C$64*$C$65</f>
        <v>-242386.82334836625</v>
      </c>
      <c r="HLO65" s="1676">
        <f t="shared" ref="HLO65" si="2865">$E59*$C$64*$C$65</f>
        <v>-242386.82334836625</v>
      </c>
      <c r="HLQ65" s="1676">
        <f t="shared" ref="HLQ65" si="2866">$E59*$C$64*$C$65</f>
        <v>-242386.82334836625</v>
      </c>
      <c r="HLS65" s="1676">
        <f t="shared" ref="HLS65" si="2867">$E59*$C$64*$C$65</f>
        <v>-242386.82334836625</v>
      </c>
      <c r="HLU65" s="1676">
        <f t="shared" ref="HLU65" si="2868">$E59*$C$64*$C$65</f>
        <v>-242386.82334836625</v>
      </c>
      <c r="HLW65" s="1676">
        <f t="shared" ref="HLW65" si="2869">$E59*$C$64*$C$65</f>
        <v>-242386.82334836625</v>
      </c>
      <c r="HLY65" s="1676">
        <f t="shared" ref="HLY65" si="2870">$E59*$C$64*$C$65</f>
        <v>-242386.82334836625</v>
      </c>
      <c r="HMA65" s="1676">
        <f t="shared" ref="HMA65" si="2871">$E59*$C$64*$C$65</f>
        <v>-242386.82334836625</v>
      </c>
      <c r="HMC65" s="1676">
        <f t="shared" ref="HMC65" si="2872">$E59*$C$64*$C$65</f>
        <v>-242386.82334836625</v>
      </c>
      <c r="HME65" s="1676">
        <f t="shared" ref="HME65" si="2873">$E59*$C$64*$C$65</f>
        <v>-242386.82334836625</v>
      </c>
      <c r="HMG65" s="1676">
        <f t="shared" ref="HMG65" si="2874">$E59*$C$64*$C$65</f>
        <v>-242386.82334836625</v>
      </c>
      <c r="HMI65" s="1676">
        <f t="shared" ref="HMI65" si="2875">$E59*$C$64*$C$65</f>
        <v>-242386.82334836625</v>
      </c>
      <c r="HMK65" s="1676">
        <f t="shared" ref="HMK65" si="2876">$E59*$C$64*$C$65</f>
        <v>-242386.82334836625</v>
      </c>
      <c r="HMM65" s="1676">
        <f t="shared" ref="HMM65" si="2877">$E59*$C$64*$C$65</f>
        <v>-242386.82334836625</v>
      </c>
      <c r="HMO65" s="1676">
        <f t="shared" ref="HMO65" si="2878">$E59*$C$64*$C$65</f>
        <v>-242386.82334836625</v>
      </c>
      <c r="HMQ65" s="1676">
        <f t="shared" ref="HMQ65" si="2879">$E59*$C$64*$C$65</f>
        <v>-242386.82334836625</v>
      </c>
      <c r="HMS65" s="1676">
        <f t="shared" ref="HMS65" si="2880">$E59*$C$64*$C$65</f>
        <v>-242386.82334836625</v>
      </c>
      <c r="HMU65" s="1676">
        <f t="shared" ref="HMU65" si="2881">$E59*$C$64*$C$65</f>
        <v>-242386.82334836625</v>
      </c>
      <c r="HMW65" s="1676">
        <f t="shared" ref="HMW65" si="2882">$E59*$C$64*$C$65</f>
        <v>-242386.82334836625</v>
      </c>
      <c r="HMY65" s="1676">
        <f t="shared" ref="HMY65" si="2883">$E59*$C$64*$C$65</f>
        <v>-242386.82334836625</v>
      </c>
      <c r="HNA65" s="1676">
        <f t="shared" ref="HNA65" si="2884">$E59*$C$64*$C$65</f>
        <v>-242386.82334836625</v>
      </c>
      <c r="HNC65" s="1676">
        <f t="shared" ref="HNC65" si="2885">$E59*$C$64*$C$65</f>
        <v>-242386.82334836625</v>
      </c>
      <c r="HNE65" s="1676">
        <f t="shared" ref="HNE65" si="2886">$E59*$C$64*$C$65</f>
        <v>-242386.82334836625</v>
      </c>
      <c r="HNG65" s="1676">
        <f t="shared" ref="HNG65" si="2887">$E59*$C$64*$C$65</f>
        <v>-242386.82334836625</v>
      </c>
      <c r="HNI65" s="1676">
        <f t="shared" ref="HNI65" si="2888">$E59*$C$64*$C$65</f>
        <v>-242386.82334836625</v>
      </c>
      <c r="HNK65" s="1676">
        <f t="shared" ref="HNK65" si="2889">$E59*$C$64*$C$65</f>
        <v>-242386.82334836625</v>
      </c>
      <c r="HNM65" s="1676">
        <f t="shared" ref="HNM65" si="2890">$E59*$C$64*$C$65</f>
        <v>-242386.82334836625</v>
      </c>
      <c r="HNO65" s="1676">
        <f t="shared" ref="HNO65" si="2891">$E59*$C$64*$C$65</f>
        <v>-242386.82334836625</v>
      </c>
      <c r="HNQ65" s="1676">
        <f t="shared" ref="HNQ65" si="2892">$E59*$C$64*$C$65</f>
        <v>-242386.82334836625</v>
      </c>
      <c r="HNS65" s="1676">
        <f t="shared" ref="HNS65" si="2893">$E59*$C$64*$C$65</f>
        <v>-242386.82334836625</v>
      </c>
      <c r="HNU65" s="1676">
        <f t="shared" ref="HNU65" si="2894">$E59*$C$64*$C$65</f>
        <v>-242386.82334836625</v>
      </c>
      <c r="HNW65" s="1676">
        <f t="shared" ref="HNW65" si="2895">$E59*$C$64*$C$65</f>
        <v>-242386.82334836625</v>
      </c>
      <c r="HNY65" s="1676">
        <f t="shared" ref="HNY65" si="2896">$E59*$C$64*$C$65</f>
        <v>-242386.82334836625</v>
      </c>
      <c r="HOA65" s="1676">
        <f t="shared" ref="HOA65" si="2897">$E59*$C$64*$C$65</f>
        <v>-242386.82334836625</v>
      </c>
      <c r="HOC65" s="1676">
        <f t="shared" ref="HOC65" si="2898">$E59*$C$64*$C$65</f>
        <v>-242386.82334836625</v>
      </c>
      <c r="HOE65" s="1676">
        <f t="shared" ref="HOE65" si="2899">$E59*$C$64*$C$65</f>
        <v>-242386.82334836625</v>
      </c>
      <c r="HOG65" s="1676">
        <f t="shared" ref="HOG65" si="2900">$E59*$C$64*$C$65</f>
        <v>-242386.82334836625</v>
      </c>
      <c r="HOI65" s="1676">
        <f t="shared" ref="HOI65" si="2901">$E59*$C$64*$C$65</f>
        <v>-242386.82334836625</v>
      </c>
      <c r="HOK65" s="1676">
        <f t="shared" ref="HOK65" si="2902">$E59*$C$64*$C$65</f>
        <v>-242386.82334836625</v>
      </c>
      <c r="HOM65" s="1676">
        <f t="shared" ref="HOM65" si="2903">$E59*$C$64*$C$65</f>
        <v>-242386.82334836625</v>
      </c>
      <c r="HOO65" s="1676">
        <f t="shared" ref="HOO65" si="2904">$E59*$C$64*$C$65</f>
        <v>-242386.82334836625</v>
      </c>
      <c r="HOQ65" s="1676">
        <f t="shared" ref="HOQ65" si="2905">$E59*$C$64*$C$65</f>
        <v>-242386.82334836625</v>
      </c>
      <c r="HOS65" s="1676">
        <f t="shared" ref="HOS65" si="2906">$E59*$C$64*$C$65</f>
        <v>-242386.82334836625</v>
      </c>
      <c r="HOU65" s="1676">
        <f t="shared" ref="HOU65" si="2907">$E59*$C$64*$C$65</f>
        <v>-242386.82334836625</v>
      </c>
      <c r="HOW65" s="1676">
        <f t="shared" ref="HOW65" si="2908">$E59*$C$64*$C$65</f>
        <v>-242386.82334836625</v>
      </c>
      <c r="HOY65" s="1676">
        <f t="shared" ref="HOY65" si="2909">$E59*$C$64*$C$65</f>
        <v>-242386.82334836625</v>
      </c>
      <c r="HPA65" s="1676">
        <f t="shared" ref="HPA65" si="2910">$E59*$C$64*$C$65</f>
        <v>-242386.82334836625</v>
      </c>
      <c r="HPC65" s="1676">
        <f t="shared" ref="HPC65" si="2911">$E59*$C$64*$C$65</f>
        <v>-242386.82334836625</v>
      </c>
      <c r="HPE65" s="1676">
        <f t="shared" ref="HPE65" si="2912">$E59*$C$64*$C$65</f>
        <v>-242386.82334836625</v>
      </c>
      <c r="HPG65" s="1676">
        <f t="shared" ref="HPG65" si="2913">$E59*$C$64*$C$65</f>
        <v>-242386.82334836625</v>
      </c>
      <c r="HPI65" s="1676">
        <f t="shared" ref="HPI65" si="2914">$E59*$C$64*$C$65</f>
        <v>-242386.82334836625</v>
      </c>
      <c r="HPK65" s="1676">
        <f t="shared" ref="HPK65" si="2915">$E59*$C$64*$C$65</f>
        <v>-242386.82334836625</v>
      </c>
      <c r="HPM65" s="1676">
        <f t="shared" ref="HPM65" si="2916">$E59*$C$64*$C$65</f>
        <v>-242386.82334836625</v>
      </c>
      <c r="HPO65" s="1676">
        <f t="shared" ref="HPO65" si="2917">$E59*$C$64*$C$65</f>
        <v>-242386.82334836625</v>
      </c>
      <c r="HPQ65" s="1676">
        <f t="shared" ref="HPQ65" si="2918">$E59*$C$64*$C$65</f>
        <v>-242386.82334836625</v>
      </c>
      <c r="HPS65" s="1676">
        <f t="shared" ref="HPS65" si="2919">$E59*$C$64*$C$65</f>
        <v>-242386.82334836625</v>
      </c>
      <c r="HPU65" s="1676">
        <f t="shared" ref="HPU65" si="2920">$E59*$C$64*$C$65</f>
        <v>-242386.82334836625</v>
      </c>
      <c r="HPW65" s="1676">
        <f t="shared" ref="HPW65" si="2921">$E59*$C$64*$C$65</f>
        <v>-242386.82334836625</v>
      </c>
      <c r="HPY65" s="1676">
        <f t="shared" ref="HPY65" si="2922">$E59*$C$64*$C$65</f>
        <v>-242386.82334836625</v>
      </c>
      <c r="HQA65" s="1676">
        <f t="shared" ref="HQA65" si="2923">$E59*$C$64*$C$65</f>
        <v>-242386.82334836625</v>
      </c>
      <c r="HQC65" s="1676">
        <f t="shared" ref="HQC65" si="2924">$E59*$C$64*$C$65</f>
        <v>-242386.82334836625</v>
      </c>
      <c r="HQE65" s="1676">
        <f t="shared" ref="HQE65" si="2925">$E59*$C$64*$C$65</f>
        <v>-242386.82334836625</v>
      </c>
      <c r="HQG65" s="1676">
        <f t="shared" ref="HQG65" si="2926">$E59*$C$64*$C$65</f>
        <v>-242386.82334836625</v>
      </c>
      <c r="HQI65" s="1676">
        <f t="shared" ref="HQI65" si="2927">$E59*$C$64*$C$65</f>
        <v>-242386.82334836625</v>
      </c>
      <c r="HQK65" s="1676">
        <f t="shared" ref="HQK65" si="2928">$E59*$C$64*$C$65</f>
        <v>-242386.82334836625</v>
      </c>
      <c r="HQM65" s="1676">
        <f t="shared" ref="HQM65" si="2929">$E59*$C$64*$C$65</f>
        <v>-242386.82334836625</v>
      </c>
      <c r="HQO65" s="1676">
        <f t="shared" ref="HQO65" si="2930">$E59*$C$64*$C$65</f>
        <v>-242386.82334836625</v>
      </c>
      <c r="HQQ65" s="1676">
        <f t="shared" ref="HQQ65" si="2931">$E59*$C$64*$C$65</f>
        <v>-242386.82334836625</v>
      </c>
      <c r="HQS65" s="1676">
        <f t="shared" ref="HQS65" si="2932">$E59*$C$64*$C$65</f>
        <v>-242386.82334836625</v>
      </c>
      <c r="HQU65" s="1676">
        <f t="shared" ref="HQU65" si="2933">$E59*$C$64*$C$65</f>
        <v>-242386.82334836625</v>
      </c>
      <c r="HQW65" s="1676">
        <f t="shared" ref="HQW65" si="2934">$E59*$C$64*$C$65</f>
        <v>-242386.82334836625</v>
      </c>
      <c r="HQY65" s="1676">
        <f t="shared" ref="HQY65" si="2935">$E59*$C$64*$C$65</f>
        <v>-242386.82334836625</v>
      </c>
      <c r="HRA65" s="1676">
        <f t="shared" ref="HRA65" si="2936">$E59*$C$64*$C$65</f>
        <v>-242386.82334836625</v>
      </c>
      <c r="HRC65" s="1676">
        <f t="shared" ref="HRC65" si="2937">$E59*$C$64*$C$65</f>
        <v>-242386.82334836625</v>
      </c>
      <c r="HRE65" s="1676">
        <f t="shared" ref="HRE65" si="2938">$E59*$C$64*$C$65</f>
        <v>-242386.82334836625</v>
      </c>
      <c r="HRG65" s="1676">
        <f t="shared" ref="HRG65" si="2939">$E59*$C$64*$C$65</f>
        <v>-242386.82334836625</v>
      </c>
      <c r="HRI65" s="1676">
        <f t="shared" ref="HRI65" si="2940">$E59*$C$64*$C$65</f>
        <v>-242386.82334836625</v>
      </c>
      <c r="HRK65" s="1676">
        <f t="shared" ref="HRK65" si="2941">$E59*$C$64*$C$65</f>
        <v>-242386.82334836625</v>
      </c>
      <c r="HRM65" s="1676">
        <f t="shared" ref="HRM65" si="2942">$E59*$C$64*$C$65</f>
        <v>-242386.82334836625</v>
      </c>
      <c r="HRO65" s="1676">
        <f t="shared" ref="HRO65" si="2943">$E59*$C$64*$C$65</f>
        <v>-242386.82334836625</v>
      </c>
      <c r="HRQ65" s="1676">
        <f t="shared" ref="HRQ65" si="2944">$E59*$C$64*$C$65</f>
        <v>-242386.82334836625</v>
      </c>
      <c r="HRS65" s="1676">
        <f t="shared" ref="HRS65" si="2945">$E59*$C$64*$C$65</f>
        <v>-242386.82334836625</v>
      </c>
      <c r="HRU65" s="1676">
        <f t="shared" ref="HRU65" si="2946">$E59*$C$64*$C$65</f>
        <v>-242386.82334836625</v>
      </c>
      <c r="HRW65" s="1676">
        <f t="shared" ref="HRW65" si="2947">$E59*$C$64*$C$65</f>
        <v>-242386.82334836625</v>
      </c>
      <c r="HRY65" s="1676">
        <f t="shared" ref="HRY65" si="2948">$E59*$C$64*$C$65</f>
        <v>-242386.82334836625</v>
      </c>
      <c r="HSA65" s="1676">
        <f t="shared" ref="HSA65" si="2949">$E59*$C$64*$C$65</f>
        <v>-242386.82334836625</v>
      </c>
      <c r="HSC65" s="1676">
        <f t="shared" ref="HSC65" si="2950">$E59*$C$64*$C$65</f>
        <v>-242386.82334836625</v>
      </c>
      <c r="HSE65" s="1676">
        <f t="shared" ref="HSE65" si="2951">$E59*$C$64*$C$65</f>
        <v>-242386.82334836625</v>
      </c>
      <c r="HSG65" s="1676">
        <f t="shared" ref="HSG65" si="2952">$E59*$C$64*$C$65</f>
        <v>-242386.82334836625</v>
      </c>
      <c r="HSI65" s="1676">
        <f t="shared" ref="HSI65" si="2953">$E59*$C$64*$C$65</f>
        <v>-242386.82334836625</v>
      </c>
      <c r="HSK65" s="1676">
        <f t="shared" ref="HSK65" si="2954">$E59*$C$64*$C$65</f>
        <v>-242386.82334836625</v>
      </c>
      <c r="HSM65" s="1676">
        <f t="shared" ref="HSM65" si="2955">$E59*$C$64*$C$65</f>
        <v>-242386.82334836625</v>
      </c>
      <c r="HSO65" s="1676">
        <f t="shared" ref="HSO65" si="2956">$E59*$C$64*$C$65</f>
        <v>-242386.82334836625</v>
      </c>
      <c r="HSQ65" s="1676">
        <f t="shared" ref="HSQ65" si="2957">$E59*$C$64*$C$65</f>
        <v>-242386.82334836625</v>
      </c>
      <c r="HSS65" s="1676">
        <f t="shared" ref="HSS65" si="2958">$E59*$C$64*$C$65</f>
        <v>-242386.82334836625</v>
      </c>
      <c r="HSU65" s="1676">
        <f t="shared" ref="HSU65" si="2959">$E59*$C$64*$C$65</f>
        <v>-242386.82334836625</v>
      </c>
      <c r="HSW65" s="1676">
        <f t="shared" ref="HSW65" si="2960">$E59*$C$64*$C$65</f>
        <v>-242386.82334836625</v>
      </c>
      <c r="HSY65" s="1676">
        <f t="shared" ref="HSY65" si="2961">$E59*$C$64*$C$65</f>
        <v>-242386.82334836625</v>
      </c>
      <c r="HTA65" s="1676">
        <f t="shared" ref="HTA65" si="2962">$E59*$C$64*$C$65</f>
        <v>-242386.82334836625</v>
      </c>
      <c r="HTC65" s="1676">
        <f t="shared" ref="HTC65" si="2963">$E59*$C$64*$C$65</f>
        <v>-242386.82334836625</v>
      </c>
      <c r="HTE65" s="1676">
        <f t="shared" ref="HTE65" si="2964">$E59*$C$64*$C$65</f>
        <v>-242386.82334836625</v>
      </c>
      <c r="HTG65" s="1676">
        <f t="shared" ref="HTG65" si="2965">$E59*$C$64*$C$65</f>
        <v>-242386.82334836625</v>
      </c>
      <c r="HTI65" s="1676">
        <f t="shared" ref="HTI65" si="2966">$E59*$C$64*$C$65</f>
        <v>-242386.82334836625</v>
      </c>
      <c r="HTK65" s="1676">
        <f t="shared" ref="HTK65" si="2967">$E59*$C$64*$C$65</f>
        <v>-242386.82334836625</v>
      </c>
      <c r="HTM65" s="1676">
        <f t="shared" ref="HTM65" si="2968">$E59*$C$64*$C$65</f>
        <v>-242386.82334836625</v>
      </c>
      <c r="HTO65" s="1676">
        <f t="shared" ref="HTO65" si="2969">$E59*$C$64*$C$65</f>
        <v>-242386.82334836625</v>
      </c>
      <c r="HTQ65" s="1676">
        <f t="shared" ref="HTQ65" si="2970">$E59*$C$64*$C$65</f>
        <v>-242386.82334836625</v>
      </c>
      <c r="HTS65" s="1676">
        <f t="shared" ref="HTS65" si="2971">$E59*$C$64*$C$65</f>
        <v>-242386.82334836625</v>
      </c>
      <c r="HTU65" s="1676">
        <f t="shared" ref="HTU65" si="2972">$E59*$C$64*$C$65</f>
        <v>-242386.82334836625</v>
      </c>
      <c r="HTW65" s="1676">
        <f t="shared" ref="HTW65" si="2973">$E59*$C$64*$C$65</f>
        <v>-242386.82334836625</v>
      </c>
      <c r="HTY65" s="1676">
        <f t="shared" ref="HTY65" si="2974">$E59*$C$64*$C$65</f>
        <v>-242386.82334836625</v>
      </c>
      <c r="HUA65" s="1676">
        <f t="shared" ref="HUA65" si="2975">$E59*$C$64*$C$65</f>
        <v>-242386.82334836625</v>
      </c>
      <c r="HUC65" s="1676">
        <f t="shared" ref="HUC65" si="2976">$E59*$C$64*$C$65</f>
        <v>-242386.82334836625</v>
      </c>
      <c r="HUE65" s="1676">
        <f t="shared" ref="HUE65" si="2977">$E59*$C$64*$C$65</f>
        <v>-242386.82334836625</v>
      </c>
      <c r="HUG65" s="1676">
        <f t="shared" ref="HUG65" si="2978">$E59*$C$64*$C$65</f>
        <v>-242386.82334836625</v>
      </c>
      <c r="HUI65" s="1676">
        <f t="shared" ref="HUI65" si="2979">$E59*$C$64*$C$65</f>
        <v>-242386.82334836625</v>
      </c>
      <c r="HUK65" s="1676">
        <f t="shared" ref="HUK65" si="2980">$E59*$C$64*$C$65</f>
        <v>-242386.82334836625</v>
      </c>
      <c r="HUM65" s="1676">
        <f t="shared" ref="HUM65" si="2981">$E59*$C$64*$C$65</f>
        <v>-242386.82334836625</v>
      </c>
      <c r="HUO65" s="1676">
        <f t="shared" ref="HUO65" si="2982">$E59*$C$64*$C$65</f>
        <v>-242386.82334836625</v>
      </c>
      <c r="HUQ65" s="1676">
        <f t="shared" ref="HUQ65" si="2983">$E59*$C$64*$C$65</f>
        <v>-242386.82334836625</v>
      </c>
      <c r="HUS65" s="1676">
        <f t="shared" ref="HUS65" si="2984">$E59*$C$64*$C$65</f>
        <v>-242386.82334836625</v>
      </c>
      <c r="HUU65" s="1676">
        <f t="shared" ref="HUU65" si="2985">$E59*$C$64*$C$65</f>
        <v>-242386.82334836625</v>
      </c>
      <c r="HUW65" s="1676">
        <f t="shared" ref="HUW65" si="2986">$E59*$C$64*$C$65</f>
        <v>-242386.82334836625</v>
      </c>
      <c r="HUY65" s="1676">
        <f t="shared" ref="HUY65" si="2987">$E59*$C$64*$C$65</f>
        <v>-242386.82334836625</v>
      </c>
      <c r="HVA65" s="1676">
        <f t="shared" ref="HVA65" si="2988">$E59*$C$64*$C$65</f>
        <v>-242386.82334836625</v>
      </c>
      <c r="HVC65" s="1676">
        <f t="shared" ref="HVC65" si="2989">$E59*$C$64*$C$65</f>
        <v>-242386.82334836625</v>
      </c>
      <c r="HVE65" s="1676">
        <f t="shared" ref="HVE65" si="2990">$E59*$C$64*$C$65</f>
        <v>-242386.82334836625</v>
      </c>
      <c r="HVG65" s="1676">
        <f t="shared" ref="HVG65" si="2991">$E59*$C$64*$C$65</f>
        <v>-242386.82334836625</v>
      </c>
      <c r="HVI65" s="1676">
        <f t="shared" ref="HVI65" si="2992">$E59*$C$64*$C$65</f>
        <v>-242386.82334836625</v>
      </c>
      <c r="HVK65" s="1676">
        <f t="shared" ref="HVK65" si="2993">$E59*$C$64*$C$65</f>
        <v>-242386.82334836625</v>
      </c>
      <c r="HVM65" s="1676">
        <f t="shared" ref="HVM65" si="2994">$E59*$C$64*$C$65</f>
        <v>-242386.82334836625</v>
      </c>
      <c r="HVO65" s="1676">
        <f t="shared" ref="HVO65" si="2995">$E59*$C$64*$C$65</f>
        <v>-242386.82334836625</v>
      </c>
      <c r="HVQ65" s="1676">
        <f t="shared" ref="HVQ65" si="2996">$E59*$C$64*$C$65</f>
        <v>-242386.82334836625</v>
      </c>
      <c r="HVS65" s="1676">
        <f t="shared" ref="HVS65" si="2997">$E59*$C$64*$C$65</f>
        <v>-242386.82334836625</v>
      </c>
      <c r="HVU65" s="1676">
        <f t="shared" ref="HVU65" si="2998">$E59*$C$64*$C$65</f>
        <v>-242386.82334836625</v>
      </c>
      <c r="HVW65" s="1676">
        <f t="shared" ref="HVW65" si="2999">$E59*$C$64*$C$65</f>
        <v>-242386.82334836625</v>
      </c>
      <c r="HVY65" s="1676">
        <f t="shared" ref="HVY65" si="3000">$E59*$C$64*$C$65</f>
        <v>-242386.82334836625</v>
      </c>
      <c r="HWA65" s="1676">
        <f t="shared" ref="HWA65" si="3001">$E59*$C$64*$C$65</f>
        <v>-242386.82334836625</v>
      </c>
      <c r="HWC65" s="1676">
        <f t="shared" ref="HWC65" si="3002">$E59*$C$64*$C$65</f>
        <v>-242386.82334836625</v>
      </c>
      <c r="HWE65" s="1676">
        <f t="shared" ref="HWE65" si="3003">$E59*$C$64*$C$65</f>
        <v>-242386.82334836625</v>
      </c>
      <c r="HWG65" s="1676">
        <f t="shared" ref="HWG65" si="3004">$E59*$C$64*$C$65</f>
        <v>-242386.82334836625</v>
      </c>
      <c r="HWI65" s="1676">
        <f t="shared" ref="HWI65" si="3005">$E59*$C$64*$C$65</f>
        <v>-242386.82334836625</v>
      </c>
      <c r="HWK65" s="1676">
        <f t="shared" ref="HWK65" si="3006">$E59*$C$64*$C$65</f>
        <v>-242386.82334836625</v>
      </c>
      <c r="HWM65" s="1676">
        <f t="shared" ref="HWM65" si="3007">$E59*$C$64*$C$65</f>
        <v>-242386.82334836625</v>
      </c>
      <c r="HWO65" s="1676">
        <f t="shared" ref="HWO65" si="3008">$E59*$C$64*$C$65</f>
        <v>-242386.82334836625</v>
      </c>
      <c r="HWQ65" s="1676">
        <f t="shared" ref="HWQ65" si="3009">$E59*$C$64*$C$65</f>
        <v>-242386.82334836625</v>
      </c>
      <c r="HWS65" s="1676">
        <f t="shared" ref="HWS65" si="3010">$E59*$C$64*$C$65</f>
        <v>-242386.82334836625</v>
      </c>
      <c r="HWU65" s="1676">
        <f t="shared" ref="HWU65" si="3011">$E59*$C$64*$C$65</f>
        <v>-242386.82334836625</v>
      </c>
      <c r="HWW65" s="1676">
        <f t="shared" ref="HWW65" si="3012">$E59*$C$64*$C$65</f>
        <v>-242386.82334836625</v>
      </c>
      <c r="HWY65" s="1676">
        <f t="shared" ref="HWY65" si="3013">$E59*$C$64*$C$65</f>
        <v>-242386.82334836625</v>
      </c>
      <c r="HXA65" s="1676">
        <f t="shared" ref="HXA65" si="3014">$E59*$C$64*$C$65</f>
        <v>-242386.82334836625</v>
      </c>
      <c r="HXC65" s="1676">
        <f t="shared" ref="HXC65" si="3015">$E59*$C$64*$C$65</f>
        <v>-242386.82334836625</v>
      </c>
      <c r="HXE65" s="1676">
        <f t="shared" ref="HXE65" si="3016">$E59*$C$64*$C$65</f>
        <v>-242386.82334836625</v>
      </c>
      <c r="HXG65" s="1676">
        <f t="shared" ref="HXG65" si="3017">$E59*$C$64*$C$65</f>
        <v>-242386.82334836625</v>
      </c>
      <c r="HXI65" s="1676">
        <f t="shared" ref="HXI65" si="3018">$E59*$C$64*$C$65</f>
        <v>-242386.82334836625</v>
      </c>
      <c r="HXK65" s="1676">
        <f t="shared" ref="HXK65" si="3019">$E59*$C$64*$C$65</f>
        <v>-242386.82334836625</v>
      </c>
      <c r="HXM65" s="1676">
        <f t="shared" ref="HXM65" si="3020">$E59*$C$64*$C$65</f>
        <v>-242386.82334836625</v>
      </c>
      <c r="HXO65" s="1676">
        <f t="shared" ref="HXO65" si="3021">$E59*$C$64*$C$65</f>
        <v>-242386.82334836625</v>
      </c>
      <c r="HXQ65" s="1676">
        <f t="shared" ref="HXQ65" si="3022">$E59*$C$64*$C$65</f>
        <v>-242386.82334836625</v>
      </c>
      <c r="HXS65" s="1676">
        <f t="shared" ref="HXS65" si="3023">$E59*$C$64*$C$65</f>
        <v>-242386.82334836625</v>
      </c>
      <c r="HXU65" s="1676">
        <f t="shared" ref="HXU65" si="3024">$E59*$C$64*$C$65</f>
        <v>-242386.82334836625</v>
      </c>
      <c r="HXW65" s="1676">
        <f t="shared" ref="HXW65" si="3025">$E59*$C$64*$C$65</f>
        <v>-242386.82334836625</v>
      </c>
      <c r="HXY65" s="1676">
        <f t="shared" ref="HXY65" si="3026">$E59*$C$64*$C$65</f>
        <v>-242386.82334836625</v>
      </c>
      <c r="HYA65" s="1676">
        <f t="shared" ref="HYA65" si="3027">$E59*$C$64*$C$65</f>
        <v>-242386.82334836625</v>
      </c>
      <c r="HYC65" s="1676">
        <f t="shared" ref="HYC65" si="3028">$E59*$C$64*$C$65</f>
        <v>-242386.82334836625</v>
      </c>
      <c r="HYE65" s="1676">
        <f t="shared" ref="HYE65" si="3029">$E59*$C$64*$C$65</f>
        <v>-242386.82334836625</v>
      </c>
      <c r="HYG65" s="1676">
        <f t="shared" ref="HYG65" si="3030">$E59*$C$64*$C$65</f>
        <v>-242386.82334836625</v>
      </c>
      <c r="HYI65" s="1676">
        <f t="shared" ref="HYI65" si="3031">$E59*$C$64*$C$65</f>
        <v>-242386.82334836625</v>
      </c>
      <c r="HYK65" s="1676">
        <f t="shared" ref="HYK65" si="3032">$E59*$C$64*$C$65</f>
        <v>-242386.82334836625</v>
      </c>
      <c r="HYM65" s="1676">
        <f t="shared" ref="HYM65" si="3033">$E59*$C$64*$C$65</f>
        <v>-242386.82334836625</v>
      </c>
      <c r="HYO65" s="1676">
        <f t="shared" ref="HYO65" si="3034">$E59*$C$64*$C$65</f>
        <v>-242386.82334836625</v>
      </c>
      <c r="HYQ65" s="1676">
        <f t="shared" ref="HYQ65" si="3035">$E59*$C$64*$C$65</f>
        <v>-242386.82334836625</v>
      </c>
      <c r="HYS65" s="1676">
        <f t="shared" ref="HYS65" si="3036">$E59*$C$64*$C$65</f>
        <v>-242386.82334836625</v>
      </c>
      <c r="HYU65" s="1676">
        <f t="shared" ref="HYU65" si="3037">$E59*$C$64*$C$65</f>
        <v>-242386.82334836625</v>
      </c>
      <c r="HYW65" s="1676">
        <f t="shared" ref="HYW65" si="3038">$E59*$C$64*$C$65</f>
        <v>-242386.82334836625</v>
      </c>
      <c r="HYY65" s="1676">
        <f t="shared" ref="HYY65" si="3039">$E59*$C$64*$C$65</f>
        <v>-242386.82334836625</v>
      </c>
      <c r="HZA65" s="1676">
        <f t="shared" ref="HZA65" si="3040">$E59*$C$64*$C$65</f>
        <v>-242386.82334836625</v>
      </c>
      <c r="HZC65" s="1676">
        <f t="shared" ref="HZC65" si="3041">$E59*$C$64*$C$65</f>
        <v>-242386.82334836625</v>
      </c>
      <c r="HZE65" s="1676">
        <f t="shared" ref="HZE65" si="3042">$E59*$C$64*$C$65</f>
        <v>-242386.82334836625</v>
      </c>
      <c r="HZG65" s="1676">
        <f t="shared" ref="HZG65" si="3043">$E59*$C$64*$C$65</f>
        <v>-242386.82334836625</v>
      </c>
      <c r="HZI65" s="1676">
        <f t="shared" ref="HZI65" si="3044">$E59*$C$64*$C$65</f>
        <v>-242386.82334836625</v>
      </c>
      <c r="HZK65" s="1676">
        <f t="shared" ref="HZK65" si="3045">$E59*$C$64*$C$65</f>
        <v>-242386.82334836625</v>
      </c>
      <c r="HZM65" s="1676">
        <f t="shared" ref="HZM65" si="3046">$E59*$C$64*$C$65</f>
        <v>-242386.82334836625</v>
      </c>
      <c r="HZO65" s="1676">
        <f t="shared" ref="HZO65" si="3047">$E59*$C$64*$C$65</f>
        <v>-242386.82334836625</v>
      </c>
      <c r="HZQ65" s="1676">
        <f t="shared" ref="HZQ65" si="3048">$E59*$C$64*$C$65</f>
        <v>-242386.82334836625</v>
      </c>
      <c r="HZS65" s="1676">
        <f t="shared" ref="HZS65" si="3049">$E59*$C$64*$C$65</f>
        <v>-242386.82334836625</v>
      </c>
      <c r="HZU65" s="1676">
        <f t="shared" ref="HZU65" si="3050">$E59*$C$64*$C$65</f>
        <v>-242386.82334836625</v>
      </c>
      <c r="HZW65" s="1676">
        <f t="shared" ref="HZW65" si="3051">$E59*$C$64*$C$65</f>
        <v>-242386.82334836625</v>
      </c>
      <c r="HZY65" s="1676">
        <f t="shared" ref="HZY65" si="3052">$E59*$C$64*$C$65</f>
        <v>-242386.82334836625</v>
      </c>
      <c r="IAA65" s="1676">
        <f t="shared" ref="IAA65" si="3053">$E59*$C$64*$C$65</f>
        <v>-242386.82334836625</v>
      </c>
      <c r="IAC65" s="1676">
        <f t="shared" ref="IAC65" si="3054">$E59*$C$64*$C$65</f>
        <v>-242386.82334836625</v>
      </c>
      <c r="IAE65" s="1676">
        <f t="shared" ref="IAE65" si="3055">$E59*$C$64*$C$65</f>
        <v>-242386.82334836625</v>
      </c>
      <c r="IAG65" s="1676">
        <f t="shared" ref="IAG65" si="3056">$E59*$C$64*$C$65</f>
        <v>-242386.82334836625</v>
      </c>
      <c r="IAI65" s="1676">
        <f t="shared" ref="IAI65" si="3057">$E59*$C$64*$C$65</f>
        <v>-242386.82334836625</v>
      </c>
      <c r="IAK65" s="1676">
        <f t="shared" ref="IAK65" si="3058">$E59*$C$64*$C$65</f>
        <v>-242386.82334836625</v>
      </c>
      <c r="IAM65" s="1676">
        <f t="shared" ref="IAM65" si="3059">$E59*$C$64*$C$65</f>
        <v>-242386.82334836625</v>
      </c>
      <c r="IAO65" s="1676">
        <f t="shared" ref="IAO65" si="3060">$E59*$C$64*$C$65</f>
        <v>-242386.82334836625</v>
      </c>
      <c r="IAQ65" s="1676">
        <f t="shared" ref="IAQ65" si="3061">$E59*$C$64*$C$65</f>
        <v>-242386.82334836625</v>
      </c>
      <c r="IAS65" s="1676">
        <f t="shared" ref="IAS65" si="3062">$E59*$C$64*$C$65</f>
        <v>-242386.82334836625</v>
      </c>
      <c r="IAU65" s="1676">
        <f t="shared" ref="IAU65" si="3063">$E59*$C$64*$C$65</f>
        <v>-242386.82334836625</v>
      </c>
      <c r="IAW65" s="1676">
        <f t="shared" ref="IAW65" si="3064">$E59*$C$64*$C$65</f>
        <v>-242386.82334836625</v>
      </c>
      <c r="IAY65" s="1676">
        <f t="shared" ref="IAY65" si="3065">$E59*$C$64*$C$65</f>
        <v>-242386.82334836625</v>
      </c>
      <c r="IBA65" s="1676">
        <f t="shared" ref="IBA65" si="3066">$E59*$C$64*$C$65</f>
        <v>-242386.82334836625</v>
      </c>
      <c r="IBC65" s="1676">
        <f t="shared" ref="IBC65" si="3067">$E59*$C$64*$C$65</f>
        <v>-242386.82334836625</v>
      </c>
      <c r="IBE65" s="1676">
        <f t="shared" ref="IBE65" si="3068">$E59*$C$64*$C$65</f>
        <v>-242386.82334836625</v>
      </c>
      <c r="IBG65" s="1676">
        <f t="shared" ref="IBG65" si="3069">$E59*$C$64*$C$65</f>
        <v>-242386.82334836625</v>
      </c>
      <c r="IBI65" s="1676">
        <f t="shared" ref="IBI65" si="3070">$E59*$C$64*$C$65</f>
        <v>-242386.82334836625</v>
      </c>
      <c r="IBK65" s="1676">
        <f t="shared" ref="IBK65" si="3071">$E59*$C$64*$C$65</f>
        <v>-242386.82334836625</v>
      </c>
      <c r="IBM65" s="1676">
        <f t="shared" ref="IBM65" si="3072">$E59*$C$64*$C$65</f>
        <v>-242386.82334836625</v>
      </c>
      <c r="IBO65" s="1676">
        <f t="shared" ref="IBO65" si="3073">$E59*$C$64*$C$65</f>
        <v>-242386.82334836625</v>
      </c>
      <c r="IBQ65" s="1676">
        <f t="shared" ref="IBQ65" si="3074">$E59*$C$64*$C$65</f>
        <v>-242386.82334836625</v>
      </c>
      <c r="IBS65" s="1676">
        <f t="shared" ref="IBS65" si="3075">$E59*$C$64*$C$65</f>
        <v>-242386.82334836625</v>
      </c>
      <c r="IBU65" s="1676">
        <f t="shared" ref="IBU65" si="3076">$E59*$C$64*$C$65</f>
        <v>-242386.82334836625</v>
      </c>
      <c r="IBW65" s="1676">
        <f t="shared" ref="IBW65" si="3077">$E59*$C$64*$C$65</f>
        <v>-242386.82334836625</v>
      </c>
      <c r="IBY65" s="1676">
        <f t="shared" ref="IBY65" si="3078">$E59*$C$64*$C$65</f>
        <v>-242386.82334836625</v>
      </c>
      <c r="ICA65" s="1676">
        <f t="shared" ref="ICA65" si="3079">$E59*$C$64*$C$65</f>
        <v>-242386.82334836625</v>
      </c>
      <c r="ICC65" s="1676">
        <f t="shared" ref="ICC65" si="3080">$E59*$C$64*$C$65</f>
        <v>-242386.82334836625</v>
      </c>
      <c r="ICE65" s="1676">
        <f t="shared" ref="ICE65" si="3081">$E59*$C$64*$C$65</f>
        <v>-242386.82334836625</v>
      </c>
      <c r="ICG65" s="1676">
        <f t="shared" ref="ICG65" si="3082">$E59*$C$64*$C$65</f>
        <v>-242386.82334836625</v>
      </c>
      <c r="ICI65" s="1676">
        <f t="shared" ref="ICI65" si="3083">$E59*$C$64*$C$65</f>
        <v>-242386.82334836625</v>
      </c>
      <c r="ICK65" s="1676">
        <f t="shared" ref="ICK65" si="3084">$E59*$C$64*$C$65</f>
        <v>-242386.82334836625</v>
      </c>
      <c r="ICM65" s="1676">
        <f t="shared" ref="ICM65" si="3085">$E59*$C$64*$C$65</f>
        <v>-242386.82334836625</v>
      </c>
      <c r="ICO65" s="1676">
        <f t="shared" ref="ICO65" si="3086">$E59*$C$64*$C$65</f>
        <v>-242386.82334836625</v>
      </c>
      <c r="ICQ65" s="1676">
        <f t="shared" ref="ICQ65" si="3087">$E59*$C$64*$C$65</f>
        <v>-242386.82334836625</v>
      </c>
      <c r="ICS65" s="1676">
        <f t="shared" ref="ICS65" si="3088">$E59*$C$64*$C$65</f>
        <v>-242386.82334836625</v>
      </c>
      <c r="ICU65" s="1676">
        <f t="shared" ref="ICU65" si="3089">$E59*$C$64*$C$65</f>
        <v>-242386.82334836625</v>
      </c>
      <c r="ICW65" s="1676">
        <f t="shared" ref="ICW65" si="3090">$E59*$C$64*$C$65</f>
        <v>-242386.82334836625</v>
      </c>
      <c r="ICY65" s="1676">
        <f t="shared" ref="ICY65" si="3091">$E59*$C$64*$C$65</f>
        <v>-242386.82334836625</v>
      </c>
      <c r="IDA65" s="1676">
        <f t="shared" ref="IDA65" si="3092">$E59*$C$64*$C$65</f>
        <v>-242386.82334836625</v>
      </c>
      <c r="IDC65" s="1676">
        <f t="shared" ref="IDC65" si="3093">$E59*$C$64*$C$65</f>
        <v>-242386.82334836625</v>
      </c>
      <c r="IDE65" s="1676">
        <f t="shared" ref="IDE65" si="3094">$E59*$C$64*$C$65</f>
        <v>-242386.82334836625</v>
      </c>
      <c r="IDG65" s="1676">
        <f t="shared" ref="IDG65" si="3095">$E59*$C$64*$C$65</f>
        <v>-242386.82334836625</v>
      </c>
      <c r="IDI65" s="1676">
        <f t="shared" ref="IDI65" si="3096">$E59*$C$64*$C$65</f>
        <v>-242386.82334836625</v>
      </c>
      <c r="IDK65" s="1676">
        <f t="shared" ref="IDK65" si="3097">$E59*$C$64*$C$65</f>
        <v>-242386.82334836625</v>
      </c>
      <c r="IDM65" s="1676">
        <f t="shared" ref="IDM65" si="3098">$E59*$C$64*$C$65</f>
        <v>-242386.82334836625</v>
      </c>
      <c r="IDO65" s="1676">
        <f t="shared" ref="IDO65" si="3099">$E59*$C$64*$C$65</f>
        <v>-242386.82334836625</v>
      </c>
      <c r="IDQ65" s="1676">
        <f t="shared" ref="IDQ65" si="3100">$E59*$C$64*$C$65</f>
        <v>-242386.82334836625</v>
      </c>
      <c r="IDS65" s="1676">
        <f t="shared" ref="IDS65" si="3101">$E59*$C$64*$C$65</f>
        <v>-242386.82334836625</v>
      </c>
      <c r="IDU65" s="1676">
        <f t="shared" ref="IDU65" si="3102">$E59*$C$64*$C$65</f>
        <v>-242386.82334836625</v>
      </c>
      <c r="IDW65" s="1676">
        <f t="shared" ref="IDW65" si="3103">$E59*$C$64*$C$65</f>
        <v>-242386.82334836625</v>
      </c>
      <c r="IDY65" s="1676">
        <f t="shared" ref="IDY65" si="3104">$E59*$C$64*$C$65</f>
        <v>-242386.82334836625</v>
      </c>
      <c r="IEA65" s="1676">
        <f t="shared" ref="IEA65" si="3105">$E59*$C$64*$C$65</f>
        <v>-242386.82334836625</v>
      </c>
      <c r="IEC65" s="1676">
        <f t="shared" ref="IEC65" si="3106">$E59*$C$64*$C$65</f>
        <v>-242386.82334836625</v>
      </c>
      <c r="IEE65" s="1676">
        <f t="shared" ref="IEE65" si="3107">$E59*$C$64*$C$65</f>
        <v>-242386.82334836625</v>
      </c>
      <c r="IEG65" s="1676">
        <f t="shared" ref="IEG65" si="3108">$E59*$C$64*$C$65</f>
        <v>-242386.82334836625</v>
      </c>
      <c r="IEI65" s="1676">
        <f t="shared" ref="IEI65" si="3109">$E59*$C$64*$C$65</f>
        <v>-242386.82334836625</v>
      </c>
      <c r="IEK65" s="1676">
        <f t="shared" ref="IEK65" si="3110">$E59*$C$64*$C$65</f>
        <v>-242386.82334836625</v>
      </c>
      <c r="IEM65" s="1676">
        <f t="shared" ref="IEM65" si="3111">$E59*$C$64*$C$65</f>
        <v>-242386.82334836625</v>
      </c>
      <c r="IEO65" s="1676">
        <f t="shared" ref="IEO65" si="3112">$E59*$C$64*$C$65</f>
        <v>-242386.82334836625</v>
      </c>
      <c r="IEQ65" s="1676">
        <f t="shared" ref="IEQ65" si="3113">$E59*$C$64*$C$65</f>
        <v>-242386.82334836625</v>
      </c>
      <c r="IES65" s="1676">
        <f t="shared" ref="IES65" si="3114">$E59*$C$64*$C$65</f>
        <v>-242386.82334836625</v>
      </c>
      <c r="IEU65" s="1676">
        <f t="shared" ref="IEU65" si="3115">$E59*$C$64*$C$65</f>
        <v>-242386.82334836625</v>
      </c>
      <c r="IEW65" s="1676">
        <f t="shared" ref="IEW65" si="3116">$E59*$C$64*$C$65</f>
        <v>-242386.82334836625</v>
      </c>
      <c r="IEY65" s="1676">
        <f t="shared" ref="IEY65" si="3117">$E59*$C$64*$C$65</f>
        <v>-242386.82334836625</v>
      </c>
      <c r="IFA65" s="1676">
        <f t="shared" ref="IFA65" si="3118">$E59*$C$64*$C$65</f>
        <v>-242386.82334836625</v>
      </c>
      <c r="IFC65" s="1676">
        <f t="shared" ref="IFC65" si="3119">$E59*$C$64*$C$65</f>
        <v>-242386.82334836625</v>
      </c>
      <c r="IFE65" s="1676">
        <f t="shared" ref="IFE65" si="3120">$E59*$C$64*$C$65</f>
        <v>-242386.82334836625</v>
      </c>
      <c r="IFG65" s="1676">
        <f t="shared" ref="IFG65" si="3121">$E59*$C$64*$C$65</f>
        <v>-242386.82334836625</v>
      </c>
      <c r="IFI65" s="1676">
        <f t="shared" ref="IFI65" si="3122">$E59*$C$64*$C$65</f>
        <v>-242386.82334836625</v>
      </c>
      <c r="IFK65" s="1676">
        <f t="shared" ref="IFK65" si="3123">$E59*$C$64*$C$65</f>
        <v>-242386.82334836625</v>
      </c>
      <c r="IFM65" s="1676">
        <f t="shared" ref="IFM65" si="3124">$E59*$C$64*$C$65</f>
        <v>-242386.82334836625</v>
      </c>
      <c r="IFO65" s="1676">
        <f t="shared" ref="IFO65" si="3125">$E59*$C$64*$C$65</f>
        <v>-242386.82334836625</v>
      </c>
      <c r="IFQ65" s="1676">
        <f t="shared" ref="IFQ65" si="3126">$E59*$C$64*$C$65</f>
        <v>-242386.82334836625</v>
      </c>
      <c r="IFS65" s="1676">
        <f t="shared" ref="IFS65" si="3127">$E59*$C$64*$C$65</f>
        <v>-242386.82334836625</v>
      </c>
      <c r="IFU65" s="1676">
        <f t="shared" ref="IFU65" si="3128">$E59*$C$64*$C$65</f>
        <v>-242386.82334836625</v>
      </c>
      <c r="IFW65" s="1676">
        <f t="shared" ref="IFW65" si="3129">$E59*$C$64*$C$65</f>
        <v>-242386.82334836625</v>
      </c>
      <c r="IFY65" s="1676">
        <f t="shared" ref="IFY65" si="3130">$E59*$C$64*$C$65</f>
        <v>-242386.82334836625</v>
      </c>
      <c r="IGA65" s="1676">
        <f t="shared" ref="IGA65" si="3131">$E59*$C$64*$C$65</f>
        <v>-242386.82334836625</v>
      </c>
      <c r="IGC65" s="1676">
        <f t="shared" ref="IGC65" si="3132">$E59*$C$64*$C$65</f>
        <v>-242386.82334836625</v>
      </c>
      <c r="IGE65" s="1676">
        <f t="shared" ref="IGE65" si="3133">$E59*$C$64*$C$65</f>
        <v>-242386.82334836625</v>
      </c>
      <c r="IGG65" s="1676">
        <f t="shared" ref="IGG65" si="3134">$E59*$C$64*$C$65</f>
        <v>-242386.82334836625</v>
      </c>
      <c r="IGI65" s="1676">
        <f t="shared" ref="IGI65" si="3135">$E59*$C$64*$C$65</f>
        <v>-242386.82334836625</v>
      </c>
      <c r="IGK65" s="1676">
        <f t="shared" ref="IGK65" si="3136">$E59*$C$64*$C$65</f>
        <v>-242386.82334836625</v>
      </c>
      <c r="IGM65" s="1676">
        <f t="shared" ref="IGM65" si="3137">$E59*$C$64*$C$65</f>
        <v>-242386.82334836625</v>
      </c>
      <c r="IGO65" s="1676">
        <f t="shared" ref="IGO65" si="3138">$E59*$C$64*$C$65</f>
        <v>-242386.82334836625</v>
      </c>
      <c r="IGQ65" s="1676">
        <f t="shared" ref="IGQ65" si="3139">$E59*$C$64*$C$65</f>
        <v>-242386.82334836625</v>
      </c>
      <c r="IGS65" s="1676">
        <f t="shared" ref="IGS65" si="3140">$E59*$C$64*$C$65</f>
        <v>-242386.82334836625</v>
      </c>
      <c r="IGU65" s="1676">
        <f t="shared" ref="IGU65" si="3141">$E59*$C$64*$C$65</f>
        <v>-242386.82334836625</v>
      </c>
      <c r="IGW65" s="1676">
        <f t="shared" ref="IGW65" si="3142">$E59*$C$64*$C$65</f>
        <v>-242386.82334836625</v>
      </c>
      <c r="IGY65" s="1676">
        <f t="shared" ref="IGY65" si="3143">$E59*$C$64*$C$65</f>
        <v>-242386.82334836625</v>
      </c>
      <c r="IHA65" s="1676">
        <f t="shared" ref="IHA65" si="3144">$E59*$C$64*$C$65</f>
        <v>-242386.82334836625</v>
      </c>
      <c r="IHC65" s="1676">
        <f t="shared" ref="IHC65" si="3145">$E59*$C$64*$C$65</f>
        <v>-242386.82334836625</v>
      </c>
      <c r="IHE65" s="1676">
        <f t="shared" ref="IHE65" si="3146">$E59*$C$64*$C$65</f>
        <v>-242386.82334836625</v>
      </c>
      <c r="IHG65" s="1676">
        <f t="shared" ref="IHG65" si="3147">$E59*$C$64*$C$65</f>
        <v>-242386.82334836625</v>
      </c>
      <c r="IHI65" s="1676">
        <f t="shared" ref="IHI65" si="3148">$E59*$C$64*$C$65</f>
        <v>-242386.82334836625</v>
      </c>
      <c r="IHK65" s="1676">
        <f t="shared" ref="IHK65" si="3149">$E59*$C$64*$C$65</f>
        <v>-242386.82334836625</v>
      </c>
      <c r="IHM65" s="1676">
        <f t="shared" ref="IHM65" si="3150">$E59*$C$64*$C$65</f>
        <v>-242386.82334836625</v>
      </c>
      <c r="IHO65" s="1676">
        <f t="shared" ref="IHO65" si="3151">$E59*$C$64*$C$65</f>
        <v>-242386.82334836625</v>
      </c>
      <c r="IHQ65" s="1676">
        <f t="shared" ref="IHQ65" si="3152">$E59*$C$64*$C$65</f>
        <v>-242386.82334836625</v>
      </c>
      <c r="IHS65" s="1676">
        <f t="shared" ref="IHS65" si="3153">$E59*$C$64*$C$65</f>
        <v>-242386.82334836625</v>
      </c>
      <c r="IHU65" s="1676">
        <f t="shared" ref="IHU65" si="3154">$E59*$C$64*$C$65</f>
        <v>-242386.82334836625</v>
      </c>
      <c r="IHW65" s="1676">
        <f t="shared" ref="IHW65" si="3155">$E59*$C$64*$C$65</f>
        <v>-242386.82334836625</v>
      </c>
      <c r="IHY65" s="1676">
        <f t="shared" ref="IHY65" si="3156">$E59*$C$64*$C$65</f>
        <v>-242386.82334836625</v>
      </c>
      <c r="IIA65" s="1676">
        <f t="shared" ref="IIA65" si="3157">$E59*$C$64*$C$65</f>
        <v>-242386.82334836625</v>
      </c>
      <c r="IIC65" s="1676">
        <f t="shared" ref="IIC65" si="3158">$E59*$C$64*$C$65</f>
        <v>-242386.82334836625</v>
      </c>
      <c r="IIE65" s="1676">
        <f t="shared" ref="IIE65" si="3159">$E59*$C$64*$C$65</f>
        <v>-242386.82334836625</v>
      </c>
      <c r="IIG65" s="1676">
        <f t="shared" ref="IIG65" si="3160">$E59*$C$64*$C$65</f>
        <v>-242386.82334836625</v>
      </c>
      <c r="III65" s="1676">
        <f t="shared" ref="III65" si="3161">$E59*$C$64*$C$65</f>
        <v>-242386.82334836625</v>
      </c>
      <c r="IIK65" s="1676">
        <f t="shared" ref="IIK65" si="3162">$E59*$C$64*$C$65</f>
        <v>-242386.82334836625</v>
      </c>
      <c r="IIM65" s="1676">
        <f t="shared" ref="IIM65" si="3163">$E59*$C$64*$C$65</f>
        <v>-242386.82334836625</v>
      </c>
      <c r="IIO65" s="1676">
        <f t="shared" ref="IIO65" si="3164">$E59*$C$64*$C$65</f>
        <v>-242386.82334836625</v>
      </c>
      <c r="IIQ65" s="1676">
        <f t="shared" ref="IIQ65" si="3165">$E59*$C$64*$C$65</f>
        <v>-242386.82334836625</v>
      </c>
      <c r="IIS65" s="1676">
        <f t="shared" ref="IIS65" si="3166">$E59*$C$64*$C$65</f>
        <v>-242386.82334836625</v>
      </c>
      <c r="IIU65" s="1676">
        <f t="shared" ref="IIU65" si="3167">$E59*$C$64*$C$65</f>
        <v>-242386.82334836625</v>
      </c>
      <c r="IIW65" s="1676">
        <f t="shared" ref="IIW65" si="3168">$E59*$C$64*$C$65</f>
        <v>-242386.82334836625</v>
      </c>
      <c r="IIY65" s="1676">
        <f t="shared" ref="IIY65" si="3169">$E59*$C$64*$C$65</f>
        <v>-242386.82334836625</v>
      </c>
      <c r="IJA65" s="1676">
        <f t="shared" ref="IJA65" si="3170">$E59*$C$64*$C$65</f>
        <v>-242386.82334836625</v>
      </c>
      <c r="IJC65" s="1676">
        <f t="shared" ref="IJC65" si="3171">$E59*$C$64*$C$65</f>
        <v>-242386.82334836625</v>
      </c>
      <c r="IJE65" s="1676">
        <f t="shared" ref="IJE65" si="3172">$E59*$C$64*$C$65</f>
        <v>-242386.82334836625</v>
      </c>
      <c r="IJG65" s="1676">
        <f t="shared" ref="IJG65" si="3173">$E59*$C$64*$C$65</f>
        <v>-242386.82334836625</v>
      </c>
      <c r="IJI65" s="1676">
        <f t="shared" ref="IJI65" si="3174">$E59*$C$64*$C$65</f>
        <v>-242386.82334836625</v>
      </c>
      <c r="IJK65" s="1676">
        <f t="shared" ref="IJK65" si="3175">$E59*$C$64*$C$65</f>
        <v>-242386.82334836625</v>
      </c>
      <c r="IJM65" s="1676">
        <f t="shared" ref="IJM65" si="3176">$E59*$C$64*$C$65</f>
        <v>-242386.82334836625</v>
      </c>
      <c r="IJO65" s="1676">
        <f t="shared" ref="IJO65" si="3177">$E59*$C$64*$C$65</f>
        <v>-242386.82334836625</v>
      </c>
      <c r="IJQ65" s="1676">
        <f t="shared" ref="IJQ65" si="3178">$E59*$C$64*$C$65</f>
        <v>-242386.82334836625</v>
      </c>
      <c r="IJS65" s="1676">
        <f t="shared" ref="IJS65" si="3179">$E59*$C$64*$C$65</f>
        <v>-242386.82334836625</v>
      </c>
      <c r="IJU65" s="1676">
        <f t="shared" ref="IJU65" si="3180">$E59*$C$64*$C$65</f>
        <v>-242386.82334836625</v>
      </c>
      <c r="IJW65" s="1676">
        <f t="shared" ref="IJW65" si="3181">$E59*$C$64*$C$65</f>
        <v>-242386.82334836625</v>
      </c>
      <c r="IJY65" s="1676">
        <f t="shared" ref="IJY65" si="3182">$E59*$C$64*$C$65</f>
        <v>-242386.82334836625</v>
      </c>
      <c r="IKA65" s="1676">
        <f t="shared" ref="IKA65" si="3183">$E59*$C$64*$C$65</f>
        <v>-242386.82334836625</v>
      </c>
      <c r="IKC65" s="1676">
        <f t="shared" ref="IKC65" si="3184">$E59*$C$64*$C$65</f>
        <v>-242386.82334836625</v>
      </c>
      <c r="IKE65" s="1676">
        <f t="shared" ref="IKE65" si="3185">$E59*$C$64*$C$65</f>
        <v>-242386.82334836625</v>
      </c>
      <c r="IKG65" s="1676">
        <f t="shared" ref="IKG65" si="3186">$E59*$C$64*$C$65</f>
        <v>-242386.82334836625</v>
      </c>
      <c r="IKI65" s="1676">
        <f t="shared" ref="IKI65" si="3187">$E59*$C$64*$C$65</f>
        <v>-242386.82334836625</v>
      </c>
      <c r="IKK65" s="1676">
        <f t="shared" ref="IKK65" si="3188">$E59*$C$64*$C$65</f>
        <v>-242386.82334836625</v>
      </c>
      <c r="IKM65" s="1676">
        <f t="shared" ref="IKM65" si="3189">$E59*$C$64*$C$65</f>
        <v>-242386.82334836625</v>
      </c>
      <c r="IKO65" s="1676">
        <f t="shared" ref="IKO65" si="3190">$E59*$C$64*$C$65</f>
        <v>-242386.82334836625</v>
      </c>
      <c r="IKQ65" s="1676">
        <f t="shared" ref="IKQ65" si="3191">$E59*$C$64*$C$65</f>
        <v>-242386.82334836625</v>
      </c>
      <c r="IKS65" s="1676">
        <f t="shared" ref="IKS65" si="3192">$E59*$C$64*$C$65</f>
        <v>-242386.82334836625</v>
      </c>
      <c r="IKU65" s="1676">
        <f t="shared" ref="IKU65" si="3193">$E59*$C$64*$C$65</f>
        <v>-242386.82334836625</v>
      </c>
      <c r="IKW65" s="1676">
        <f t="shared" ref="IKW65" si="3194">$E59*$C$64*$C$65</f>
        <v>-242386.82334836625</v>
      </c>
      <c r="IKY65" s="1676">
        <f t="shared" ref="IKY65" si="3195">$E59*$C$64*$C$65</f>
        <v>-242386.82334836625</v>
      </c>
      <c r="ILA65" s="1676">
        <f t="shared" ref="ILA65" si="3196">$E59*$C$64*$C$65</f>
        <v>-242386.82334836625</v>
      </c>
      <c r="ILC65" s="1676">
        <f t="shared" ref="ILC65" si="3197">$E59*$C$64*$C$65</f>
        <v>-242386.82334836625</v>
      </c>
      <c r="ILE65" s="1676">
        <f t="shared" ref="ILE65" si="3198">$E59*$C$64*$C$65</f>
        <v>-242386.82334836625</v>
      </c>
      <c r="ILG65" s="1676">
        <f t="shared" ref="ILG65" si="3199">$E59*$C$64*$C$65</f>
        <v>-242386.82334836625</v>
      </c>
      <c r="ILI65" s="1676">
        <f t="shared" ref="ILI65" si="3200">$E59*$C$64*$C$65</f>
        <v>-242386.82334836625</v>
      </c>
      <c r="ILK65" s="1676">
        <f t="shared" ref="ILK65" si="3201">$E59*$C$64*$C$65</f>
        <v>-242386.82334836625</v>
      </c>
      <c r="ILM65" s="1676">
        <f t="shared" ref="ILM65" si="3202">$E59*$C$64*$C$65</f>
        <v>-242386.82334836625</v>
      </c>
      <c r="ILO65" s="1676">
        <f t="shared" ref="ILO65" si="3203">$E59*$C$64*$C$65</f>
        <v>-242386.82334836625</v>
      </c>
      <c r="ILQ65" s="1676">
        <f t="shared" ref="ILQ65" si="3204">$E59*$C$64*$C$65</f>
        <v>-242386.82334836625</v>
      </c>
      <c r="ILS65" s="1676">
        <f t="shared" ref="ILS65" si="3205">$E59*$C$64*$C$65</f>
        <v>-242386.82334836625</v>
      </c>
      <c r="ILU65" s="1676">
        <f t="shared" ref="ILU65" si="3206">$E59*$C$64*$C$65</f>
        <v>-242386.82334836625</v>
      </c>
      <c r="ILW65" s="1676">
        <f t="shared" ref="ILW65" si="3207">$E59*$C$64*$C$65</f>
        <v>-242386.82334836625</v>
      </c>
      <c r="ILY65" s="1676">
        <f t="shared" ref="ILY65" si="3208">$E59*$C$64*$C$65</f>
        <v>-242386.82334836625</v>
      </c>
      <c r="IMA65" s="1676">
        <f t="shared" ref="IMA65" si="3209">$E59*$C$64*$C$65</f>
        <v>-242386.82334836625</v>
      </c>
      <c r="IMC65" s="1676">
        <f t="shared" ref="IMC65" si="3210">$E59*$C$64*$C$65</f>
        <v>-242386.82334836625</v>
      </c>
      <c r="IME65" s="1676">
        <f t="shared" ref="IME65" si="3211">$E59*$C$64*$C$65</f>
        <v>-242386.82334836625</v>
      </c>
      <c r="IMG65" s="1676">
        <f t="shared" ref="IMG65" si="3212">$E59*$C$64*$C$65</f>
        <v>-242386.82334836625</v>
      </c>
      <c r="IMI65" s="1676">
        <f t="shared" ref="IMI65" si="3213">$E59*$C$64*$C$65</f>
        <v>-242386.82334836625</v>
      </c>
      <c r="IMK65" s="1676">
        <f t="shared" ref="IMK65" si="3214">$E59*$C$64*$C$65</f>
        <v>-242386.82334836625</v>
      </c>
      <c r="IMM65" s="1676">
        <f t="shared" ref="IMM65" si="3215">$E59*$C$64*$C$65</f>
        <v>-242386.82334836625</v>
      </c>
      <c r="IMO65" s="1676">
        <f t="shared" ref="IMO65" si="3216">$E59*$C$64*$C$65</f>
        <v>-242386.82334836625</v>
      </c>
      <c r="IMQ65" s="1676">
        <f t="shared" ref="IMQ65" si="3217">$E59*$C$64*$C$65</f>
        <v>-242386.82334836625</v>
      </c>
      <c r="IMS65" s="1676">
        <f t="shared" ref="IMS65" si="3218">$E59*$C$64*$C$65</f>
        <v>-242386.82334836625</v>
      </c>
      <c r="IMU65" s="1676">
        <f t="shared" ref="IMU65" si="3219">$E59*$C$64*$C$65</f>
        <v>-242386.82334836625</v>
      </c>
      <c r="IMW65" s="1676">
        <f t="shared" ref="IMW65" si="3220">$E59*$C$64*$C$65</f>
        <v>-242386.82334836625</v>
      </c>
      <c r="IMY65" s="1676">
        <f t="shared" ref="IMY65" si="3221">$E59*$C$64*$C$65</f>
        <v>-242386.82334836625</v>
      </c>
      <c r="INA65" s="1676">
        <f t="shared" ref="INA65" si="3222">$E59*$C$64*$C$65</f>
        <v>-242386.82334836625</v>
      </c>
      <c r="INC65" s="1676">
        <f t="shared" ref="INC65" si="3223">$E59*$C$64*$C$65</f>
        <v>-242386.82334836625</v>
      </c>
      <c r="INE65" s="1676">
        <f t="shared" ref="INE65" si="3224">$E59*$C$64*$C$65</f>
        <v>-242386.82334836625</v>
      </c>
      <c r="ING65" s="1676">
        <f t="shared" ref="ING65" si="3225">$E59*$C$64*$C$65</f>
        <v>-242386.82334836625</v>
      </c>
      <c r="INI65" s="1676">
        <f t="shared" ref="INI65" si="3226">$E59*$C$64*$C$65</f>
        <v>-242386.82334836625</v>
      </c>
      <c r="INK65" s="1676">
        <f t="shared" ref="INK65" si="3227">$E59*$C$64*$C$65</f>
        <v>-242386.82334836625</v>
      </c>
      <c r="INM65" s="1676">
        <f t="shared" ref="INM65" si="3228">$E59*$C$64*$C$65</f>
        <v>-242386.82334836625</v>
      </c>
      <c r="INO65" s="1676">
        <f t="shared" ref="INO65" si="3229">$E59*$C$64*$C$65</f>
        <v>-242386.82334836625</v>
      </c>
      <c r="INQ65" s="1676">
        <f t="shared" ref="INQ65" si="3230">$E59*$C$64*$C$65</f>
        <v>-242386.82334836625</v>
      </c>
      <c r="INS65" s="1676">
        <f t="shared" ref="INS65" si="3231">$E59*$C$64*$C$65</f>
        <v>-242386.82334836625</v>
      </c>
      <c r="INU65" s="1676">
        <f t="shared" ref="INU65" si="3232">$E59*$C$64*$C$65</f>
        <v>-242386.82334836625</v>
      </c>
      <c r="INW65" s="1676">
        <f t="shared" ref="INW65" si="3233">$E59*$C$64*$C$65</f>
        <v>-242386.82334836625</v>
      </c>
      <c r="INY65" s="1676">
        <f t="shared" ref="INY65" si="3234">$E59*$C$64*$C$65</f>
        <v>-242386.82334836625</v>
      </c>
      <c r="IOA65" s="1676">
        <f t="shared" ref="IOA65" si="3235">$E59*$C$64*$C$65</f>
        <v>-242386.82334836625</v>
      </c>
      <c r="IOC65" s="1676">
        <f t="shared" ref="IOC65" si="3236">$E59*$C$64*$C$65</f>
        <v>-242386.82334836625</v>
      </c>
      <c r="IOE65" s="1676">
        <f t="shared" ref="IOE65" si="3237">$E59*$C$64*$C$65</f>
        <v>-242386.82334836625</v>
      </c>
      <c r="IOG65" s="1676">
        <f t="shared" ref="IOG65" si="3238">$E59*$C$64*$C$65</f>
        <v>-242386.82334836625</v>
      </c>
      <c r="IOI65" s="1676">
        <f t="shared" ref="IOI65" si="3239">$E59*$C$64*$C$65</f>
        <v>-242386.82334836625</v>
      </c>
      <c r="IOK65" s="1676">
        <f t="shared" ref="IOK65" si="3240">$E59*$C$64*$C$65</f>
        <v>-242386.82334836625</v>
      </c>
      <c r="IOM65" s="1676">
        <f t="shared" ref="IOM65" si="3241">$E59*$C$64*$C$65</f>
        <v>-242386.82334836625</v>
      </c>
      <c r="IOO65" s="1676">
        <f t="shared" ref="IOO65" si="3242">$E59*$C$64*$C$65</f>
        <v>-242386.82334836625</v>
      </c>
      <c r="IOQ65" s="1676">
        <f t="shared" ref="IOQ65" si="3243">$E59*$C$64*$C$65</f>
        <v>-242386.82334836625</v>
      </c>
      <c r="IOS65" s="1676">
        <f t="shared" ref="IOS65" si="3244">$E59*$C$64*$C$65</f>
        <v>-242386.82334836625</v>
      </c>
      <c r="IOU65" s="1676">
        <f t="shared" ref="IOU65" si="3245">$E59*$C$64*$C$65</f>
        <v>-242386.82334836625</v>
      </c>
      <c r="IOW65" s="1676">
        <f t="shared" ref="IOW65" si="3246">$E59*$C$64*$C$65</f>
        <v>-242386.82334836625</v>
      </c>
      <c r="IOY65" s="1676">
        <f t="shared" ref="IOY65" si="3247">$E59*$C$64*$C$65</f>
        <v>-242386.82334836625</v>
      </c>
      <c r="IPA65" s="1676">
        <f t="shared" ref="IPA65" si="3248">$E59*$C$64*$C$65</f>
        <v>-242386.82334836625</v>
      </c>
      <c r="IPC65" s="1676">
        <f t="shared" ref="IPC65" si="3249">$E59*$C$64*$C$65</f>
        <v>-242386.82334836625</v>
      </c>
      <c r="IPE65" s="1676">
        <f t="shared" ref="IPE65" si="3250">$E59*$C$64*$C$65</f>
        <v>-242386.82334836625</v>
      </c>
      <c r="IPG65" s="1676">
        <f t="shared" ref="IPG65" si="3251">$E59*$C$64*$C$65</f>
        <v>-242386.82334836625</v>
      </c>
      <c r="IPI65" s="1676">
        <f t="shared" ref="IPI65" si="3252">$E59*$C$64*$C$65</f>
        <v>-242386.82334836625</v>
      </c>
      <c r="IPK65" s="1676">
        <f t="shared" ref="IPK65" si="3253">$E59*$C$64*$C$65</f>
        <v>-242386.82334836625</v>
      </c>
      <c r="IPM65" s="1676">
        <f t="shared" ref="IPM65" si="3254">$E59*$C$64*$C$65</f>
        <v>-242386.82334836625</v>
      </c>
      <c r="IPO65" s="1676">
        <f t="shared" ref="IPO65" si="3255">$E59*$C$64*$C$65</f>
        <v>-242386.82334836625</v>
      </c>
      <c r="IPQ65" s="1676">
        <f t="shared" ref="IPQ65" si="3256">$E59*$C$64*$C$65</f>
        <v>-242386.82334836625</v>
      </c>
      <c r="IPS65" s="1676">
        <f t="shared" ref="IPS65" si="3257">$E59*$C$64*$C$65</f>
        <v>-242386.82334836625</v>
      </c>
      <c r="IPU65" s="1676">
        <f t="shared" ref="IPU65" si="3258">$E59*$C$64*$C$65</f>
        <v>-242386.82334836625</v>
      </c>
      <c r="IPW65" s="1676">
        <f t="shared" ref="IPW65" si="3259">$E59*$C$64*$C$65</f>
        <v>-242386.82334836625</v>
      </c>
      <c r="IPY65" s="1676">
        <f t="shared" ref="IPY65" si="3260">$E59*$C$64*$C$65</f>
        <v>-242386.82334836625</v>
      </c>
      <c r="IQA65" s="1676">
        <f t="shared" ref="IQA65" si="3261">$E59*$C$64*$C$65</f>
        <v>-242386.82334836625</v>
      </c>
      <c r="IQC65" s="1676">
        <f t="shared" ref="IQC65" si="3262">$E59*$C$64*$C$65</f>
        <v>-242386.82334836625</v>
      </c>
      <c r="IQE65" s="1676">
        <f t="shared" ref="IQE65" si="3263">$E59*$C$64*$C$65</f>
        <v>-242386.82334836625</v>
      </c>
      <c r="IQG65" s="1676">
        <f t="shared" ref="IQG65" si="3264">$E59*$C$64*$C$65</f>
        <v>-242386.82334836625</v>
      </c>
      <c r="IQI65" s="1676">
        <f t="shared" ref="IQI65" si="3265">$E59*$C$64*$C$65</f>
        <v>-242386.82334836625</v>
      </c>
      <c r="IQK65" s="1676">
        <f t="shared" ref="IQK65" si="3266">$E59*$C$64*$C$65</f>
        <v>-242386.82334836625</v>
      </c>
      <c r="IQM65" s="1676">
        <f t="shared" ref="IQM65" si="3267">$E59*$C$64*$C$65</f>
        <v>-242386.82334836625</v>
      </c>
      <c r="IQO65" s="1676">
        <f t="shared" ref="IQO65" si="3268">$E59*$C$64*$C$65</f>
        <v>-242386.82334836625</v>
      </c>
      <c r="IQQ65" s="1676">
        <f t="shared" ref="IQQ65" si="3269">$E59*$C$64*$C$65</f>
        <v>-242386.82334836625</v>
      </c>
      <c r="IQS65" s="1676">
        <f t="shared" ref="IQS65" si="3270">$E59*$C$64*$C$65</f>
        <v>-242386.82334836625</v>
      </c>
      <c r="IQU65" s="1676">
        <f t="shared" ref="IQU65" si="3271">$E59*$C$64*$C$65</f>
        <v>-242386.82334836625</v>
      </c>
      <c r="IQW65" s="1676">
        <f t="shared" ref="IQW65" si="3272">$E59*$C$64*$C$65</f>
        <v>-242386.82334836625</v>
      </c>
      <c r="IQY65" s="1676">
        <f t="shared" ref="IQY65" si="3273">$E59*$C$64*$C$65</f>
        <v>-242386.82334836625</v>
      </c>
      <c r="IRA65" s="1676">
        <f t="shared" ref="IRA65" si="3274">$E59*$C$64*$C$65</f>
        <v>-242386.82334836625</v>
      </c>
      <c r="IRC65" s="1676">
        <f t="shared" ref="IRC65" si="3275">$E59*$C$64*$C$65</f>
        <v>-242386.82334836625</v>
      </c>
      <c r="IRE65" s="1676">
        <f t="shared" ref="IRE65" si="3276">$E59*$C$64*$C$65</f>
        <v>-242386.82334836625</v>
      </c>
      <c r="IRG65" s="1676">
        <f t="shared" ref="IRG65" si="3277">$E59*$C$64*$C$65</f>
        <v>-242386.82334836625</v>
      </c>
      <c r="IRI65" s="1676">
        <f t="shared" ref="IRI65" si="3278">$E59*$C$64*$C$65</f>
        <v>-242386.82334836625</v>
      </c>
      <c r="IRK65" s="1676">
        <f t="shared" ref="IRK65" si="3279">$E59*$C$64*$C$65</f>
        <v>-242386.82334836625</v>
      </c>
      <c r="IRM65" s="1676">
        <f t="shared" ref="IRM65" si="3280">$E59*$C$64*$C$65</f>
        <v>-242386.82334836625</v>
      </c>
      <c r="IRO65" s="1676">
        <f t="shared" ref="IRO65" si="3281">$E59*$C$64*$C$65</f>
        <v>-242386.82334836625</v>
      </c>
      <c r="IRQ65" s="1676">
        <f t="shared" ref="IRQ65" si="3282">$E59*$C$64*$C$65</f>
        <v>-242386.82334836625</v>
      </c>
      <c r="IRS65" s="1676">
        <f t="shared" ref="IRS65" si="3283">$E59*$C$64*$C$65</f>
        <v>-242386.82334836625</v>
      </c>
      <c r="IRU65" s="1676">
        <f t="shared" ref="IRU65" si="3284">$E59*$C$64*$C$65</f>
        <v>-242386.82334836625</v>
      </c>
      <c r="IRW65" s="1676">
        <f t="shared" ref="IRW65" si="3285">$E59*$C$64*$C$65</f>
        <v>-242386.82334836625</v>
      </c>
      <c r="IRY65" s="1676">
        <f t="shared" ref="IRY65" si="3286">$E59*$C$64*$C$65</f>
        <v>-242386.82334836625</v>
      </c>
      <c r="ISA65" s="1676">
        <f t="shared" ref="ISA65" si="3287">$E59*$C$64*$C$65</f>
        <v>-242386.82334836625</v>
      </c>
      <c r="ISC65" s="1676">
        <f t="shared" ref="ISC65" si="3288">$E59*$C$64*$C$65</f>
        <v>-242386.82334836625</v>
      </c>
      <c r="ISE65" s="1676">
        <f t="shared" ref="ISE65" si="3289">$E59*$C$64*$C$65</f>
        <v>-242386.82334836625</v>
      </c>
      <c r="ISG65" s="1676">
        <f t="shared" ref="ISG65" si="3290">$E59*$C$64*$C$65</f>
        <v>-242386.82334836625</v>
      </c>
      <c r="ISI65" s="1676">
        <f t="shared" ref="ISI65" si="3291">$E59*$C$64*$C$65</f>
        <v>-242386.82334836625</v>
      </c>
      <c r="ISK65" s="1676">
        <f t="shared" ref="ISK65" si="3292">$E59*$C$64*$C$65</f>
        <v>-242386.82334836625</v>
      </c>
      <c r="ISM65" s="1676">
        <f t="shared" ref="ISM65" si="3293">$E59*$C$64*$C$65</f>
        <v>-242386.82334836625</v>
      </c>
      <c r="ISO65" s="1676">
        <f t="shared" ref="ISO65" si="3294">$E59*$C$64*$C$65</f>
        <v>-242386.82334836625</v>
      </c>
      <c r="ISQ65" s="1676">
        <f t="shared" ref="ISQ65" si="3295">$E59*$C$64*$C$65</f>
        <v>-242386.82334836625</v>
      </c>
      <c r="ISS65" s="1676">
        <f t="shared" ref="ISS65" si="3296">$E59*$C$64*$C$65</f>
        <v>-242386.82334836625</v>
      </c>
      <c r="ISU65" s="1676">
        <f t="shared" ref="ISU65" si="3297">$E59*$C$64*$C$65</f>
        <v>-242386.82334836625</v>
      </c>
      <c r="ISW65" s="1676">
        <f t="shared" ref="ISW65" si="3298">$E59*$C$64*$C$65</f>
        <v>-242386.82334836625</v>
      </c>
      <c r="ISY65" s="1676">
        <f t="shared" ref="ISY65" si="3299">$E59*$C$64*$C$65</f>
        <v>-242386.82334836625</v>
      </c>
      <c r="ITA65" s="1676">
        <f t="shared" ref="ITA65" si="3300">$E59*$C$64*$C$65</f>
        <v>-242386.82334836625</v>
      </c>
      <c r="ITC65" s="1676">
        <f t="shared" ref="ITC65" si="3301">$E59*$C$64*$C$65</f>
        <v>-242386.82334836625</v>
      </c>
      <c r="ITE65" s="1676">
        <f t="shared" ref="ITE65" si="3302">$E59*$C$64*$C$65</f>
        <v>-242386.82334836625</v>
      </c>
      <c r="ITG65" s="1676">
        <f t="shared" ref="ITG65" si="3303">$E59*$C$64*$C$65</f>
        <v>-242386.82334836625</v>
      </c>
      <c r="ITI65" s="1676">
        <f t="shared" ref="ITI65" si="3304">$E59*$C$64*$C$65</f>
        <v>-242386.82334836625</v>
      </c>
      <c r="ITK65" s="1676">
        <f t="shared" ref="ITK65" si="3305">$E59*$C$64*$C$65</f>
        <v>-242386.82334836625</v>
      </c>
      <c r="ITM65" s="1676">
        <f t="shared" ref="ITM65" si="3306">$E59*$C$64*$C$65</f>
        <v>-242386.82334836625</v>
      </c>
      <c r="ITO65" s="1676">
        <f t="shared" ref="ITO65" si="3307">$E59*$C$64*$C$65</f>
        <v>-242386.82334836625</v>
      </c>
      <c r="ITQ65" s="1676">
        <f t="shared" ref="ITQ65" si="3308">$E59*$C$64*$C$65</f>
        <v>-242386.82334836625</v>
      </c>
      <c r="ITS65" s="1676">
        <f t="shared" ref="ITS65" si="3309">$E59*$C$64*$C$65</f>
        <v>-242386.82334836625</v>
      </c>
      <c r="ITU65" s="1676">
        <f t="shared" ref="ITU65" si="3310">$E59*$C$64*$C$65</f>
        <v>-242386.82334836625</v>
      </c>
      <c r="ITW65" s="1676">
        <f t="shared" ref="ITW65" si="3311">$E59*$C$64*$C$65</f>
        <v>-242386.82334836625</v>
      </c>
      <c r="ITY65" s="1676">
        <f t="shared" ref="ITY65" si="3312">$E59*$C$64*$C$65</f>
        <v>-242386.82334836625</v>
      </c>
      <c r="IUA65" s="1676">
        <f t="shared" ref="IUA65" si="3313">$E59*$C$64*$C$65</f>
        <v>-242386.82334836625</v>
      </c>
      <c r="IUC65" s="1676">
        <f t="shared" ref="IUC65" si="3314">$E59*$C$64*$C$65</f>
        <v>-242386.82334836625</v>
      </c>
      <c r="IUE65" s="1676">
        <f t="shared" ref="IUE65" si="3315">$E59*$C$64*$C$65</f>
        <v>-242386.82334836625</v>
      </c>
      <c r="IUG65" s="1676">
        <f t="shared" ref="IUG65" si="3316">$E59*$C$64*$C$65</f>
        <v>-242386.82334836625</v>
      </c>
      <c r="IUI65" s="1676">
        <f t="shared" ref="IUI65" si="3317">$E59*$C$64*$C$65</f>
        <v>-242386.82334836625</v>
      </c>
      <c r="IUK65" s="1676">
        <f t="shared" ref="IUK65" si="3318">$E59*$C$64*$C$65</f>
        <v>-242386.82334836625</v>
      </c>
      <c r="IUM65" s="1676">
        <f t="shared" ref="IUM65" si="3319">$E59*$C$64*$C$65</f>
        <v>-242386.82334836625</v>
      </c>
      <c r="IUO65" s="1676">
        <f t="shared" ref="IUO65" si="3320">$E59*$C$64*$C$65</f>
        <v>-242386.82334836625</v>
      </c>
      <c r="IUQ65" s="1676">
        <f t="shared" ref="IUQ65" si="3321">$E59*$C$64*$C$65</f>
        <v>-242386.82334836625</v>
      </c>
      <c r="IUS65" s="1676">
        <f t="shared" ref="IUS65" si="3322">$E59*$C$64*$C$65</f>
        <v>-242386.82334836625</v>
      </c>
      <c r="IUU65" s="1676">
        <f t="shared" ref="IUU65" si="3323">$E59*$C$64*$C$65</f>
        <v>-242386.82334836625</v>
      </c>
      <c r="IUW65" s="1676">
        <f t="shared" ref="IUW65" si="3324">$E59*$C$64*$C$65</f>
        <v>-242386.82334836625</v>
      </c>
      <c r="IUY65" s="1676">
        <f t="shared" ref="IUY65" si="3325">$E59*$C$64*$C$65</f>
        <v>-242386.82334836625</v>
      </c>
      <c r="IVA65" s="1676">
        <f t="shared" ref="IVA65" si="3326">$E59*$C$64*$C$65</f>
        <v>-242386.82334836625</v>
      </c>
      <c r="IVC65" s="1676">
        <f t="shared" ref="IVC65" si="3327">$E59*$C$64*$C$65</f>
        <v>-242386.82334836625</v>
      </c>
      <c r="IVE65" s="1676">
        <f t="shared" ref="IVE65" si="3328">$E59*$C$64*$C$65</f>
        <v>-242386.82334836625</v>
      </c>
      <c r="IVG65" s="1676">
        <f t="shared" ref="IVG65" si="3329">$E59*$C$64*$C$65</f>
        <v>-242386.82334836625</v>
      </c>
      <c r="IVI65" s="1676">
        <f t="shared" ref="IVI65" si="3330">$E59*$C$64*$C$65</f>
        <v>-242386.82334836625</v>
      </c>
      <c r="IVK65" s="1676">
        <f t="shared" ref="IVK65" si="3331">$E59*$C$64*$C$65</f>
        <v>-242386.82334836625</v>
      </c>
      <c r="IVM65" s="1676">
        <f t="shared" ref="IVM65" si="3332">$E59*$C$64*$C$65</f>
        <v>-242386.82334836625</v>
      </c>
      <c r="IVO65" s="1676">
        <f t="shared" ref="IVO65" si="3333">$E59*$C$64*$C$65</f>
        <v>-242386.82334836625</v>
      </c>
      <c r="IVQ65" s="1676">
        <f t="shared" ref="IVQ65" si="3334">$E59*$C$64*$C$65</f>
        <v>-242386.82334836625</v>
      </c>
      <c r="IVS65" s="1676">
        <f t="shared" ref="IVS65" si="3335">$E59*$C$64*$C$65</f>
        <v>-242386.82334836625</v>
      </c>
      <c r="IVU65" s="1676">
        <f t="shared" ref="IVU65" si="3336">$E59*$C$64*$C$65</f>
        <v>-242386.82334836625</v>
      </c>
      <c r="IVW65" s="1676">
        <f t="shared" ref="IVW65" si="3337">$E59*$C$64*$C$65</f>
        <v>-242386.82334836625</v>
      </c>
      <c r="IVY65" s="1676">
        <f t="shared" ref="IVY65" si="3338">$E59*$C$64*$C$65</f>
        <v>-242386.82334836625</v>
      </c>
      <c r="IWA65" s="1676">
        <f t="shared" ref="IWA65" si="3339">$E59*$C$64*$C$65</f>
        <v>-242386.82334836625</v>
      </c>
      <c r="IWC65" s="1676">
        <f t="shared" ref="IWC65" si="3340">$E59*$C$64*$C$65</f>
        <v>-242386.82334836625</v>
      </c>
      <c r="IWE65" s="1676">
        <f t="shared" ref="IWE65" si="3341">$E59*$C$64*$C$65</f>
        <v>-242386.82334836625</v>
      </c>
      <c r="IWG65" s="1676">
        <f t="shared" ref="IWG65" si="3342">$E59*$C$64*$C$65</f>
        <v>-242386.82334836625</v>
      </c>
      <c r="IWI65" s="1676">
        <f t="shared" ref="IWI65" si="3343">$E59*$C$64*$C$65</f>
        <v>-242386.82334836625</v>
      </c>
      <c r="IWK65" s="1676">
        <f t="shared" ref="IWK65" si="3344">$E59*$C$64*$C$65</f>
        <v>-242386.82334836625</v>
      </c>
      <c r="IWM65" s="1676">
        <f t="shared" ref="IWM65" si="3345">$E59*$C$64*$C$65</f>
        <v>-242386.82334836625</v>
      </c>
      <c r="IWO65" s="1676">
        <f t="shared" ref="IWO65" si="3346">$E59*$C$64*$C$65</f>
        <v>-242386.82334836625</v>
      </c>
      <c r="IWQ65" s="1676">
        <f t="shared" ref="IWQ65" si="3347">$E59*$C$64*$C$65</f>
        <v>-242386.82334836625</v>
      </c>
      <c r="IWS65" s="1676">
        <f t="shared" ref="IWS65" si="3348">$E59*$C$64*$C$65</f>
        <v>-242386.82334836625</v>
      </c>
      <c r="IWU65" s="1676">
        <f t="shared" ref="IWU65" si="3349">$E59*$C$64*$C$65</f>
        <v>-242386.82334836625</v>
      </c>
      <c r="IWW65" s="1676">
        <f t="shared" ref="IWW65" si="3350">$E59*$C$64*$C$65</f>
        <v>-242386.82334836625</v>
      </c>
      <c r="IWY65" s="1676">
        <f t="shared" ref="IWY65" si="3351">$E59*$C$64*$C$65</f>
        <v>-242386.82334836625</v>
      </c>
      <c r="IXA65" s="1676">
        <f t="shared" ref="IXA65" si="3352">$E59*$C$64*$C$65</f>
        <v>-242386.82334836625</v>
      </c>
      <c r="IXC65" s="1676">
        <f t="shared" ref="IXC65" si="3353">$E59*$C$64*$C$65</f>
        <v>-242386.82334836625</v>
      </c>
      <c r="IXE65" s="1676">
        <f t="shared" ref="IXE65" si="3354">$E59*$C$64*$C$65</f>
        <v>-242386.82334836625</v>
      </c>
      <c r="IXG65" s="1676">
        <f t="shared" ref="IXG65" si="3355">$E59*$C$64*$C$65</f>
        <v>-242386.82334836625</v>
      </c>
      <c r="IXI65" s="1676">
        <f t="shared" ref="IXI65" si="3356">$E59*$C$64*$C$65</f>
        <v>-242386.82334836625</v>
      </c>
      <c r="IXK65" s="1676">
        <f t="shared" ref="IXK65" si="3357">$E59*$C$64*$C$65</f>
        <v>-242386.82334836625</v>
      </c>
      <c r="IXM65" s="1676">
        <f t="shared" ref="IXM65" si="3358">$E59*$C$64*$C$65</f>
        <v>-242386.82334836625</v>
      </c>
      <c r="IXO65" s="1676">
        <f t="shared" ref="IXO65" si="3359">$E59*$C$64*$C$65</f>
        <v>-242386.82334836625</v>
      </c>
      <c r="IXQ65" s="1676">
        <f t="shared" ref="IXQ65" si="3360">$E59*$C$64*$C$65</f>
        <v>-242386.82334836625</v>
      </c>
      <c r="IXS65" s="1676">
        <f t="shared" ref="IXS65" si="3361">$E59*$C$64*$C$65</f>
        <v>-242386.82334836625</v>
      </c>
      <c r="IXU65" s="1676">
        <f t="shared" ref="IXU65" si="3362">$E59*$C$64*$C$65</f>
        <v>-242386.82334836625</v>
      </c>
      <c r="IXW65" s="1676">
        <f t="shared" ref="IXW65" si="3363">$E59*$C$64*$C$65</f>
        <v>-242386.82334836625</v>
      </c>
      <c r="IXY65" s="1676">
        <f t="shared" ref="IXY65" si="3364">$E59*$C$64*$C$65</f>
        <v>-242386.82334836625</v>
      </c>
      <c r="IYA65" s="1676">
        <f t="shared" ref="IYA65" si="3365">$E59*$C$64*$C$65</f>
        <v>-242386.82334836625</v>
      </c>
      <c r="IYC65" s="1676">
        <f t="shared" ref="IYC65" si="3366">$E59*$C$64*$C$65</f>
        <v>-242386.82334836625</v>
      </c>
      <c r="IYE65" s="1676">
        <f t="shared" ref="IYE65" si="3367">$E59*$C$64*$C$65</f>
        <v>-242386.82334836625</v>
      </c>
      <c r="IYG65" s="1676">
        <f t="shared" ref="IYG65" si="3368">$E59*$C$64*$C$65</f>
        <v>-242386.82334836625</v>
      </c>
      <c r="IYI65" s="1676">
        <f t="shared" ref="IYI65" si="3369">$E59*$C$64*$C$65</f>
        <v>-242386.82334836625</v>
      </c>
      <c r="IYK65" s="1676">
        <f t="shared" ref="IYK65" si="3370">$E59*$C$64*$C$65</f>
        <v>-242386.82334836625</v>
      </c>
      <c r="IYM65" s="1676">
        <f t="shared" ref="IYM65" si="3371">$E59*$C$64*$C$65</f>
        <v>-242386.82334836625</v>
      </c>
      <c r="IYO65" s="1676">
        <f t="shared" ref="IYO65" si="3372">$E59*$C$64*$C$65</f>
        <v>-242386.82334836625</v>
      </c>
      <c r="IYQ65" s="1676">
        <f t="shared" ref="IYQ65" si="3373">$E59*$C$64*$C$65</f>
        <v>-242386.82334836625</v>
      </c>
      <c r="IYS65" s="1676">
        <f t="shared" ref="IYS65" si="3374">$E59*$C$64*$C$65</f>
        <v>-242386.82334836625</v>
      </c>
      <c r="IYU65" s="1676">
        <f t="shared" ref="IYU65" si="3375">$E59*$C$64*$C$65</f>
        <v>-242386.82334836625</v>
      </c>
      <c r="IYW65" s="1676">
        <f t="shared" ref="IYW65" si="3376">$E59*$C$64*$C$65</f>
        <v>-242386.82334836625</v>
      </c>
      <c r="IYY65" s="1676">
        <f t="shared" ref="IYY65" si="3377">$E59*$C$64*$C$65</f>
        <v>-242386.82334836625</v>
      </c>
      <c r="IZA65" s="1676">
        <f t="shared" ref="IZA65" si="3378">$E59*$C$64*$C$65</f>
        <v>-242386.82334836625</v>
      </c>
      <c r="IZC65" s="1676">
        <f t="shared" ref="IZC65" si="3379">$E59*$C$64*$C$65</f>
        <v>-242386.82334836625</v>
      </c>
      <c r="IZE65" s="1676">
        <f t="shared" ref="IZE65" si="3380">$E59*$C$64*$C$65</f>
        <v>-242386.82334836625</v>
      </c>
      <c r="IZG65" s="1676">
        <f t="shared" ref="IZG65" si="3381">$E59*$C$64*$C$65</f>
        <v>-242386.82334836625</v>
      </c>
      <c r="IZI65" s="1676">
        <f t="shared" ref="IZI65" si="3382">$E59*$C$64*$C$65</f>
        <v>-242386.82334836625</v>
      </c>
      <c r="IZK65" s="1676">
        <f t="shared" ref="IZK65" si="3383">$E59*$C$64*$C$65</f>
        <v>-242386.82334836625</v>
      </c>
      <c r="IZM65" s="1676">
        <f t="shared" ref="IZM65" si="3384">$E59*$C$64*$C$65</f>
        <v>-242386.82334836625</v>
      </c>
      <c r="IZO65" s="1676">
        <f t="shared" ref="IZO65" si="3385">$E59*$C$64*$C$65</f>
        <v>-242386.82334836625</v>
      </c>
      <c r="IZQ65" s="1676">
        <f t="shared" ref="IZQ65" si="3386">$E59*$C$64*$C$65</f>
        <v>-242386.82334836625</v>
      </c>
      <c r="IZS65" s="1676">
        <f t="shared" ref="IZS65" si="3387">$E59*$C$64*$C$65</f>
        <v>-242386.82334836625</v>
      </c>
      <c r="IZU65" s="1676">
        <f t="shared" ref="IZU65" si="3388">$E59*$C$64*$C$65</f>
        <v>-242386.82334836625</v>
      </c>
      <c r="IZW65" s="1676">
        <f t="shared" ref="IZW65" si="3389">$E59*$C$64*$C$65</f>
        <v>-242386.82334836625</v>
      </c>
      <c r="IZY65" s="1676">
        <f t="shared" ref="IZY65" si="3390">$E59*$C$64*$C$65</f>
        <v>-242386.82334836625</v>
      </c>
      <c r="JAA65" s="1676">
        <f t="shared" ref="JAA65" si="3391">$E59*$C$64*$C$65</f>
        <v>-242386.82334836625</v>
      </c>
      <c r="JAC65" s="1676">
        <f t="shared" ref="JAC65" si="3392">$E59*$C$64*$C$65</f>
        <v>-242386.82334836625</v>
      </c>
      <c r="JAE65" s="1676">
        <f t="shared" ref="JAE65" si="3393">$E59*$C$64*$C$65</f>
        <v>-242386.82334836625</v>
      </c>
      <c r="JAG65" s="1676">
        <f t="shared" ref="JAG65" si="3394">$E59*$C$64*$C$65</f>
        <v>-242386.82334836625</v>
      </c>
      <c r="JAI65" s="1676">
        <f t="shared" ref="JAI65" si="3395">$E59*$C$64*$C$65</f>
        <v>-242386.82334836625</v>
      </c>
      <c r="JAK65" s="1676">
        <f t="shared" ref="JAK65" si="3396">$E59*$C$64*$C$65</f>
        <v>-242386.82334836625</v>
      </c>
      <c r="JAM65" s="1676">
        <f t="shared" ref="JAM65" si="3397">$E59*$C$64*$C$65</f>
        <v>-242386.82334836625</v>
      </c>
      <c r="JAO65" s="1676">
        <f t="shared" ref="JAO65" si="3398">$E59*$C$64*$C$65</f>
        <v>-242386.82334836625</v>
      </c>
      <c r="JAQ65" s="1676">
        <f t="shared" ref="JAQ65" si="3399">$E59*$C$64*$C$65</f>
        <v>-242386.82334836625</v>
      </c>
      <c r="JAS65" s="1676">
        <f t="shared" ref="JAS65" si="3400">$E59*$C$64*$C$65</f>
        <v>-242386.82334836625</v>
      </c>
      <c r="JAU65" s="1676">
        <f t="shared" ref="JAU65" si="3401">$E59*$C$64*$C$65</f>
        <v>-242386.82334836625</v>
      </c>
      <c r="JAW65" s="1676">
        <f t="shared" ref="JAW65" si="3402">$E59*$C$64*$C$65</f>
        <v>-242386.82334836625</v>
      </c>
      <c r="JAY65" s="1676">
        <f t="shared" ref="JAY65" si="3403">$E59*$C$64*$C$65</f>
        <v>-242386.82334836625</v>
      </c>
      <c r="JBA65" s="1676">
        <f t="shared" ref="JBA65" si="3404">$E59*$C$64*$C$65</f>
        <v>-242386.82334836625</v>
      </c>
      <c r="JBC65" s="1676">
        <f t="shared" ref="JBC65" si="3405">$E59*$C$64*$C$65</f>
        <v>-242386.82334836625</v>
      </c>
      <c r="JBE65" s="1676">
        <f t="shared" ref="JBE65" si="3406">$E59*$C$64*$C$65</f>
        <v>-242386.82334836625</v>
      </c>
      <c r="JBG65" s="1676">
        <f t="shared" ref="JBG65" si="3407">$E59*$C$64*$C$65</f>
        <v>-242386.82334836625</v>
      </c>
      <c r="JBI65" s="1676">
        <f t="shared" ref="JBI65" si="3408">$E59*$C$64*$C$65</f>
        <v>-242386.82334836625</v>
      </c>
      <c r="JBK65" s="1676">
        <f t="shared" ref="JBK65" si="3409">$E59*$C$64*$C$65</f>
        <v>-242386.82334836625</v>
      </c>
      <c r="JBM65" s="1676">
        <f t="shared" ref="JBM65" si="3410">$E59*$C$64*$C$65</f>
        <v>-242386.82334836625</v>
      </c>
      <c r="JBO65" s="1676">
        <f t="shared" ref="JBO65" si="3411">$E59*$C$64*$C$65</f>
        <v>-242386.82334836625</v>
      </c>
      <c r="JBQ65" s="1676">
        <f t="shared" ref="JBQ65" si="3412">$E59*$C$64*$C$65</f>
        <v>-242386.82334836625</v>
      </c>
      <c r="JBS65" s="1676">
        <f t="shared" ref="JBS65" si="3413">$E59*$C$64*$C$65</f>
        <v>-242386.82334836625</v>
      </c>
      <c r="JBU65" s="1676">
        <f t="shared" ref="JBU65" si="3414">$E59*$C$64*$C$65</f>
        <v>-242386.82334836625</v>
      </c>
      <c r="JBW65" s="1676">
        <f t="shared" ref="JBW65" si="3415">$E59*$C$64*$C$65</f>
        <v>-242386.82334836625</v>
      </c>
      <c r="JBY65" s="1676">
        <f t="shared" ref="JBY65" si="3416">$E59*$C$64*$C$65</f>
        <v>-242386.82334836625</v>
      </c>
      <c r="JCA65" s="1676">
        <f t="shared" ref="JCA65" si="3417">$E59*$C$64*$C$65</f>
        <v>-242386.82334836625</v>
      </c>
      <c r="JCC65" s="1676">
        <f t="shared" ref="JCC65" si="3418">$E59*$C$64*$C$65</f>
        <v>-242386.82334836625</v>
      </c>
      <c r="JCE65" s="1676">
        <f t="shared" ref="JCE65" si="3419">$E59*$C$64*$C$65</f>
        <v>-242386.82334836625</v>
      </c>
      <c r="JCG65" s="1676">
        <f t="shared" ref="JCG65" si="3420">$E59*$C$64*$C$65</f>
        <v>-242386.82334836625</v>
      </c>
      <c r="JCI65" s="1676">
        <f t="shared" ref="JCI65" si="3421">$E59*$C$64*$C$65</f>
        <v>-242386.82334836625</v>
      </c>
      <c r="JCK65" s="1676">
        <f t="shared" ref="JCK65" si="3422">$E59*$C$64*$C$65</f>
        <v>-242386.82334836625</v>
      </c>
      <c r="JCM65" s="1676">
        <f t="shared" ref="JCM65" si="3423">$E59*$C$64*$C$65</f>
        <v>-242386.82334836625</v>
      </c>
      <c r="JCO65" s="1676">
        <f t="shared" ref="JCO65" si="3424">$E59*$C$64*$C$65</f>
        <v>-242386.82334836625</v>
      </c>
      <c r="JCQ65" s="1676">
        <f t="shared" ref="JCQ65" si="3425">$E59*$C$64*$C$65</f>
        <v>-242386.82334836625</v>
      </c>
      <c r="JCS65" s="1676">
        <f t="shared" ref="JCS65" si="3426">$E59*$C$64*$C$65</f>
        <v>-242386.82334836625</v>
      </c>
      <c r="JCU65" s="1676">
        <f t="shared" ref="JCU65" si="3427">$E59*$C$64*$C$65</f>
        <v>-242386.82334836625</v>
      </c>
      <c r="JCW65" s="1676">
        <f t="shared" ref="JCW65" si="3428">$E59*$C$64*$C$65</f>
        <v>-242386.82334836625</v>
      </c>
      <c r="JCY65" s="1676">
        <f t="shared" ref="JCY65" si="3429">$E59*$C$64*$C$65</f>
        <v>-242386.82334836625</v>
      </c>
      <c r="JDA65" s="1676">
        <f t="shared" ref="JDA65" si="3430">$E59*$C$64*$C$65</f>
        <v>-242386.82334836625</v>
      </c>
      <c r="JDC65" s="1676">
        <f t="shared" ref="JDC65" si="3431">$E59*$C$64*$C$65</f>
        <v>-242386.82334836625</v>
      </c>
      <c r="JDE65" s="1676">
        <f t="shared" ref="JDE65" si="3432">$E59*$C$64*$C$65</f>
        <v>-242386.82334836625</v>
      </c>
      <c r="JDG65" s="1676">
        <f t="shared" ref="JDG65" si="3433">$E59*$C$64*$C$65</f>
        <v>-242386.82334836625</v>
      </c>
      <c r="JDI65" s="1676">
        <f t="shared" ref="JDI65" si="3434">$E59*$C$64*$C$65</f>
        <v>-242386.82334836625</v>
      </c>
      <c r="JDK65" s="1676">
        <f t="shared" ref="JDK65" si="3435">$E59*$C$64*$C$65</f>
        <v>-242386.82334836625</v>
      </c>
      <c r="JDM65" s="1676">
        <f t="shared" ref="JDM65" si="3436">$E59*$C$64*$C$65</f>
        <v>-242386.82334836625</v>
      </c>
      <c r="JDO65" s="1676">
        <f t="shared" ref="JDO65" si="3437">$E59*$C$64*$C$65</f>
        <v>-242386.82334836625</v>
      </c>
      <c r="JDQ65" s="1676">
        <f t="shared" ref="JDQ65" si="3438">$E59*$C$64*$C$65</f>
        <v>-242386.82334836625</v>
      </c>
      <c r="JDS65" s="1676">
        <f t="shared" ref="JDS65" si="3439">$E59*$C$64*$C$65</f>
        <v>-242386.82334836625</v>
      </c>
      <c r="JDU65" s="1676">
        <f t="shared" ref="JDU65" si="3440">$E59*$C$64*$C$65</f>
        <v>-242386.82334836625</v>
      </c>
      <c r="JDW65" s="1676">
        <f t="shared" ref="JDW65" si="3441">$E59*$C$64*$C$65</f>
        <v>-242386.82334836625</v>
      </c>
      <c r="JDY65" s="1676">
        <f t="shared" ref="JDY65" si="3442">$E59*$C$64*$C$65</f>
        <v>-242386.82334836625</v>
      </c>
      <c r="JEA65" s="1676">
        <f t="shared" ref="JEA65" si="3443">$E59*$C$64*$C$65</f>
        <v>-242386.82334836625</v>
      </c>
      <c r="JEC65" s="1676">
        <f t="shared" ref="JEC65" si="3444">$E59*$C$64*$C$65</f>
        <v>-242386.82334836625</v>
      </c>
      <c r="JEE65" s="1676">
        <f t="shared" ref="JEE65" si="3445">$E59*$C$64*$C$65</f>
        <v>-242386.82334836625</v>
      </c>
      <c r="JEG65" s="1676">
        <f t="shared" ref="JEG65" si="3446">$E59*$C$64*$C$65</f>
        <v>-242386.82334836625</v>
      </c>
      <c r="JEI65" s="1676">
        <f t="shared" ref="JEI65" si="3447">$E59*$C$64*$C$65</f>
        <v>-242386.82334836625</v>
      </c>
      <c r="JEK65" s="1676">
        <f t="shared" ref="JEK65" si="3448">$E59*$C$64*$C$65</f>
        <v>-242386.82334836625</v>
      </c>
      <c r="JEM65" s="1676">
        <f t="shared" ref="JEM65" si="3449">$E59*$C$64*$C$65</f>
        <v>-242386.82334836625</v>
      </c>
      <c r="JEO65" s="1676">
        <f t="shared" ref="JEO65" si="3450">$E59*$C$64*$C$65</f>
        <v>-242386.82334836625</v>
      </c>
      <c r="JEQ65" s="1676">
        <f t="shared" ref="JEQ65" si="3451">$E59*$C$64*$C$65</f>
        <v>-242386.82334836625</v>
      </c>
      <c r="JES65" s="1676">
        <f t="shared" ref="JES65" si="3452">$E59*$C$64*$C$65</f>
        <v>-242386.82334836625</v>
      </c>
      <c r="JEU65" s="1676">
        <f t="shared" ref="JEU65" si="3453">$E59*$C$64*$C$65</f>
        <v>-242386.82334836625</v>
      </c>
      <c r="JEW65" s="1676">
        <f t="shared" ref="JEW65" si="3454">$E59*$C$64*$C$65</f>
        <v>-242386.82334836625</v>
      </c>
      <c r="JEY65" s="1676">
        <f t="shared" ref="JEY65" si="3455">$E59*$C$64*$C$65</f>
        <v>-242386.82334836625</v>
      </c>
      <c r="JFA65" s="1676">
        <f t="shared" ref="JFA65" si="3456">$E59*$C$64*$C$65</f>
        <v>-242386.82334836625</v>
      </c>
      <c r="JFC65" s="1676">
        <f t="shared" ref="JFC65" si="3457">$E59*$C$64*$C$65</f>
        <v>-242386.82334836625</v>
      </c>
      <c r="JFE65" s="1676">
        <f t="shared" ref="JFE65" si="3458">$E59*$C$64*$C$65</f>
        <v>-242386.82334836625</v>
      </c>
      <c r="JFG65" s="1676">
        <f t="shared" ref="JFG65" si="3459">$E59*$C$64*$C$65</f>
        <v>-242386.82334836625</v>
      </c>
      <c r="JFI65" s="1676">
        <f t="shared" ref="JFI65" si="3460">$E59*$C$64*$C$65</f>
        <v>-242386.82334836625</v>
      </c>
      <c r="JFK65" s="1676">
        <f t="shared" ref="JFK65" si="3461">$E59*$C$64*$C$65</f>
        <v>-242386.82334836625</v>
      </c>
      <c r="JFM65" s="1676">
        <f t="shared" ref="JFM65" si="3462">$E59*$C$64*$C$65</f>
        <v>-242386.82334836625</v>
      </c>
      <c r="JFO65" s="1676">
        <f t="shared" ref="JFO65" si="3463">$E59*$C$64*$C$65</f>
        <v>-242386.82334836625</v>
      </c>
      <c r="JFQ65" s="1676">
        <f t="shared" ref="JFQ65" si="3464">$E59*$C$64*$C$65</f>
        <v>-242386.82334836625</v>
      </c>
      <c r="JFS65" s="1676">
        <f t="shared" ref="JFS65" si="3465">$E59*$C$64*$C$65</f>
        <v>-242386.82334836625</v>
      </c>
      <c r="JFU65" s="1676">
        <f t="shared" ref="JFU65" si="3466">$E59*$C$64*$C$65</f>
        <v>-242386.82334836625</v>
      </c>
      <c r="JFW65" s="1676">
        <f t="shared" ref="JFW65" si="3467">$E59*$C$64*$C$65</f>
        <v>-242386.82334836625</v>
      </c>
      <c r="JFY65" s="1676">
        <f t="shared" ref="JFY65" si="3468">$E59*$C$64*$C$65</f>
        <v>-242386.82334836625</v>
      </c>
      <c r="JGA65" s="1676">
        <f t="shared" ref="JGA65" si="3469">$E59*$C$64*$C$65</f>
        <v>-242386.82334836625</v>
      </c>
      <c r="JGC65" s="1676">
        <f t="shared" ref="JGC65" si="3470">$E59*$C$64*$C$65</f>
        <v>-242386.82334836625</v>
      </c>
      <c r="JGE65" s="1676">
        <f t="shared" ref="JGE65" si="3471">$E59*$C$64*$C$65</f>
        <v>-242386.82334836625</v>
      </c>
      <c r="JGG65" s="1676">
        <f t="shared" ref="JGG65" si="3472">$E59*$C$64*$C$65</f>
        <v>-242386.82334836625</v>
      </c>
      <c r="JGI65" s="1676">
        <f t="shared" ref="JGI65" si="3473">$E59*$C$64*$C$65</f>
        <v>-242386.82334836625</v>
      </c>
      <c r="JGK65" s="1676">
        <f t="shared" ref="JGK65" si="3474">$E59*$C$64*$C$65</f>
        <v>-242386.82334836625</v>
      </c>
      <c r="JGM65" s="1676">
        <f t="shared" ref="JGM65" si="3475">$E59*$C$64*$C$65</f>
        <v>-242386.82334836625</v>
      </c>
      <c r="JGO65" s="1676">
        <f t="shared" ref="JGO65" si="3476">$E59*$C$64*$C$65</f>
        <v>-242386.82334836625</v>
      </c>
      <c r="JGQ65" s="1676">
        <f t="shared" ref="JGQ65" si="3477">$E59*$C$64*$C$65</f>
        <v>-242386.82334836625</v>
      </c>
      <c r="JGS65" s="1676">
        <f t="shared" ref="JGS65" si="3478">$E59*$C$64*$C$65</f>
        <v>-242386.82334836625</v>
      </c>
      <c r="JGU65" s="1676">
        <f t="shared" ref="JGU65" si="3479">$E59*$C$64*$C$65</f>
        <v>-242386.82334836625</v>
      </c>
      <c r="JGW65" s="1676">
        <f t="shared" ref="JGW65" si="3480">$E59*$C$64*$C$65</f>
        <v>-242386.82334836625</v>
      </c>
      <c r="JGY65" s="1676">
        <f t="shared" ref="JGY65" si="3481">$E59*$C$64*$C$65</f>
        <v>-242386.82334836625</v>
      </c>
      <c r="JHA65" s="1676">
        <f t="shared" ref="JHA65" si="3482">$E59*$C$64*$C$65</f>
        <v>-242386.82334836625</v>
      </c>
      <c r="JHC65" s="1676">
        <f t="shared" ref="JHC65" si="3483">$E59*$C$64*$C$65</f>
        <v>-242386.82334836625</v>
      </c>
      <c r="JHE65" s="1676">
        <f t="shared" ref="JHE65" si="3484">$E59*$C$64*$C$65</f>
        <v>-242386.82334836625</v>
      </c>
      <c r="JHG65" s="1676">
        <f t="shared" ref="JHG65" si="3485">$E59*$C$64*$C$65</f>
        <v>-242386.82334836625</v>
      </c>
      <c r="JHI65" s="1676">
        <f t="shared" ref="JHI65" si="3486">$E59*$C$64*$C$65</f>
        <v>-242386.82334836625</v>
      </c>
      <c r="JHK65" s="1676">
        <f t="shared" ref="JHK65" si="3487">$E59*$C$64*$C$65</f>
        <v>-242386.82334836625</v>
      </c>
      <c r="JHM65" s="1676">
        <f t="shared" ref="JHM65" si="3488">$E59*$C$64*$C$65</f>
        <v>-242386.82334836625</v>
      </c>
      <c r="JHO65" s="1676">
        <f t="shared" ref="JHO65" si="3489">$E59*$C$64*$C$65</f>
        <v>-242386.82334836625</v>
      </c>
      <c r="JHQ65" s="1676">
        <f t="shared" ref="JHQ65" si="3490">$E59*$C$64*$C$65</f>
        <v>-242386.82334836625</v>
      </c>
      <c r="JHS65" s="1676">
        <f t="shared" ref="JHS65" si="3491">$E59*$C$64*$C$65</f>
        <v>-242386.82334836625</v>
      </c>
      <c r="JHU65" s="1676">
        <f t="shared" ref="JHU65" si="3492">$E59*$C$64*$C$65</f>
        <v>-242386.82334836625</v>
      </c>
      <c r="JHW65" s="1676">
        <f t="shared" ref="JHW65" si="3493">$E59*$C$64*$C$65</f>
        <v>-242386.82334836625</v>
      </c>
      <c r="JHY65" s="1676">
        <f t="shared" ref="JHY65" si="3494">$E59*$C$64*$C$65</f>
        <v>-242386.82334836625</v>
      </c>
      <c r="JIA65" s="1676">
        <f t="shared" ref="JIA65" si="3495">$E59*$C$64*$C$65</f>
        <v>-242386.82334836625</v>
      </c>
      <c r="JIC65" s="1676">
        <f t="shared" ref="JIC65" si="3496">$E59*$C$64*$C$65</f>
        <v>-242386.82334836625</v>
      </c>
      <c r="JIE65" s="1676">
        <f t="shared" ref="JIE65" si="3497">$E59*$C$64*$C$65</f>
        <v>-242386.82334836625</v>
      </c>
      <c r="JIG65" s="1676">
        <f t="shared" ref="JIG65" si="3498">$E59*$C$64*$C$65</f>
        <v>-242386.82334836625</v>
      </c>
      <c r="JII65" s="1676">
        <f t="shared" ref="JII65" si="3499">$E59*$C$64*$C$65</f>
        <v>-242386.82334836625</v>
      </c>
      <c r="JIK65" s="1676">
        <f t="shared" ref="JIK65" si="3500">$E59*$C$64*$C$65</f>
        <v>-242386.82334836625</v>
      </c>
      <c r="JIM65" s="1676">
        <f t="shared" ref="JIM65" si="3501">$E59*$C$64*$C$65</f>
        <v>-242386.82334836625</v>
      </c>
      <c r="JIO65" s="1676">
        <f t="shared" ref="JIO65" si="3502">$E59*$C$64*$C$65</f>
        <v>-242386.82334836625</v>
      </c>
      <c r="JIQ65" s="1676">
        <f t="shared" ref="JIQ65" si="3503">$E59*$C$64*$C$65</f>
        <v>-242386.82334836625</v>
      </c>
      <c r="JIS65" s="1676">
        <f t="shared" ref="JIS65" si="3504">$E59*$C$64*$C$65</f>
        <v>-242386.82334836625</v>
      </c>
      <c r="JIU65" s="1676">
        <f t="shared" ref="JIU65" si="3505">$E59*$C$64*$C$65</f>
        <v>-242386.82334836625</v>
      </c>
      <c r="JIW65" s="1676">
        <f t="shared" ref="JIW65" si="3506">$E59*$C$64*$C$65</f>
        <v>-242386.82334836625</v>
      </c>
      <c r="JIY65" s="1676">
        <f t="shared" ref="JIY65" si="3507">$E59*$C$64*$C$65</f>
        <v>-242386.82334836625</v>
      </c>
      <c r="JJA65" s="1676">
        <f t="shared" ref="JJA65" si="3508">$E59*$C$64*$C$65</f>
        <v>-242386.82334836625</v>
      </c>
      <c r="JJC65" s="1676">
        <f t="shared" ref="JJC65" si="3509">$E59*$C$64*$C$65</f>
        <v>-242386.82334836625</v>
      </c>
      <c r="JJE65" s="1676">
        <f t="shared" ref="JJE65" si="3510">$E59*$C$64*$C$65</f>
        <v>-242386.82334836625</v>
      </c>
      <c r="JJG65" s="1676">
        <f t="shared" ref="JJG65" si="3511">$E59*$C$64*$C$65</f>
        <v>-242386.82334836625</v>
      </c>
      <c r="JJI65" s="1676">
        <f t="shared" ref="JJI65" si="3512">$E59*$C$64*$C$65</f>
        <v>-242386.82334836625</v>
      </c>
      <c r="JJK65" s="1676">
        <f t="shared" ref="JJK65" si="3513">$E59*$C$64*$C$65</f>
        <v>-242386.82334836625</v>
      </c>
      <c r="JJM65" s="1676">
        <f t="shared" ref="JJM65" si="3514">$E59*$C$64*$C$65</f>
        <v>-242386.82334836625</v>
      </c>
      <c r="JJO65" s="1676">
        <f t="shared" ref="JJO65" si="3515">$E59*$C$64*$C$65</f>
        <v>-242386.82334836625</v>
      </c>
      <c r="JJQ65" s="1676">
        <f t="shared" ref="JJQ65" si="3516">$E59*$C$64*$C$65</f>
        <v>-242386.82334836625</v>
      </c>
      <c r="JJS65" s="1676">
        <f t="shared" ref="JJS65" si="3517">$E59*$C$64*$C$65</f>
        <v>-242386.82334836625</v>
      </c>
      <c r="JJU65" s="1676">
        <f t="shared" ref="JJU65" si="3518">$E59*$C$64*$C$65</f>
        <v>-242386.82334836625</v>
      </c>
      <c r="JJW65" s="1676">
        <f t="shared" ref="JJW65" si="3519">$E59*$C$64*$C$65</f>
        <v>-242386.82334836625</v>
      </c>
      <c r="JJY65" s="1676">
        <f t="shared" ref="JJY65" si="3520">$E59*$C$64*$C$65</f>
        <v>-242386.82334836625</v>
      </c>
      <c r="JKA65" s="1676">
        <f t="shared" ref="JKA65" si="3521">$E59*$C$64*$C$65</f>
        <v>-242386.82334836625</v>
      </c>
      <c r="JKC65" s="1676">
        <f t="shared" ref="JKC65" si="3522">$E59*$C$64*$C$65</f>
        <v>-242386.82334836625</v>
      </c>
      <c r="JKE65" s="1676">
        <f t="shared" ref="JKE65" si="3523">$E59*$C$64*$C$65</f>
        <v>-242386.82334836625</v>
      </c>
      <c r="JKG65" s="1676">
        <f t="shared" ref="JKG65" si="3524">$E59*$C$64*$C$65</f>
        <v>-242386.82334836625</v>
      </c>
      <c r="JKI65" s="1676">
        <f t="shared" ref="JKI65" si="3525">$E59*$C$64*$C$65</f>
        <v>-242386.82334836625</v>
      </c>
      <c r="JKK65" s="1676">
        <f t="shared" ref="JKK65" si="3526">$E59*$C$64*$C$65</f>
        <v>-242386.82334836625</v>
      </c>
      <c r="JKM65" s="1676">
        <f t="shared" ref="JKM65" si="3527">$E59*$C$64*$C$65</f>
        <v>-242386.82334836625</v>
      </c>
      <c r="JKO65" s="1676">
        <f t="shared" ref="JKO65" si="3528">$E59*$C$64*$C$65</f>
        <v>-242386.82334836625</v>
      </c>
      <c r="JKQ65" s="1676">
        <f t="shared" ref="JKQ65" si="3529">$E59*$C$64*$C$65</f>
        <v>-242386.82334836625</v>
      </c>
      <c r="JKS65" s="1676">
        <f t="shared" ref="JKS65" si="3530">$E59*$C$64*$C$65</f>
        <v>-242386.82334836625</v>
      </c>
      <c r="JKU65" s="1676">
        <f t="shared" ref="JKU65" si="3531">$E59*$C$64*$C$65</f>
        <v>-242386.82334836625</v>
      </c>
      <c r="JKW65" s="1676">
        <f t="shared" ref="JKW65" si="3532">$E59*$C$64*$C$65</f>
        <v>-242386.82334836625</v>
      </c>
      <c r="JKY65" s="1676">
        <f t="shared" ref="JKY65" si="3533">$E59*$C$64*$C$65</f>
        <v>-242386.82334836625</v>
      </c>
      <c r="JLA65" s="1676">
        <f t="shared" ref="JLA65" si="3534">$E59*$C$64*$C$65</f>
        <v>-242386.82334836625</v>
      </c>
      <c r="JLC65" s="1676">
        <f t="shared" ref="JLC65" si="3535">$E59*$C$64*$C$65</f>
        <v>-242386.82334836625</v>
      </c>
      <c r="JLE65" s="1676">
        <f t="shared" ref="JLE65" si="3536">$E59*$C$64*$C$65</f>
        <v>-242386.82334836625</v>
      </c>
      <c r="JLG65" s="1676">
        <f t="shared" ref="JLG65" si="3537">$E59*$C$64*$C$65</f>
        <v>-242386.82334836625</v>
      </c>
      <c r="JLI65" s="1676">
        <f t="shared" ref="JLI65" si="3538">$E59*$C$64*$C$65</f>
        <v>-242386.82334836625</v>
      </c>
      <c r="JLK65" s="1676">
        <f t="shared" ref="JLK65" si="3539">$E59*$C$64*$C$65</f>
        <v>-242386.82334836625</v>
      </c>
      <c r="JLM65" s="1676">
        <f t="shared" ref="JLM65" si="3540">$E59*$C$64*$C$65</f>
        <v>-242386.82334836625</v>
      </c>
      <c r="JLO65" s="1676">
        <f t="shared" ref="JLO65" si="3541">$E59*$C$64*$C$65</f>
        <v>-242386.82334836625</v>
      </c>
      <c r="JLQ65" s="1676">
        <f t="shared" ref="JLQ65" si="3542">$E59*$C$64*$C$65</f>
        <v>-242386.82334836625</v>
      </c>
      <c r="JLS65" s="1676">
        <f t="shared" ref="JLS65" si="3543">$E59*$C$64*$C$65</f>
        <v>-242386.82334836625</v>
      </c>
      <c r="JLU65" s="1676">
        <f t="shared" ref="JLU65" si="3544">$E59*$C$64*$C$65</f>
        <v>-242386.82334836625</v>
      </c>
      <c r="JLW65" s="1676">
        <f t="shared" ref="JLW65" si="3545">$E59*$C$64*$C$65</f>
        <v>-242386.82334836625</v>
      </c>
      <c r="JLY65" s="1676">
        <f t="shared" ref="JLY65" si="3546">$E59*$C$64*$C$65</f>
        <v>-242386.82334836625</v>
      </c>
      <c r="JMA65" s="1676">
        <f t="shared" ref="JMA65" si="3547">$E59*$C$64*$C$65</f>
        <v>-242386.82334836625</v>
      </c>
      <c r="JMC65" s="1676">
        <f t="shared" ref="JMC65" si="3548">$E59*$C$64*$C$65</f>
        <v>-242386.82334836625</v>
      </c>
      <c r="JME65" s="1676">
        <f t="shared" ref="JME65" si="3549">$E59*$C$64*$C$65</f>
        <v>-242386.82334836625</v>
      </c>
      <c r="JMG65" s="1676">
        <f t="shared" ref="JMG65" si="3550">$E59*$C$64*$C$65</f>
        <v>-242386.82334836625</v>
      </c>
      <c r="JMI65" s="1676">
        <f t="shared" ref="JMI65" si="3551">$E59*$C$64*$C$65</f>
        <v>-242386.82334836625</v>
      </c>
      <c r="JMK65" s="1676">
        <f t="shared" ref="JMK65" si="3552">$E59*$C$64*$C$65</f>
        <v>-242386.82334836625</v>
      </c>
      <c r="JMM65" s="1676">
        <f t="shared" ref="JMM65" si="3553">$E59*$C$64*$C$65</f>
        <v>-242386.82334836625</v>
      </c>
      <c r="JMO65" s="1676">
        <f t="shared" ref="JMO65" si="3554">$E59*$C$64*$C$65</f>
        <v>-242386.82334836625</v>
      </c>
      <c r="JMQ65" s="1676">
        <f t="shared" ref="JMQ65" si="3555">$E59*$C$64*$C$65</f>
        <v>-242386.82334836625</v>
      </c>
      <c r="JMS65" s="1676">
        <f t="shared" ref="JMS65" si="3556">$E59*$C$64*$C$65</f>
        <v>-242386.82334836625</v>
      </c>
      <c r="JMU65" s="1676">
        <f t="shared" ref="JMU65" si="3557">$E59*$C$64*$C$65</f>
        <v>-242386.82334836625</v>
      </c>
      <c r="JMW65" s="1676">
        <f t="shared" ref="JMW65" si="3558">$E59*$C$64*$C$65</f>
        <v>-242386.82334836625</v>
      </c>
      <c r="JMY65" s="1676">
        <f t="shared" ref="JMY65" si="3559">$E59*$C$64*$C$65</f>
        <v>-242386.82334836625</v>
      </c>
      <c r="JNA65" s="1676">
        <f t="shared" ref="JNA65" si="3560">$E59*$C$64*$C$65</f>
        <v>-242386.82334836625</v>
      </c>
      <c r="JNC65" s="1676">
        <f t="shared" ref="JNC65" si="3561">$E59*$C$64*$C$65</f>
        <v>-242386.82334836625</v>
      </c>
      <c r="JNE65" s="1676">
        <f t="shared" ref="JNE65" si="3562">$E59*$C$64*$C$65</f>
        <v>-242386.82334836625</v>
      </c>
      <c r="JNG65" s="1676">
        <f t="shared" ref="JNG65" si="3563">$E59*$C$64*$C$65</f>
        <v>-242386.82334836625</v>
      </c>
      <c r="JNI65" s="1676">
        <f t="shared" ref="JNI65" si="3564">$E59*$C$64*$C$65</f>
        <v>-242386.82334836625</v>
      </c>
      <c r="JNK65" s="1676">
        <f t="shared" ref="JNK65" si="3565">$E59*$C$64*$C$65</f>
        <v>-242386.82334836625</v>
      </c>
      <c r="JNM65" s="1676">
        <f t="shared" ref="JNM65" si="3566">$E59*$C$64*$C$65</f>
        <v>-242386.82334836625</v>
      </c>
      <c r="JNO65" s="1676">
        <f t="shared" ref="JNO65" si="3567">$E59*$C$64*$C$65</f>
        <v>-242386.82334836625</v>
      </c>
      <c r="JNQ65" s="1676">
        <f t="shared" ref="JNQ65" si="3568">$E59*$C$64*$C$65</f>
        <v>-242386.82334836625</v>
      </c>
      <c r="JNS65" s="1676">
        <f t="shared" ref="JNS65" si="3569">$E59*$C$64*$C$65</f>
        <v>-242386.82334836625</v>
      </c>
      <c r="JNU65" s="1676">
        <f t="shared" ref="JNU65" si="3570">$E59*$C$64*$C$65</f>
        <v>-242386.82334836625</v>
      </c>
      <c r="JNW65" s="1676">
        <f t="shared" ref="JNW65" si="3571">$E59*$C$64*$C$65</f>
        <v>-242386.82334836625</v>
      </c>
      <c r="JNY65" s="1676">
        <f t="shared" ref="JNY65" si="3572">$E59*$C$64*$C$65</f>
        <v>-242386.82334836625</v>
      </c>
      <c r="JOA65" s="1676">
        <f t="shared" ref="JOA65" si="3573">$E59*$C$64*$C$65</f>
        <v>-242386.82334836625</v>
      </c>
      <c r="JOC65" s="1676">
        <f t="shared" ref="JOC65" si="3574">$E59*$C$64*$C$65</f>
        <v>-242386.82334836625</v>
      </c>
      <c r="JOE65" s="1676">
        <f t="shared" ref="JOE65" si="3575">$E59*$C$64*$C$65</f>
        <v>-242386.82334836625</v>
      </c>
      <c r="JOG65" s="1676">
        <f t="shared" ref="JOG65" si="3576">$E59*$C$64*$C$65</f>
        <v>-242386.82334836625</v>
      </c>
      <c r="JOI65" s="1676">
        <f t="shared" ref="JOI65" si="3577">$E59*$C$64*$C$65</f>
        <v>-242386.82334836625</v>
      </c>
      <c r="JOK65" s="1676">
        <f t="shared" ref="JOK65" si="3578">$E59*$C$64*$C$65</f>
        <v>-242386.82334836625</v>
      </c>
      <c r="JOM65" s="1676">
        <f t="shared" ref="JOM65" si="3579">$E59*$C$64*$C$65</f>
        <v>-242386.82334836625</v>
      </c>
      <c r="JOO65" s="1676">
        <f t="shared" ref="JOO65" si="3580">$E59*$C$64*$C$65</f>
        <v>-242386.82334836625</v>
      </c>
      <c r="JOQ65" s="1676">
        <f t="shared" ref="JOQ65" si="3581">$E59*$C$64*$C$65</f>
        <v>-242386.82334836625</v>
      </c>
      <c r="JOS65" s="1676">
        <f t="shared" ref="JOS65" si="3582">$E59*$C$64*$C$65</f>
        <v>-242386.82334836625</v>
      </c>
      <c r="JOU65" s="1676">
        <f t="shared" ref="JOU65" si="3583">$E59*$C$64*$C$65</f>
        <v>-242386.82334836625</v>
      </c>
      <c r="JOW65" s="1676">
        <f t="shared" ref="JOW65" si="3584">$E59*$C$64*$C$65</f>
        <v>-242386.82334836625</v>
      </c>
      <c r="JOY65" s="1676">
        <f t="shared" ref="JOY65" si="3585">$E59*$C$64*$C$65</f>
        <v>-242386.82334836625</v>
      </c>
      <c r="JPA65" s="1676">
        <f t="shared" ref="JPA65" si="3586">$E59*$C$64*$C$65</f>
        <v>-242386.82334836625</v>
      </c>
      <c r="JPC65" s="1676">
        <f t="shared" ref="JPC65" si="3587">$E59*$C$64*$C$65</f>
        <v>-242386.82334836625</v>
      </c>
      <c r="JPE65" s="1676">
        <f t="shared" ref="JPE65" si="3588">$E59*$C$64*$C$65</f>
        <v>-242386.82334836625</v>
      </c>
      <c r="JPG65" s="1676">
        <f t="shared" ref="JPG65" si="3589">$E59*$C$64*$C$65</f>
        <v>-242386.82334836625</v>
      </c>
      <c r="JPI65" s="1676">
        <f t="shared" ref="JPI65" si="3590">$E59*$C$64*$C$65</f>
        <v>-242386.82334836625</v>
      </c>
      <c r="JPK65" s="1676">
        <f t="shared" ref="JPK65" si="3591">$E59*$C$64*$C$65</f>
        <v>-242386.82334836625</v>
      </c>
      <c r="JPM65" s="1676">
        <f t="shared" ref="JPM65" si="3592">$E59*$C$64*$C$65</f>
        <v>-242386.82334836625</v>
      </c>
      <c r="JPO65" s="1676">
        <f t="shared" ref="JPO65" si="3593">$E59*$C$64*$C$65</f>
        <v>-242386.82334836625</v>
      </c>
      <c r="JPQ65" s="1676">
        <f t="shared" ref="JPQ65" si="3594">$E59*$C$64*$C$65</f>
        <v>-242386.82334836625</v>
      </c>
      <c r="JPS65" s="1676">
        <f t="shared" ref="JPS65" si="3595">$E59*$C$64*$C$65</f>
        <v>-242386.82334836625</v>
      </c>
      <c r="JPU65" s="1676">
        <f t="shared" ref="JPU65" si="3596">$E59*$C$64*$C$65</f>
        <v>-242386.82334836625</v>
      </c>
      <c r="JPW65" s="1676">
        <f t="shared" ref="JPW65" si="3597">$E59*$C$64*$C$65</f>
        <v>-242386.82334836625</v>
      </c>
      <c r="JPY65" s="1676">
        <f t="shared" ref="JPY65" si="3598">$E59*$C$64*$C$65</f>
        <v>-242386.82334836625</v>
      </c>
      <c r="JQA65" s="1676">
        <f t="shared" ref="JQA65" si="3599">$E59*$C$64*$C$65</f>
        <v>-242386.82334836625</v>
      </c>
      <c r="JQC65" s="1676">
        <f t="shared" ref="JQC65" si="3600">$E59*$C$64*$C$65</f>
        <v>-242386.82334836625</v>
      </c>
      <c r="JQE65" s="1676">
        <f t="shared" ref="JQE65" si="3601">$E59*$C$64*$C$65</f>
        <v>-242386.82334836625</v>
      </c>
      <c r="JQG65" s="1676">
        <f t="shared" ref="JQG65" si="3602">$E59*$C$64*$C$65</f>
        <v>-242386.82334836625</v>
      </c>
      <c r="JQI65" s="1676">
        <f t="shared" ref="JQI65" si="3603">$E59*$C$64*$C$65</f>
        <v>-242386.82334836625</v>
      </c>
      <c r="JQK65" s="1676">
        <f t="shared" ref="JQK65" si="3604">$E59*$C$64*$C$65</f>
        <v>-242386.82334836625</v>
      </c>
      <c r="JQM65" s="1676">
        <f t="shared" ref="JQM65" si="3605">$E59*$C$64*$C$65</f>
        <v>-242386.82334836625</v>
      </c>
      <c r="JQO65" s="1676">
        <f t="shared" ref="JQO65" si="3606">$E59*$C$64*$C$65</f>
        <v>-242386.82334836625</v>
      </c>
      <c r="JQQ65" s="1676">
        <f t="shared" ref="JQQ65" si="3607">$E59*$C$64*$C$65</f>
        <v>-242386.82334836625</v>
      </c>
      <c r="JQS65" s="1676">
        <f t="shared" ref="JQS65" si="3608">$E59*$C$64*$C$65</f>
        <v>-242386.82334836625</v>
      </c>
      <c r="JQU65" s="1676">
        <f t="shared" ref="JQU65" si="3609">$E59*$C$64*$C$65</f>
        <v>-242386.82334836625</v>
      </c>
      <c r="JQW65" s="1676">
        <f t="shared" ref="JQW65" si="3610">$E59*$C$64*$C$65</f>
        <v>-242386.82334836625</v>
      </c>
      <c r="JQY65" s="1676">
        <f t="shared" ref="JQY65" si="3611">$E59*$C$64*$C$65</f>
        <v>-242386.82334836625</v>
      </c>
      <c r="JRA65" s="1676">
        <f t="shared" ref="JRA65" si="3612">$E59*$C$64*$C$65</f>
        <v>-242386.82334836625</v>
      </c>
      <c r="JRC65" s="1676">
        <f t="shared" ref="JRC65" si="3613">$E59*$C$64*$C$65</f>
        <v>-242386.82334836625</v>
      </c>
      <c r="JRE65" s="1676">
        <f t="shared" ref="JRE65" si="3614">$E59*$C$64*$C$65</f>
        <v>-242386.82334836625</v>
      </c>
      <c r="JRG65" s="1676">
        <f t="shared" ref="JRG65" si="3615">$E59*$C$64*$C$65</f>
        <v>-242386.82334836625</v>
      </c>
      <c r="JRI65" s="1676">
        <f t="shared" ref="JRI65" si="3616">$E59*$C$64*$C$65</f>
        <v>-242386.82334836625</v>
      </c>
      <c r="JRK65" s="1676">
        <f t="shared" ref="JRK65" si="3617">$E59*$C$64*$C$65</f>
        <v>-242386.82334836625</v>
      </c>
      <c r="JRM65" s="1676">
        <f t="shared" ref="JRM65" si="3618">$E59*$C$64*$C$65</f>
        <v>-242386.82334836625</v>
      </c>
      <c r="JRO65" s="1676">
        <f t="shared" ref="JRO65" si="3619">$E59*$C$64*$C$65</f>
        <v>-242386.82334836625</v>
      </c>
      <c r="JRQ65" s="1676">
        <f t="shared" ref="JRQ65" si="3620">$E59*$C$64*$C$65</f>
        <v>-242386.82334836625</v>
      </c>
      <c r="JRS65" s="1676">
        <f t="shared" ref="JRS65" si="3621">$E59*$C$64*$C$65</f>
        <v>-242386.82334836625</v>
      </c>
      <c r="JRU65" s="1676">
        <f t="shared" ref="JRU65" si="3622">$E59*$C$64*$C$65</f>
        <v>-242386.82334836625</v>
      </c>
      <c r="JRW65" s="1676">
        <f t="shared" ref="JRW65" si="3623">$E59*$C$64*$C$65</f>
        <v>-242386.82334836625</v>
      </c>
      <c r="JRY65" s="1676">
        <f t="shared" ref="JRY65" si="3624">$E59*$C$64*$C$65</f>
        <v>-242386.82334836625</v>
      </c>
      <c r="JSA65" s="1676">
        <f t="shared" ref="JSA65" si="3625">$E59*$C$64*$C$65</f>
        <v>-242386.82334836625</v>
      </c>
      <c r="JSC65" s="1676">
        <f t="shared" ref="JSC65" si="3626">$E59*$C$64*$C$65</f>
        <v>-242386.82334836625</v>
      </c>
      <c r="JSE65" s="1676">
        <f t="shared" ref="JSE65" si="3627">$E59*$C$64*$C$65</f>
        <v>-242386.82334836625</v>
      </c>
      <c r="JSG65" s="1676">
        <f t="shared" ref="JSG65" si="3628">$E59*$C$64*$C$65</f>
        <v>-242386.82334836625</v>
      </c>
      <c r="JSI65" s="1676">
        <f t="shared" ref="JSI65" si="3629">$E59*$C$64*$C$65</f>
        <v>-242386.82334836625</v>
      </c>
      <c r="JSK65" s="1676">
        <f t="shared" ref="JSK65" si="3630">$E59*$C$64*$C$65</f>
        <v>-242386.82334836625</v>
      </c>
      <c r="JSM65" s="1676">
        <f t="shared" ref="JSM65" si="3631">$E59*$C$64*$C$65</f>
        <v>-242386.82334836625</v>
      </c>
      <c r="JSO65" s="1676">
        <f t="shared" ref="JSO65" si="3632">$E59*$C$64*$C$65</f>
        <v>-242386.82334836625</v>
      </c>
      <c r="JSQ65" s="1676">
        <f t="shared" ref="JSQ65" si="3633">$E59*$C$64*$C$65</f>
        <v>-242386.82334836625</v>
      </c>
      <c r="JSS65" s="1676">
        <f t="shared" ref="JSS65" si="3634">$E59*$C$64*$C$65</f>
        <v>-242386.82334836625</v>
      </c>
      <c r="JSU65" s="1676">
        <f t="shared" ref="JSU65" si="3635">$E59*$C$64*$C$65</f>
        <v>-242386.82334836625</v>
      </c>
      <c r="JSW65" s="1676">
        <f t="shared" ref="JSW65" si="3636">$E59*$C$64*$C$65</f>
        <v>-242386.82334836625</v>
      </c>
      <c r="JSY65" s="1676">
        <f t="shared" ref="JSY65" si="3637">$E59*$C$64*$C$65</f>
        <v>-242386.82334836625</v>
      </c>
      <c r="JTA65" s="1676">
        <f t="shared" ref="JTA65" si="3638">$E59*$C$64*$C$65</f>
        <v>-242386.82334836625</v>
      </c>
      <c r="JTC65" s="1676">
        <f t="shared" ref="JTC65" si="3639">$E59*$C$64*$C$65</f>
        <v>-242386.82334836625</v>
      </c>
      <c r="JTE65" s="1676">
        <f t="shared" ref="JTE65" si="3640">$E59*$C$64*$C$65</f>
        <v>-242386.82334836625</v>
      </c>
      <c r="JTG65" s="1676">
        <f t="shared" ref="JTG65" si="3641">$E59*$C$64*$C$65</f>
        <v>-242386.82334836625</v>
      </c>
      <c r="JTI65" s="1676">
        <f t="shared" ref="JTI65" si="3642">$E59*$C$64*$C$65</f>
        <v>-242386.82334836625</v>
      </c>
      <c r="JTK65" s="1676">
        <f t="shared" ref="JTK65" si="3643">$E59*$C$64*$C$65</f>
        <v>-242386.82334836625</v>
      </c>
      <c r="JTM65" s="1676">
        <f t="shared" ref="JTM65" si="3644">$E59*$C$64*$C$65</f>
        <v>-242386.82334836625</v>
      </c>
      <c r="JTO65" s="1676">
        <f t="shared" ref="JTO65" si="3645">$E59*$C$64*$C$65</f>
        <v>-242386.82334836625</v>
      </c>
      <c r="JTQ65" s="1676">
        <f t="shared" ref="JTQ65" si="3646">$E59*$C$64*$C$65</f>
        <v>-242386.82334836625</v>
      </c>
      <c r="JTS65" s="1676">
        <f t="shared" ref="JTS65" si="3647">$E59*$C$64*$C$65</f>
        <v>-242386.82334836625</v>
      </c>
      <c r="JTU65" s="1676">
        <f t="shared" ref="JTU65" si="3648">$E59*$C$64*$C$65</f>
        <v>-242386.82334836625</v>
      </c>
      <c r="JTW65" s="1676">
        <f t="shared" ref="JTW65" si="3649">$E59*$C$64*$C$65</f>
        <v>-242386.82334836625</v>
      </c>
      <c r="JTY65" s="1676">
        <f t="shared" ref="JTY65" si="3650">$E59*$C$64*$C$65</f>
        <v>-242386.82334836625</v>
      </c>
      <c r="JUA65" s="1676">
        <f t="shared" ref="JUA65" si="3651">$E59*$C$64*$C$65</f>
        <v>-242386.82334836625</v>
      </c>
      <c r="JUC65" s="1676">
        <f t="shared" ref="JUC65" si="3652">$E59*$C$64*$C$65</f>
        <v>-242386.82334836625</v>
      </c>
      <c r="JUE65" s="1676">
        <f t="shared" ref="JUE65" si="3653">$E59*$C$64*$C$65</f>
        <v>-242386.82334836625</v>
      </c>
      <c r="JUG65" s="1676">
        <f t="shared" ref="JUG65" si="3654">$E59*$C$64*$C$65</f>
        <v>-242386.82334836625</v>
      </c>
      <c r="JUI65" s="1676">
        <f t="shared" ref="JUI65" si="3655">$E59*$C$64*$C$65</f>
        <v>-242386.82334836625</v>
      </c>
      <c r="JUK65" s="1676">
        <f t="shared" ref="JUK65" si="3656">$E59*$C$64*$C$65</f>
        <v>-242386.82334836625</v>
      </c>
      <c r="JUM65" s="1676">
        <f t="shared" ref="JUM65" si="3657">$E59*$C$64*$C$65</f>
        <v>-242386.82334836625</v>
      </c>
      <c r="JUO65" s="1676">
        <f t="shared" ref="JUO65" si="3658">$E59*$C$64*$C$65</f>
        <v>-242386.82334836625</v>
      </c>
      <c r="JUQ65" s="1676">
        <f t="shared" ref="JUQ65" si="3659">$E59*$C$64*$C$65</f>
        <v>-242386.82334836625</v>
      </c>
      <c r="JUS65" s="1676">
        <f t="shared" ref="JUS65" si="3660">$E59*$C$64*$C$65</f>
        <v>-242386.82334836625</v>
      </c>
      <c r="JUU65" s="1676">
        <f t="shared" ref="JUU65" si="3661">$E59*$C$64*$C$65</f>
        <v>-242386.82334836625</v>
      </c>
      <c r="JUW65" s="1676">
        <f t="shared" ref="JUW65" si="3662">$E59*$C$64*$C$65</f>
        <v>-242386.82334836625</v>
      </c>
      <c r="JUY65" s="1676">
        <f t="shared" ref="JUY65" si="3663">$E59*$C$64*$C$65</f>
        <v>-242386.82334836625</v>
      </c>
      <c r="JVA65" s="1676">
        <f t="shared" ref="JVA65" si="3664">$E59*$C$64*$C$65</f>
        <v>-242386.82334836625</v>
      </c>
      <c r="JVC65" s="1676">
        <f t="shared" ref="JVC65" si="3665">$E59*$C$64*$C$65</f>
        <v>-242386.82334836625</v>
      </c>
      <c r="JVE65" s="1676">
        <f t="shared" ref="JVE65" si="3666">$E59*$C$64*$C$65</f>
        <v>-242386.82334836625</v>
      </c>
      <c r="JVG65" s="1676">
        <f t="shared" ref="JVG65" si="3667">$E59*$C$64*$C$65</f>
        <v>-242386.82334836625</v>
      </c>
      <c r="JVI65" s="1676">
        <f t="shared" ref="JVI65" si="3668">$E59*$C$64*$C$65</f>
        <v>-242386.82334836625</v>
      </c>
      <c r="JVK65" s="1676">
        <f t="shared" ref="JVK65" si="3669">$E59*$C$64*$C$65</f>
        <v>-242386.82334836625</v>
      </c>
      <c r="JVM65" s="1676">
        <f t="shared" ref="JVM65" si="3670">$E59*$C$64*$C$65</f>
        <v>-242386.82334836625</v>
      </c>
      <c r="JVO65" s="1676">
        <f t="shared" ref="JVO65" si="3671">$E59*$C$64*$C$65</f>
        <v>-242386.82334836625</v>
      </c>
      <c r="JVQ65" s="1676">
        <f t="shared" ref="JVQ65" si="3672">$E59*$C$64*$C$65</f>
        <v>-242386.82334836625</v>
      </c>
      <c r="JVS65" s="1676">
        <f t="shared" ref="JVS65" si="3673">$E59*$C$64*$C$65</f>
        <v>-242386.82334836625</v>
      </c>
      <c r="JVU65" s="1676">
        <f t="shared" ref="JVU65" si="3674">$E59*$C$64*$C$65</f>
        <v>-242386.82334836625</v>
      </c>
      <c r="JVW65" s="1676">
        <f t="shared" ref="JVW65" si="3675">$E59*$C$64*$C$65</f>
        <v>-242386.82334836625</v>
      </c>
      <c r="JVY65" s="1676">
        <f t="shared" ref="JVY65" si="3676">$E59*$C$64*$C$65</f>
        <v>-242386.82334836625</v>
      </c>
      <c r="JWA65" s="1676">
        <f t="shared" ref="JWA65" si="3677">$E59*$C$64*$C$65</f>
        <v>-242386.82334836625</v>
      </c>
      <c r="JWC65" s="1676">
        <f t="shared" ref="JWC65" si="3678">$E59*$C$64*$C$65</f>
        <v>-242386.82334836625</v>
      </c>
      <c r="JWE65" s="1676">
        <f t="shared" ref="JWE65" si="3679">$E59*$C$64*$C$65</f>
        <v>-242386.82334836625</v>
      </c>
      <c r="JWG65" s="1676">
        <f t="shared" ref="JWG65" si="3680">$E59*$C$64*$C$65</f>
        <v>-242386.82334836625</v>
      </c>
      <c r="JWI65" s="1676">
        <f t="shared" ref="JWI65" si="3681">$E59*$C$64*$C$65</f>
        <v>-242386.82334836625</v>
      </c>
      <c r="JWK65" s="1676">
        <f t="shared" ref="JWK65" si="3682">$E59*$C$64*$C$65</f>
        <v>-242386.82334836625</v>
      </c>
      <c r="JWM65" s="1676">
        <f t="shared" ref="JWM65" si="3683">$E59*$C$64*$C$65</f>
        <v>-242386.82334836625</v>
      </c>
      <c r="JWO65" s="1676">
        <f t="shared" ref="JWO65" si="3684">$E59*$C$64*$C$65</f>
        <v>-242386.82334836625</v>
      </c>
      <c r="JWQ65" s="1676">
        <f t="shared" ref="JWQ65" si="3685">$E59*$C$64*$C$65</f>
        <v>-242386.82334836625</v>
      </c>
      <c r="JWS65" s="1676">
        <f t="shared" ref="JWS65" si="3686">$E59*$C$64*$C$65</f>
        <v>-242386.82334836625</v>
      </c>
      <c r="JWU65" s="1676">
        <f t="shared" ref="JWU65" si="3687">$E59*$C$64*$C$65</f>
        <v>-242386.82334836625</v>
      </c>
      <c r="JWW65" s="1676">
        <f t="shared" ref="JWW65" si="3688">$E59*$C$64*$C$65</f>
        <v>-242386.82334836625</v>
      </c>
      <c r="JWY65" s="1676">
        <f t="shared" ref="JWY65" si="3689">$E59*$C$64*$C$65</f>
        <v>-242386.82334836625</v>
      </c>
      <c r="JXA65" s="1676">
        <f t="shared" ref="JXA65" si="3690">$E59*$C$64*$C$65</f>
        <v>-242386.82334836625</v>
      </c>
      <c r="JXC65" s="1676">
        <f t="shared" ref="JXC65" si="3691">$E59*$C$64*$C$65</f>
        <v>-242386.82334836625</v>
      </c>
      <c r="JXE65" s="1676">
        <f t="shared" ref="JXE65" si="3692">$E59*$C$64*$C$65</f>
        <v>-242386.82334836625</v>
      </c>
      <c r="JXG65" s="1676">
        <f t="shared" ref="JXG65" si="3693">$E59*$C$64*$C$65</f>
        <v>-242386.82334836625</v>
      </c>
      <c r="JXI65" s="1676">
        <f t="shared" ref="JXI65" si="3694">$E59*$C$64*$C$65</f>
        <v>-242386.82334836625</v>
      </c>
      <c r="JXK65" s="1676">
        <f t="shared" ref="JXK65" si="3695">$E59*$C$64*$C$65</f>
        <v>-242386.82334836625</v>
      </c>
      <c r="JXM65" s="1676">
        <f t="shared" ref="JXM65" si="3696">$E59*$C$64*$C$65</f>
        <v>-242386.82334836625</v>
      </c>
      <c r="JXO65" s="1676">
        <f t="shared" ref="JXO65" si="3697">$E59*$C$64*$C$65</f>
        <v>-242386.82334836625</v>
      </c>
      <c r="JXQ65" s="1676">
        <f t="shared" ref="JXQ65" si="3698">$E59*$C$64*$C$65</f>
        <v>-242386.82334836625</v>
      </c>
      <c r="JXS65" s="1676">
        <f t="shared" ref="JXS65" si="3699">$E59*$C$64*$C$65</f>
        <v>-242386.82334836625</v>
      </c>
      <c r="JXU65" s="1676">
        <f t="shared" ref="JXU65" si="3700">$E59*$C$64*$C$65</f>
        <v>-242386.82334836625</v>
      </c>
      <c r="JXW65" s="1676">
        <f t="shared" ref="JXW65" si="3701">$E59*$C$64*$C$65</f>
        <v>-242386.82334836625</v>
      </c>
      <c r="JXY65" s="1676">
        <f t="shared" ref="JXY65" si="3702">$E59*$C$64*$C$65</f>
        <v>-242386.82334836625</v>
      </c>
      <c r="JYA65" s="1676">
        <f t="shared" ref="JYA65" si="3703">$E59*$C$64*$C$65</f>
        <v>-242386.82334836625</v>
      </c>
      <c r="JYC65" s="1676">
        <f t="shared" ref="JYC65" si="3704">$E59*$C$64*$C$65</f>
        <v>-242386.82334836625</v>
      </c>
      <c r="JYE65" s="1676">
        <f t="shared" ref="JYE65" si="3705">$E59*$C$64*$C$65</f>
        <v>-242386.82334836625</v>
      </c>
      <c r="JYG65" s="1676">
        <f t="shared" ref="JYG65" si="3706">$E59*$C$64*$C$65</f>
        <v>-242386.82334836625</v>
      </c>
      <c r="JYI65" s="1676">
        <f t="shared" ref="JYI65" si="3707">$E59*$C$64*$C$65</f>
        <v>-242386.82334836625</v>
      </c>
      <c r="JYK65" s="1676">
        <f t="shared" ref="JYK65" si="3708">$E59*$C$64*$C$65</f>
        <v>-242386.82334836625</v>
      </c>
      <c r="JYM65" s="1676">
        <f t="shared" ref="JYM65" si="3709">$E59*$C$64*$C$65</f>
        <v>-242386.82334836625</v>
      </c>
      <c r="JYO65" s="1676">
        <f t="shared" ref="JYO65" si="3710">$E59*$C$64*$C$65</f>
        <v>-242386.82334836625</v>
      </c>
      <c r="JYQ65" s="1676">
        <f t="shared" ref="JYQ65" si="3711">$E59*$C$64*$C$65</f>
        <v>-242386.82334836625</v>
      </c>
      <c r="JYS65" s="1676">
        <f t="shared" ref="JYS65" si="3712">$E59*$C$64*$C$65</f>
        <v>-242386.82334836625</v>
      </c>
      <c r="JYU65" s="1676">
        <f t="shared" ref="JYU65" si="3713">$E59*$C$64*$C$65</f>
        <v>-242386.82334836625</v>
      </c>
      <c r="JYW65" s="1676">
        <f t="shared" ref="JYW65" si="3714">$E59*$C$64*$C$65</f>
        <v>-242386.82334836625</v>
      </c>
      <c r="JYY65" s="1676">
        <f t="shared" ref="JYY65" si="3715">$E59*$C$64*$C$65</f>
        <v>-242386.82334836625</v>
      </c>
      <c r="JZA65" s="1676">
        <f t="shared" ref="JZA65" si="3716">$E59*$C$64*$C$65</f>
        <v>-242386.82334836625</v>
      </c>
      <c r="JZC65" s="1676">
        <f t="shared" ref="JZC65" si="3717">$E59*$C$64*$C$65</f>
        <v>-242386.82334836625</v>
      </c>
      <c r="JZE65" s="1676">
        <f t="shared" ref="JZE65" si="3718">$E59*$C$64*$C$65</f>
        <v>-242386.82334836625</v>
      </c>
      <c r="JZG65" s="1676">
        <f t="shared" ref="JZG65" si="3719">$E59*$C$64*$C$65</f>
        <v>-242386.82334836625</v>
      </c>
      <c r="JZI65" s="1676">
        <f t="shared" ref="JZI65" si="3720">$E59*$C$64*$C$65</f>
        <v>-242386.82334836625</v>
      </c>
      <c r="JZK65" s="1676">
        <f t="shared" ref="JZK65" si="3721">$E59*$C$64*$C$65</f>
        <v>-242386.82334836625</v>
      </c>
      <c r="JZM65" s="1676">
        <f t="shared" ref="JZM65" si="3722">$E59*$C$64*$C$65</f>
        <v>-242386.82334836625</v>
      </c>
      <c r="JZO65" s="1676">
        <f t="shared" ref="JZO65" si="3723">$E59*$C$64*$C$65</f>
        <v>-242386.82334836625</v>
      </c>
      <c r="JZQ65" s="1676">
        <f t="shared" ref="JZQ65" si="3724">$E59*$C$64*$C$65</f>
        <v>-242386.82334836625</v>
      </c>
      <c r="JZS65" s="1676">
        <f t="shared" ref="JZS65" si="3725">$E59*$C$64*$C$65</f>
        <v>-242386.82334836625</v>
      </c>
      <c r="JZU65" s="1676">
        <f t="shared" ref="JZU65" si="3726">$E59*$C$64*$C$65</f>
        <v>-242386.82334836625</v>
      </c>
      <c r="JZW65" s="1676">
        <f t="shared" ref="JZW65" si="3727">$E59*$C$64*$C$65</f>
        <v>-242386.82334836625</v>
      </c>
      <c r="JZY65" s="1676">
        <f t="shared" ref="JZY65" si="3728">$E59*$C$64*$C$65</f>
        <v>-242386.82334836625</v>
      </c>
      <c r="KAA65" s="1676">
        <f t="shared" ref="KAA65" si="3729">$E59*$C$64*$C$65</f>
        <v>-242386.82334836625</v>
      </c>
      <c r="KAC65" s="1676">
        <f t="shared" ref="KAC65" si="3730">$E59*$C$64*$C$65</f>
        <v>-242386.82334836625</v>
      </c>
      <c r="KAE65" s="1676">
        <f t="shared" ref="KAE65" si="3731">$E59*$C$64*$C$65</f>
        <v>-242386.82334836625</v>
      </c>
      <c r="KAG65" s="1676">
        <f t="shared" ref="KAG65" si="3732">$E59*$C$64*$C$65</f>
        <v>-242386.82334836625</v>
      </c>
      <c r="KAI65" s="1676">
        <f t="shared" ref="KAI65" si="3733">$E59*$C$64*$C$65</f>
        <v>-242386.82334836625</v>
      </c>
      <c r="KAK65" s="1676">
        <f t="shared" ref="KAK65" si="3734">$E59*$C$64*$C$65</f>
        <v>-242386.82334836625</v>
      </c>
      <c r="KAM65" s="1676">
        <f t="shared" ref="KAM65" si="3735">$E59*$C$64*$C$65</f>
        <v>-242386.82334836625</v>
      </c>
      <c r="KAO65" s="1676">
        <f t="shared" ref="KAO65" si="3736">$E59*$C$64*$C$65</f>
        <v>-242386.82334836625</v>
      </c>
      <c r="KAQ65" s="1676">
        <f t="shared" ref="KAQ65" si="3737">$E59*$C$64*$C$65</f>
        <v>-242386.82334836625</v>
      </c>
      <c r="KAS65" s="1676">
        <f t="shared" ref="KAS65" si="3738">$E59*$C$64*$C$65</f>
        <v>-242386.82334836625</v>
      </c>
      <c r="KAU65" s="1676">
        <f t="shared" ref="KAU65" si="3739">$E59*$C$64*$C$65</f>
        <v>-242386.82334836625</v>
      </c>
      <c r="KAW65" s="1676">
        <f t="shared" ref="KAW65" si="3740">$E59*$C$64*$C$65</f>
        <v>-242386.82334836625</v>
      </c>
      <c r="KAY65" s="1676">
        <f t="shared" ref="KAY65" si="3741">$E59*$C$64*$C$65</f>
        <v>-242386.82334836625</v>
      </c>
      <c r="KBA65" s="1676">
        <f t="shared" ref="KBA65" si="3742">$E59*$C$64*$C$65</f>
        <v>-242386.82334836625</v>
      </c>
      <c r="KBC65" s="1676">
        <f t="shared" ref="KBC65" si="3743">$E59*$C$64*$C$65</f>
        <v>-242386.82334836625</v>
      </c>
      <c r="KBE65" s="1676">
        <f t="shared" ref="KBE65" si="3744">$E59*$C$64*$C$65</f>
        <v>-242386.82334836625</v>
      </c>
      <c r="KBG65" s="1676">
        <f t="shared" ref="KBG65" si="3745">$E59*$C$64*$C$65</f>
        <v>-242386.82334836625</v>
      </c>
      <c r="KBI65" s="1676">
        <f t="shared" ref="KBI65" si="3746">$E59*$C$64*$C$65</f>
        <v>-242386.82334836625</v>
      </c>
      <c r="KBK65" s="1676">
        <f t="shared" ref="KBK65" si="3747">$E59*$C$64*$C$65</f>
        <v>-242386.82334836625</v>
      </c>
      <c r="KBM65" s="1676">
        <f t="shared" ref="KBM65" si="3748">$E59*$C$64*$C$65</f>
        <v>-242386.82334836625</v>
      </c>
      <c r="KBO65" s="1676">
        <f t="shared" ref="KBO65" si="3749">$E59*$C$64*$C$65</f>
        <v>-242386.82334836625</v>
      </c>
      <c r="KBQ65" s="1676">
        <f t="shared" ref="KBQ65" si="3750">$E59*$C$64*$C$65</f>
        <v>-242386.82334836625</v>
      </c>
      <c r="KBS65" s="1676">
        <f t="shared" ref="KBS65" si="3751">$E59*$C$64*$C$65</f>
        <v>-242386.82334836625</v>
      </c>
      <c r="KBU65" s="1676">
        <f t="shared" ref="KBU65" si="3752">$E59*$C$64*$C$65</f>
        <v>-242386.82334836625</v>
      </c>
      <c r="KBW65" s="1676">
        <f t="shared" ref="KBW65" si="3753">$E59*$C$64*$C$65</f>
        <v>-242386.82334836625</v>
      </c>
      <c r="KBY65" s="1676">
        <f t="shared" ref="KBY65" si="3754">$E59*$C$64*$C$65</f>
        <v>-242386.82334836625</v>
      </c>
      <c r="KCA65" s="1676">
        <f t="shared" ref="KCA65" si="3755">$E59*$C$64*$C$65</f>
        <v>-242386.82334836625</v>
      </c>
      <c r="KCC65" s="1676">
        <f t="shared" ref="KCC65" si="3756">$E59*$C$64*$C$65</f>
        <v>-242386.82334836625</v>
      </c>
      <c r="KCE65" s="1676">
        <f t="shared" ref="KCE65" si="3757">$E59*$C$64*$C$65</f>
        <v>-242386.82334836625</v>
      </c>
      <c r="KCG65" s="1676">
        <f t="shared" ref="KCG65" si="3758">$E59*$C$64*$C$65</f>
        <v>-242386.82334836625</v>
      </c>
      <c r="KCI65" s="1676">
        <f t="shared" ref="KCI65" si="3759">$E59*$C$64*$C$65</f>
        <v>-242386.82334836625</v>
      </c>
      <c r="KCK65" s="1676">
        <f t="shared" ref="KCK65" si="3760">$E59*$C$64*$C$65</f>
        <v>-242386.82334836625</v>
      </c>
      <c r="KCM65" s="1676">
        <f t="shared" ref="KCM65" si="3761">$E59*$C$64*$C$65</f>
        <v>-242386.82334836625</v>
      </c>
      <c r="KCO65" s="1676">
        <f t="shared" ref="KCO65" si="3762">$E59*$C$64*$C$65</f>
        <v>-242386.82334836625</v>
      </c>
      <c r="KCQ65" s="1676">
        <f t="shared" ref="KCQ65" si="3763">$E59*$C$64*$C$65</f>
        <v>-242386.82334836625</v>
      </c>
      <c r="KCS65" s="1676">
        <f t="shared" ref="KCS65" si="3764">$E59*$C$64*$C$65</f>
        <v>-242386.82334836625</v>
      </c>
      <c r="KCU65" s="1676">
        <f t="shared" ref="KCU65" si="3765">$E59*$C$64*$C$65</f>
        <v>-242386.82334836625</v>
      </c>
      <c r="KCW65" s="1676">
        <f t="shared" ref="KCW65" si="3766">$E59*$C$64*$C$65</f>
        <v>-242386.82334836625</v>
      </c>
      <c r="KCY65" s="1676">
        <f t="shared" ref="KCY65" si="3767">$E59*$C$64*$C$65</f>
        <v>-242386.82334836625</v>
      </c>
      <c r="KDA65" s="1676">
        <f t="shared" ref="KDA65" si="3768">$E59*$C$64*$C$65</f>
        <v>-242386.82334836625</v>
      </c>
      <c r="KDC65" s="1676">
        <f t="shared" ref="KDC65" si="3769">$E59*$C$64*$C$65</f>
        <v>-242386.82334836625</v>
      </c>
      <c r="KDE65" s="1676">
        <f t="shared" ref="KDE65" si="3770">$E59*$C$64*$C$65</f>
        <v>-242386.82334836625</v>
      </c>
      <c r="KDG65" s="1676">
        <f t="shared" ref="KDG65" si="3771">$E59*$C$64*$C$65</f>
        <v>-242386.82334836625</v>
      </c>
      <c r="KDI65" s="1676">
        <f t="shared" ref="KDI65" si="3772">$E59*$C$64*$C$65</f>
        <v>-242386.82334836625</v>
      </c>
      <c r="KDK65" s="1676">
        <f t="shared" ref="KDK65" si="3773">$E59*$C$64*$C$65</f>
        <v>-242386.82334836625</v>
      </c>
      <c r="KDM65" s="1676">
        <f t="shared" ref="KDM65" si="3774">$E59*$C$64*$C$65</f>
        <v>-242386.82334836625</v>
      </c>
      <c r="KDO65" s="1676">
        <f t="shared" ref="KDO65" si="3775">$E59*$C$64*$C$65</f>
        <v>-242386.82334836625</v>
      </c>
      <c r="KDQ65" s="1676">
        <f t="shared" ref="KDQ65" si="3776">$E59*$C$64*$C$65</f>
        <v>-242386.82334836625</v>
      </c>
      <c r="KDS65" s="1676">
        <f t="shared" ref="KDS65" si="3777">$E59*$C$64*$C$65</f>
        <v>-242386.82334836625</v>
      </c>
      <c r="KDU65" s="1676">
        <f t="shared" ref="KDU65" si="3778">$E59*$C$64*$C$65</f>
        <v>-242386.82334836625</v>
      </c>
      <c r="KDW65" s="1676">
        <f t="shared" ref="KDW65" si="3779">$E59*$C$64*$C$65</f>
        <v>-242386.82334836625</v>
      </c>
      <c r="KDY65" s="1676">
        <f t="shared" ref="KDY65" si="3780">$E59*$C$64*$C$65</f>
        <v>-242386.82334836625</v>
      </c>
      <c r="KEA65" s="1676">
        <f t="shared" ref="KEA65" si="3781">$E59*$C$64*$C$65</f>
        <v>-242386.82334836625</v>
      </c>
      <c r="KEC65" s="1676">
        <f t="shared" ref="KEC65" si="3782">$E59*$C$64*$C$65</f>
        <v>-242386.82334836625</v>
      </c>
      <c r="KEE65" s="1676">
        <f t="shared" ref="KEE65" si="3783">$E59*$C$64*$C$65</f>
        <v>-242386.82334836625</v>
      </c>
      <c r="KEG65" s="1676">
        <f t="shared" ref="KEG65" si="3784">$E59*$C$64*$C$65</f>
        <v>-242386.82334836625</v>
      </c>
      <c r="KEI65" s="1676">
        <f t="shared" ref="KEI65" si="3785">$E59*$C$64*$C$65</f>
        <v>-242386.82334836625</v>
      </c>
      <c r="KEK65" s="1676">
        <f t="shared" ref="KEK65" si="3786">$E59*$C$64*$C$65</f>
        <v>-242386.82334836625</v>
      </c>
      <c r="KEM65" s="1676">
        <f t="shared" ref="KEM65" si="3787">$E59*$C$64*$C$65</f>
        <v>-242386.82334836625</v>
      </c>
      <c r="KEO65" s="1676">
        <f t="shared" ref="KEO65" si="3788">$E59*$C$64*$C$65</f>
        <v>-242386.82334836625</v>
      </c>
      <c r="KEQ65" s="1676">
        <f t="shared" ref="KEQ65" si="3789">$E59*$C$64*$C$65</f>
        <v>-242386.82334836625</v>
      </c>
      <c r="KES65" s="1676">
        <f t="shared" ref="KES65" si="3790">$E59*$C$64*$C$65</f>
        <v>-242386.82334836625</v>
      </c>
      <c r="KEU65" s="1676">
        <f t="shared" ref="KEU65" si="3791">$E59*$C$64*$C$65</f>
        <v>-242386.82334836625</v>
      </c>
      <c r="KEW65" s="1676">
        <f t="shared" ref="KEW65" si="3792">$E59*$C$64*$C$65</f>
        <v>-242386.82334836625</v>
      </c>
      <c r="KEY65" s="1676">
        <f t="shared" ref="KEY65" si="3793">$E59*$C$64*$C$65</f>
        <v>-242386.82334836625</v>
      </c>
      <c r="KFA65" s="1676">
        <f t="shared" ref="KFA65" si="3794">$E59*$C$64*$C$65</f>
        <v>-242386.82334836625</v>
      </c>
      <c r="KFC65" s="1676">
        <f t="shared" ref="KFC65" si="3795">$E59*$C$64*$C$65</f>
        <v>-242386.82334836625</v>
      </c>
      <c r="KFE65" s="1676">
        <f t="shared" ref="KFE65" si="3796">$E59*$C$64*$C$65</f>
        <v>-242386.82334836625</v>
      </c>
      <c r="KFG65" s="1676">
        <f t="shared" ref="KFG65" si="3797">$E59*$C$64*$C$65</f>
        <v>-242386.82334836625</v>
      </c>
      <c r="KFI65" s="1676">
        <f t="shared" ref="KFI65" si="3798">$E59*$C$64*$C$65</f>
        <v>-242386.82334836625</v>
      </c>
      <c r="KFK65" s="1676">
        <f t="shared" ref="KFK65" si="3799">$E59*$C$64*$C$65</f>
        <v>-242386.82334836625</v>
      </c>
      <c r="KFM65" s="1676">
        <f t="shared" ref="KFM65" si="3800">$E59*$C$64*$C$65</f>
        <v>-242386.82334836625</v>
      </c>
      <c r="KFO65" s="1676">
        <f t="shared" ref="KFO65" si="3801">$E59*$C$64*$C$65</f>
        <v>-242386.82334836625</v>
      </c>
      <c r="KFQ65" s="1676">
        <f t="shared" ref="KFQ65" si="3802">$E59*$C$64*$C$65</f>
        <v>-242386.82334836625</v>
      </c>
      <c r="KFS65" s="1676">
        <f t="shared" ref="KFS65" si="3803">$E59*$C$64*$C$65</f>
        <v>-242386.82334836625</v>
      </c>
      <c r="KFU65" s="1676">
        <f t="shared" ref="KFU65" si="3804">$E59*$C$64*$C$65</f>
        <v>-242386.82334836625</v>
      </c>
      <c r="KFW65" s="1676">
        <f t="shared" ref="KFW65" si="3805">$E59*$C$64*$C$65</f>
        <v>-242386.82334836625</v>
      </c>
      <c r="KFY65" s="1676">
        <f t="shared" ref="KFY65" si="3806">$E59*$C$64*$C$65</f>
        <v>-242386.82334836625</v>
      </c>
      <c r="KGA65" s="1676">
        <f t="shared" ref="KGA65" si="3807">$E59*$C$64*$C$65</f>
        <v>-242386.82334836625</v>
      </c>
      <c r="KGC65" s="1676">
        <f t="shared" ref="KGC65" si="3808">$E59*$C$64*$C$65</f>
        <v>-242386.82334836625</v>
      </c>
      <c r="KGE65" s="1676">
        <f t="shared" ref="KGE65" si="3809">$E59*$C$64*$C$65</f>
        <v>-242386.82334836625</v>
      </c>
      <c r="KGG65" s="1676">
        <f t="shared" ref="KGG65" si="3810">$E59*$C$64*$C$65</f>
        <v>-242386.82334836625</v>
      </c>
      <c r="KGI65" s="1676">
        <f t="shared" ref="KGI65" si="3811">$E59*$C$64*$C$65</f>
        <v>-242386.82334836625</v>
      </c>
      <c r="KGK65" s="1676">
        <f t="shared" ref="KGK65" si="3812">$E59*$C$64*$C$65</f>
        <v>-242386.82334836625</v>
      </c>
      <c r="KGM65" s="1676">
        <f t="shared" ref="KGM65" si="3813">$E59*$C$64*$C$65</f>
        <v>-242386.82334836625</v>
      </c>
      <c r="KGO65" s="1676">
        <f t="shared" ref="KGO65" si="3814">$E59*$C$64*$C$65</f>
        <v>-242386.82334836625</v>
      </c>
      <c r="KGQ65" s="1676">
        <f t="shared" ref="KGQ65" si="3815">$E59*$C$64*$C$65</f>
        <v>-242386.82334836625</v>
      </c>
      <c r="KGS65" s="1676">
        <f t="shared" ref="KGS65" si="3816">$E59*$C$64*$C$65</f>
        <v>-242386.82334836625</v>
      </c>
      <c r="KGU65" s="1676">
        <f t="shared" ref="KGU65" si="3817">$E59*$C$64*$C$65</f>
        <v>-242386.82334836625</v>
      </c>
      <c r="KGW65" s="1676">
        <f t="shared" ref="KGW65" si="3818">$E59*$C$64*$C$65</f>
        <v>-242386.82334836625</v>
      </c>
      <c r="KGY65" s="1676">
        <f t="shared" ref="KGY65" si="3819">$E59*$C$64*$C$65</f>
        <v>-242386.82334836625</v>
      </c>
      <c r="KHA65" s="1676">
        <f t="shared" ref="KHA65" si="3820">$E59*$C$64*$C$65</f>
        <v>-242386.82334836625</v>
      </c>
      <c r="KHC65" s="1676">
        <f t="shared" ref="KHC65" si="3821">$E59*$C$64*$C$65</f>
        <v>-242386.82334836625</v>
      </c>
      <c r="KHE65" s="1676">
        <f t="shared" ref="KHE65" si="3822">$E59*$C$64*$C$65</f>
        <v>-242386.82334836625</v>
      </c>
      <c r="KHG65" s="1676">
        <f t="shared" ref="KHG65" si="3823">$E59*$C$64*$C$65</f>
        <v>-242386.82334836625</v>
      </c>
      <c r="KHI65" s="1676">
        <f t="shared" ref="KHI65" si="3824">$E59*$C$64*$C$65</f>
        <v>-242386.82334836625</v>
      </c>
      <c r="KHK65" s="1676">
        <f t="shared" ref="KHK65" si="3825">$E59*$C$64*$C$65</f>
        <v>-242386.82334836625</v>
      </c>
      <c r="KHM65" s="1676">
        <f t="shared" ref="KHM65" si="3826">$E59*$C$64*$C$65</f>
        <v>-242386.82334836625</v>
      </c>
      <c r="KHO65" s="1676">
        <f t="shared" ref="KHO65" si="3827">$E59*$C$64*$C$65</f>
        <v>-242386.82334836625</v>
      </c>
      <c r="KHQ65" s="1676">
        <f t="shared" ref="KHQ65" si="3828">$E59*$C$64*$C$65</f>
        <v>-242386.82334836625</v>
      </c>
      <c r="KHS65" s="1676">
        <f t="shared" ref="KHS65" si="3829">$E59*$C$64*$C$65</f>
        <v>-242386.82334836625</v>
      </c>
      <c r="KHU65" s="1676">
        <f t="shared" ref="KHU65" si="3830">$E59*$C$64*$C$65</f>
        <v>-242386.82334836625</v>
      </c>
      <c r="KHW65" s="1676">
        <f t="shared" ref="KHW65" si="3831">$E59*$C$64*$C$65</f>
        <v>-242386.82334836625</v>
      </c>
      <c r="KHY65" s="1676">
        <f t="shared" ref="KHY65" si="3832">$E59*$C$64*$C$65</f>
        <v>-242386.82334836625</v>
      </c>
      <c r="KIA65" s="1676">
        <f t="shared" ref="KIA65" si="3833">$E59*$C$64*$C$65</f>
        <v>-242386.82334836625</v>
      </c>
      <c r="KIC65" s="1676">
        <f t="shared" ref="KIC65" si="3834">$E59*$C$64*$C$65</f>
        <v>-242386.82334836625</v>
      </c>
      <c r="KIE65" s="1676">
        <f t="shared" ref="KIE65" si="3835">$E59*$C$64*$C$65</f>
        <v>-242386.82334836625</v>
      </c>
      <c r="KIG65" s="1676">
        <f t="shared" ref="KIG65" si="3836">$E59*$C$64*$C$65</f>
        <v>-242386.82334836625</v>
      </c>
      <c r="KII65" s="1676">
        <f t="shared" ref="KII65" si="3837">$E59*$C$64*$C$65</f>
        <v>-242386.82334836625</v>
      </c>
      <c r="KIK65" s="1676">
        <f t="shared" ref="KIK65" si="3838">$E59*$C$64*$C$65</f>
        <v>-242386.82334836625</v>
      </c>
      <c r="KIM65" s="1676">
        <f t="shared" ref="KIM65" si="3839">$E59*$C$64*$C$65</f>
        <v>-242386.82334836625</v>
      </c>
      <c r="KIO65" s="1676">
        <f t="shared" ref="KIO65" si="3840">$E59*$C$64*$C$65</f>
        <v>-242386.82334836625</v>
      </c>
      <c r="KIQ65" s="1676">
        <f t="shared" ref="KIQ65" si="3841">$E59*$C$64*$C$65</f>
        <v>-242386.82334836625</v>
      </c>
      <c r="KIS65" s="1676">
        <f t="shared" ref="KIS65" si="3842">$E59*$C$64*$C$65</f>
        <v>-242386.82334836625</v>
      </c>
      <c r="KIU65" s="1676">
        <f t="shared" ref="KIU65" si="3843">$E59*$C$64*$C$65</f>
        <v>-242386.82334836625</v>
      </c>
      <c r="KIW65" s="1676">
        <f t="shared" ref="KIW65" si="3844">$E59*$C$64*$C$65</f>
        <v>-242386.82334836625</v>
      </c>
      <c r="KIY65" s="1676">
        <f t="shared" ref="KIY65" si="3845">$E59*$C$64*$C$65</f>
        <v>-242386.82334836625</v>
      </c>
      <c r="KJA65" s="1676">
        <f t="shared" ref="KJA65" si="3846">$E59*$C$64*$C$65</f>
        <v>-242386.82334836625</v>
      </c>
      <c r="KJC65" s="1676">
        <f t="shared" ref="KJC65" si="3847">$E59*$C$64*$C$65</f>
        <v>-242386.82334836625</v>
      </c>
      <c r="KJE65" s="1676">
        <f t="shared" ref="KJE65" si="3848">$E59*$C$64*$C$65</f>
        <v>-242386.82334836625</v>
      </c>
      <c r="KJG65" s="1676">
        <f t="shared" ref="KJG65" si="3849">$E59*$C$64*$C$65</f>
        <v>-242386.82334836625</v>
      </c>
      <c r="KJI65" s="1676">
        <f t="shared" ref="KJI65" si="3850">$E59*$C$64*$C$65</f>
        <v>-242386.82334836625</v>
      </c>
      <c r="KJK65" s="1676">
        <f t="shared" ref="KJK65" si="3851">$E59*$C$64*$C$65</f>
        <v>-242386.82334836625</v>
      </c>
      <c r="KJM65" s="1676">
        <f t="shared" ref="KJM65" si="3852">$E59*$C$64*$C$65</f>
        <v>-242386.82334836625</v>
      </c>
      <c r="KJO65" s="1676">
        <f t="shared" ref="KJO65" si="3853">$E59*$C$64*$C$65</f>
        <v>-242386.82334836625</v>
      </c>
      <c r="KJQ65" s="1676">
        <f t="shared" ref="KJQ65" si="3854">$E59*$C$64*$C$65</f>
        <v>-242386.82334836625</v>
      </c>
      <c r="KJS65" s="1676">
        <f t="shared" ref="KJS65" si="3855">$E59*$C$64*$C$65</f>
        <v>-242386.82334836625</v>
      </c>
      <c r="KJU65" s="1676">
        <f t="shared" ref="KJU65" si="3856">$E59*$C$64*$C$65</f>
        <v>-242386.82334836625</v>
      </c>
      <c r="KJW65" s="1676">
        <f t="shared" ref="KJW65" si="3857">$E59*$C$64*$C$65</f>
        <v>-242386.82334836625</v>
      </c>
      <c r="KJY65" s="1676">
        <f t="shared" ref="KJY65" si="3858">$E59*$C$64*$C$65</f>
        <v>-242386.82334836625</v>
      </c>
      <c r="KKA65" s="1676">
        <f t="shared" ref="KKA65" si="3859">$E59*$C$64*$C$65</f>
        <v>-242386.82334836625</v>
      </c>
      <c r="KKC65" s="1676">
        <f t="shared" ref="KKC65" si="3860">$E59*$C$64*$C$65</f>
        <v>-242386.82334836625</v>
      </c>
      <c r="KKE65" s="1676">
        <f t="shared" ref="KKE65" si="3861">$E59*$C$64*$C$65</f>
        <v>-242386.82334836625</v>
      </c>
      <c r="KKG65" s="1676">
        <f t="shared" ref="KKG65" si="3862">$E59*$C$64*$C$65</f>
        <v>-242386.82334836625</v>
      </c>
      <c r="KKI65" s="1676">
        <f t="shared" ref="KKI65" si="3863">$E59*$C$64*$C$65</f>
        <v>-242386.82334836625</v>
      </c>
      <c r="KKK65" s="1676">
        <f t="shared" ref="KKK65" si="3864">$E59*$C$64*$C$65</f>
        <v>-242386.82334836625</v>
      </c>
      <c r="KKM65" s="1676">
        <f t="shared" ref="KKM65" si="3865">$E59*$C$64*$C$65</f>
        <v>-242386.82334836625</v>
      </c>
      <c r="KKO65" s="1676">
        <f t="shared" ref="KKO65" si="3866">$E59*$C$64*$C$65</f>
        <v>-242386.82334836625</v>
      </c>
      <c r="KKQ65" s="1676">
        <f t="shared" ref="KKQ65" si="3867">$E59*$C$64*$C$65</f>
        <v>-242386.82334836625</v>
      </c>
      <c r="KKS65" s="1676">
        <f t="shared" ref="KKS65" si="3868">$E59*$C$64*$C$65</f>
        <v>-242386.82334836625</v>
      </c>
      <c r="KKU65" s="1676">
        <f t="shared" ref="KKU65" si="3869">$E59*$C$64*$C$65</f>
        <v>-242386.82334836625</v>
      </c>
      <c r="KKW65" s="1676">
        <f t="shared" ref="KKW65" si="3870">$E59*$C$64*$C$65</f>
        <v>-242386.82334836625</v>
      </c>
      <c r="KKY65" s="1676">
        <f t="shared" ref="KKY65" si="3871">$E59*$C$64*$C$65</f>
        <v>-242386.82334836625</v>
      </c>
      <c r="KLA65" s="1676">
        <f t="shared" ref="KLA65" si="3872">$E59*$C$64*$C$65</f>
        <v>-242386.82334836625</v>
      </c>
      <c r="KLC65" s="1676">
        <f t="shared" ref="KLC65" si="3873">$E59*$C$64*$C$65</f>
        <v>-242386.82334836625</v>
      </c>
      <c r="KLE65" s="1676">
        <f t="shared" ref="KLE65" si="3874">$E59*$C$64*$C$65</f>
        <v>-242386.82334836625</v>
      </c>
      <c r="KLG65" s="1676">
        <f t="shared" ref="KLG65" si="3875">$E59*$C$64*$C$65</f>
        <v>-242386.82334836625</v>
      </c>
      <c r="KLI65" s="1676">
        <f t="shared" ref="KLI65" si="3876">$E59*$C$64*$C$65</f>
        <v>-242386.82334836625</v>
      </c>
      <c r="KLK65" s="1676">
        <f t="shared" ref="KLK65" si="3877">$E59*$C$64*$C$65</f>
        <v>-242386.82334836625</v>
      </c>
      <c r="KLM65" s="1676">
        <f t="shared" ref="KLM65" si="3878">$E59*$C$64*$C$65</f>
        <v>-242386.82334836625</v>
      </c>
      <c r="KLO65" s="1676">
        <f t="shared" ref="KLO65" si="3879">$E59*$C$64*$C$65</f>
        <v>-242386.82334836625</v>
      </c>
      <c r="KLQ65" s="1676">
        <f t="shared" ref="KLQ65" si="3880">$E59*$C$64*$C$65</f>
        <v>-242386.82334836625</v>
      </c>
      <c r="KLS65" s="1676">
        <f t="shared" ref="KLS65" si="3881">$E59*$C$64*$C$65</f>
        <v>-242386.82334836625</v>
      </c>
      <c r="KLU65" s="1676">
        <f t="shared" ref="KLU65" si="3882">$E59*$C$64*$C$65</f>
        <v>-242386.82334836625</v>
      </c>
      <c r="KLW65" s="1676">
        <f t="shared" ref="KLW65" si="3883">$E59*$C$64*$C$65</f>
        <v>-242386.82334836625</v>
      </c>
      <c r="KLY65" s="1676">
        <f t="shared" ref="KLY65" si="3884">$E59*$C$64*$C$65</f>
        <v>-242386.82334836625</v>
      </c>
      <c r="KMA65" s="1676">
        <f t="shared" ref="KMA65" si="3885">$E59*$C$64*$C$65</f>
        <v>-242386.82334836625</v>
      </c>
      <c r="KMC65" s="1676">
        <f t="shared" ref="KMC65" si="3886">$E59*$C$64*$C$65</f>
        <v>-242386.82334836625</v>
      </c>
      <c r="KME65" s="1676">
        <f t="shared" ref="KME65" si="3887">$E59*$C$64*$C$65</f>
        <v>-242386.82334836625</v>
      </c>
      <c r="KMG65" s="1676">
        <f t="shared" ref="KMG65" si="3888">$E59*$C$64*$C$65</f>
        <v>-242386.82334836625</v>
      </c>
      <c r="KMI65" s="1676">
        <f t="shared" ref="KMI65" si="3889">$E59*$C$64*$C$65</f>
        <v>-242386.82334836625</v>
      </c>
      <c r="KMK65" s="1676">
        <f t="shared" ref="KMK65" si="3890">$E59*$C$64*$C$65</f>
        <v>-242386.82334836625</v>
      </c>
      <c r="KMM65" s="1676">
        <f t="shared" ref="KMM65" si="3891">$E59*$C$64*$C$65</f>
        <v>-242386.82334836625</v>
      </c>
      <c r="KMO65" s="1676">
        <f t="shared" ref="KMO65" si="3892">$E59*$C$64*$C$65</f>
        <v>-242386.82334836625</v>
      </c>
      <c r="KMQ65" s="1676">
        <f t="shared" ref="KMQ65" si="3893">$E59*$C$64*$C$65</f>
        <v>-242386.82334836625</v>
      </c>
      <c r="KMS65" s="1676">
        <f t="shared" ref="KMS65" si="3894">$E59*$C$64*$C$65</f>
        <v>-242386.82334836625</v>
      </c>
      <c r="KMU65" s="1676">
        <f t="shared" ref="KMU65" si="3895">$E59*$C$64*$C$65</f>
        <v>-242386.82334836625</v>
      </c>
      <c r="KMW65" s="1676">
        <f t="shared" ref="KMW65" si="3896">$E59*$C$64*$C$65</f>
        <v>-242386.82334836625</v>
      </c>
      <c r="KMY65" s="1676">
        <f t="shared" ref="KMY65" si="3897">$E59*$C$64*$C$65</f>
        <v>-242386.82334836625</v>
      </c>
      <c r="KNA65" s="1676">
        <f t="shared" ref="KNA65" si="3898">$E59*$C$64*$C$65</f>
        <v>-242386.82334836625</v>
      </c>
      <c r="KNC65" s="1676">
        <f t="shared" ref="KNC65" si="3899">$E59*$C$64*$C$65</f>
        <v>-242386.82334836625</v>
      </c>
      <c r="KNE65" s="1676">
        <f t="shared" ref="KNE65" si="3900">$E59*$C$64*$C$65</f>
        <v>-242386.82334836625</v>
      </c>
      <c r="KNG65" s="1676">
        <f t="shared" ref="KNG65" si="3901">$E59*$C$64*$C$65</f>
        <v>-242386.82334836625</v>
      </c>
      <c r="KNI65" s="1676">
        <f t="shared" ref="KNI65" si="3902">$E59*$C$64*$C$65</f>
        <v>-242386.82334836625</v>
      </c>
      <c r="KNK65" s="1676">
        <f t="shared" ref="KNK65" si="3903">$E59*$C$64*$C$65</f>
        <v>-242386.82334836625</v>
      </c>
      <c r="KNM65" s="1676">
        <f t="shared" ref="KNM65" si="3904">$E59*$C$64*$C$65</f>
        <v>-242386.82334836625</v>
      </c>
      <c r="KNO65" s="1676">
        <f t="shared" ref="KNO65" si="3905">$E59*$C$64*$C$65</f>
        <v>-242386.82334836625</v>
      </c>
      <c r="KNQ65" s="1676">
        <f t="shared" ref="KNQ65" si="3906">$E59*$C$64*$C$65</f>
        <v>-242386.82334836625</v>
      </c>
      <c r="KNS65" s="1676">
        <f t="shared" ref="KNS65" si="3907">$E59*$C$64*$C$65</f>
        <v>-242386.82334836625</v>
      </c>
      <c r="KNU65" s="1676">
        <f t="shared" ref="KNU65" si="3908">$E59*$C$64*$C$65</f>
        <v>-242386.82334836625</v>
      </c>
      <c r="KNW65" s="1676">
        <f t="shared" ref="KNW65" si="3909">$E59*$C$64*$C$65</f>
        <v>-242386.82334836625</v>
      </c>
      <c r="KNY65" s="1676">
        <f t="shared" ref="KNY65" si="3910">$E59*$C$64*$C$65</f>
        <v>-242386.82334836625</v>
      </c>
      <c r="KOA65" s="1676">
        <f t="shared" ref="KOA65" si="3911">$E59*$C$64*$C$65</f>
        <v>-242386.82334836625</v>
      </c>
      <c r="KOC65" s="1676">
        <f t="shared" ref="KOC65" si="3912">$E59*$C$64*$C$65</f>
        <v>-242386.82334836625</v>
      </c>
      <c r="KOE65" s="1676">
        <f t="shared" ref="KOE65" si="3913">$E59*$C$64*$C$65</f>
        <v>-242386.82334836625</v>
      </c>
      <c r="KOG65" s="1676">
        <f t="shared" ref="KOG65" si="3914">$E59*$C$64*$C$65</f>
        <v>-242386.82334836625</v>
      </c>
      <c r="KOI65" s="1676">
        <f t="shared" ref="KOI65" si="3915">$E59*$C$64*$C$65</f>
        <v>-242386.82334836625</v>
      </c>
      <c r="KOK65" s="1676">
        <f t="shared" ref="KOK65" si="3916">$E59*$C$64*$C$65</f>
        <v>-242386.82334836625</v>
      </c>
      <c r="KOM65" s="1676">
        <f t="shared" ref="KOM65" si="3917">$E59*$C$64*$C$65</f>
        <v>-242386.82334836625</v>
      </c>
      <c r="KOO65" s="1676">
        <f t="shared" ref="KOO65" si="3918">$E59*$C$64*$C$65</f>
        <v>-242386.82334836625</v>
      </c>
      <c r="KOQ65" s="1676">
        <f t="shared" ref="KOQ65" si="3919">$E59*$C$64*$C$65</f>
        <v>-242386.82334836625</v>
      </c>
      <c r="KOS65" s="1676">
        <f t="shared" ref="KOS65" si="3920">$E59*$C$64*$C$65</f>
        <v>-242386.82334836625</v>
      </c>
      <c r="KOU65" s="1676">
        <f t="shared" ref="KOU65" si="3921">$E59*$C$64*$C$65</f>
        <v>-242386.82334836625</v>
      </c>
      <c r="KOW65" s="1676">
        <f t="shared" ref="KOW65" si="3922">$E59*$C$64*$C$65</f>
        <v>-242386.82334836625</v>
      </c>
      <c r="KOY65" s="1676">
        <f t="shared" ref="KOY65" si="3923">$E59*$C$64*$C$65</f>
        <v>-242386.82334836625</v>
      </c>
      <c r="KPA65" s="1676">
        <f t="shared" ref="KPA65" si="3924">$E59*$C$64*$C$65</f>
        <v>-242386.82334836625</v>
      </c>
      <c r="KPC65" s="1676">
        <f t="shared" ref="KPC65" si="3925">$E59*$C$64*$C$65</f>
        <v>-242386.82334836625</v>
      </c>
      <c r="KPE65" s="1676">
        <f t="shared" ref="KPE65" si="3926">$E59*$C$64*$C$65</f>
        <v>-242386.82334836625</v>
      </c>
      <c r="KPG65" s="1676">
        <f t="shared" ref="KPG65" si="3927">$E59*$C$64*$C$65</f>
        <v>-242386.82334836625</v>
      </c>
      <c r="KPI65" s="1676">
        <f t="shared" ref="KPI65" si="3928">$E59*$C$64*$C$65</f>
        <v>-242386.82334836625</v>
      </c>
      <c r="KPK65" s="1676">
        <f t="shared" ref="KPK65" si="3929">$E59*$C$64*$C$65</f>
        <v>-242386.82334836625</v>
      </c>
      <c r="KPM65" s="1676">
        <f t="shared" ref="KPM65" si="3930">$E59*$C$64*$C$65</f>
        <v>-242386.82334836625</v>
      </c>
      <c r="KPO65" s="1676">
        <f t="shared" ref="KPO65" si="3931">$E59*$C$64*$C$65</f>
        <v>-242386.82334836625</v>
      </c>
      <c r="KPQ65" s="1676">
        <f t="shared" ref="KPQ65" si="3932">$E59*$C$64*$C$65</f>
        <v>-242386.82334836625</v>
      </c>
      <c r="KPS65" s="1676">
        <f t="shared" ref="KPS65" si="3933">$E59*$C$64*$C$65</f>
        <v>-242386.82334836625</v>
      </c>
      <c r="KPU65" s="1676">
        <f t="shared" ref="KPU65" si="3934">$E59*$C$64*$C$65</f>
        <v>-242386.82334836625</v>
      </c>
      <c r="KPW65" s="1676">
        <f t="shared" ref="KPW65" si="3935">$E59*$C$64*$C$65</f>
        <v>-242386.82334836625</v>
      </c>
      <c r="KPY65" s="1676">
        <f t="shared" ref="KPY65" si="3936">$E59*$C$64*$C$65</f>
        <v>-242386.82334836625</v>
      </c>
      <c r="KQA65" s="1676">
        <f t="shared" ref="KQA65" si="3937">$E59*$C$64*$C$65</f>
        <v>-242386.82334836625</v>
      </c>
      <c r="KQC65" s="1676">
        <f t="shared" ref="KQC65" si="3938">$E59*$C$64*$C$65</f>
        <v>-242386.82334836625</v>
      </c>
      <c r="KQE65" s="1676">
        <f t="shared" ref="KQE65" si="3939">$E59*$C$64*$C$65</f>
        <v>-242386.82334836625</v>
      </c>
      <c r="KQG65" s="1676">
        <f t="shared" ref="KQG65" si="3940">$E59*$C$64*$C$65</f>
        <v>-242386.82334836625</v>
      </c>
      <c r="KQI65" s="1676">
        <f t="shared" ref="KQI65" si="3941">$E59*$C$64*$C$65</f>
        <v>-242386.82334836625</v>
      </c>
      <c r="KQK65" s="1676">
        <f t="shared" ref="KQK65" si="3942">$E59*$C$64*$C$65</f>
        <v>-242386.82334836625</v>
      </c>
      <c r="KQM65" s="1676">
        <f t="shared" ref="KQM65" si="3943">$E59*$C$64*$C$65</f>
        <v>-242386.82334836625</v>
      </c>
      <c r="KQO65" s="1676">
        <f t="shared" ref="KQO65" si="3944">$E59*$C$64*$C$65</f>
        <v>-242386.82334836625</v>
      </c>
      <c r="KQQ65" s="1676">
        <f t="shared" ref="KQQ65" si="3945">$E59*$C$64*$C$65</f>
        <v>-242386.82334836625</v>
      </c>
      <c r="KQS65" s="1676">
        <f t="shared" ref="KQS65" si="3946">$E59*$C$64*$C$65</f>
        <v>-242386.82334836625</v>
      </c>
      <c r="KQU65" s="1676">
        <f t="shared" ref="KQU65" si="3947">$E59*$C$64*$C$65</f>
        <v>-242386.82334836625</v>
      </c>
      <c r="KQW65" s="1676">
        <f t="shared" ref="KQW65" si="3948">$E59*$C$64*$C$65</f>
        <v>-242386.82334836625</v>
      </c>
      <c r="KQY65" s="1676">
        <f t="shared" ref="KQY65" si="3949">$E59*$C$64*$C$65</f>
        <v>-242386.82334836625</v>
      </c>
      <c r="KRA65" s="1676">
        <f t="shared" ref="KRA65" si="3950">$E59*$C$64*$C$65</f>
        <v>-242386.82334836625</v>
      </c>
      <c r="KRC65" s="1676">
        <f t="shared" ref="KRC65" si="3951">$E59*$C$64*$C$65</f>
        <v>-242386.82334836625</v>
      </c>
      <c r="KRE65" s="1676">
        <f t="shared" ref="KRE65" si="3952">$E59*$C$64*$C$65</f>
        <v>-242386.82334836625</v>
      </c>
      <c r="KRG65" s="1676">
        <f t="shared" ref="KRG65" si="3953">$E59*$C$64*$C$65</f>
        <v>-242386.82334836625</v>
      </c>
      <c r="KRI65" s="1676">
        <f t="shared" ref="KRI65" si="3954">$E59*$C$64*$C$65</f>
        <v>-242386.82334836625</v>
      </c>
      <c r="KRK65" s="1676">
        <f t="shared" ref="KRK65" si="3955">$E59*$C$64*$C$65</f>
        <v>-242386.82334836625</v>
      </c>
      <c r="KRM65" s="1676">
        <f t="shared" ref="KRM65" si="3956">$E59*$C$64*$C$65</f>
        <v>-242386.82334836625</v>
      </c>
      <c r="KRO65" s="1676">
        <f t="shared" ref="KRO65" si="3957">$E59*$C$64*$C$65</f>
        <v>-242386.82334836625</v>
      </c>
      <c r="KRQ65" s="1676">
        <f t="shared" ref="KRQ65" si="3958">$E59*$C$64*$C$65</f>
        <v>-242386.82334836625</v>
      </c>
      <c r="KRS65" s="1676">
        <f t="shared" ref="KRS65" si="3959">$E59*$C$64*$C$65</f>
        <v>-242386.82334836625</v>
      </c>
      <c r="KRU65" s="1676">
        <f t="shared" ref="KRU65" si="3960">$E59*$C$64*$C$65</f>
        <v>-242386.82334836625</v>
      </c>
      <c r="KRW65" s="1676">
        <f t="shared" ref="KRW65" si="3961">$E59*$C$64*$C$65</f>
        <v>-242386.82334836625</v>
      </c>
      <c r="KRY65" s="1676">
        <f t="shared" ref="KRY65" si="3962">$E59*$C$64*$C$65</f>
        <v>-242386.82334836625</v>
      </c>
      <c r="KSA65" s="1676">
        <f t="shared" ref="KSA65" si="3963">$E59*$C$64*$C$65</f>
        <v>-242386.82334836625</v>
      </c>
      <c r="KSC65" s="1676">
        <f t="shared" ref="KSC65" si="3964">$E59*$C$64*$C$65</f>
        <v>-242386.82334836625</v>
      </c>
      <c r="KSE65" s="1676">
        <f t="shared" ref="KSE65" si="3965">$E59*$C$64*$C$65</f>
        <v>-242386.82334836625</v>
      </c>
      <c r="KSG65" s="1676">
        <f t="shared" ref="KSG65" si="3966">$E59*$C$64*$C$65</f>
        <v>-242386.82334836625</v>
      </c>
      <c r="KSI65" s="1676">
        <f t="shared" ref="KSI65" si="3967">$E59*$C$64*$C$65</f>
        <v>-242386.82334836625</v>
      </c>
      <c r="KSK65" s="1676">
        <f t="shared" ref="KSK65" si="3968">$E59*$C$64*$C$65</f>
        <v>-242386.82334836625</v>
      </c>
      <c r="KSM65" s="1676">
        <f t="shared" ref="KSM65" si="3969">$E59*$C$64*$C$65</f>
        <v>-242386.82334836625</v>
      </c>
      <c r="KSO65" s="1676">
        <f t="shared" ref="KSO65" si="3970">$E59*$C$64*$C$65</f>
        <v>-242386.82334836625</v>
      </c>
      <c r="KSQ65" s="1676">
        <f t="shared" ref="KSQ65" si="3971">$E59*$C$64*$C$65</f>
        <v>-242386.82334836625</v>
      </c>
      <c r="KSS65" s="1676">
        <f t="shared" ref="KSS65" si="3972">$E59*$C$64*$C$65</f>
        <v>-242386.82334836625</v>
      </c>
      <c r="KSU65" s="1676">
        <f t="shared" ref="KSU65" si="3973">$E59*$C$64*$C$65</f>
        <v>-242386.82334836625</v>
      </c>
      <c r="KSW65" s="1676">
        <f t="shared" ref="KSW65" si="3974">$E59*$C$64*$C$65</f>
        <v>-242386.82334836625</v>
      </c>
      <c r="KSY65" s="1676">
        <f t="shared" ref="KSY65" si="3975">$E59*$C$64*$C$65</f>
        <v>-242386.82334836625</v>
      </c>
      <c r="KTA65" s="1676">
        <f t="shared" ref="KTA65" si="3976">$E59*$C$64*$C$65</f>
        <v>-242386.82334836625</v>
      </c>
      <c r="KTC65" s="1676">
        <f t="shared" ref="KTC65" si="3977">$E59*$C$64*$C$65</f>
        <v>-242386.82334836625</v>
      </c>
      <c r="KTE65" s="1676">
        <f t="shared" ref="KTE65" si="3978">$E59*$C$64*$C$65</f>
        <v>-242386.82334836625</v>
      </c>
      <c r="KTG65" s="1676">
        <f t="shared" ref="KTG65" si="3979">$E59*$C$64*$C$65</f>
        <v>-242386.82334836625</v>
      </c>
      <c r="KTI65" s="1676">
        <f t="shared" ref="KTI65" si="3980">$E59*$C$64*$C$65</f>
        <v>-242386.82334836625</v>
      </c>
      <c r="KTK65" s="1676">
        <f t="shared" ref="KTK65" si="3981">$E59*$C$64*$C$65</f>
        <v>-242386.82334836625</v>
      </c>
      <c r="KTM65" s="1676">
        <f t="shared" ref="KTM65" si="3982">$E59*$C$64*$C$65</f>
        <v>-242386.82334836625</v>
      </c>
      <c r="KTO65" s="1676">
        <f t="shared" ref="KTO65" si="3983">$E59*$C$64*$C$65</f>
        <v>-242386.82334836625</v>
      </c>
      <c r="KTQ65" s="1676">
        <f t="shared" ref="KTQ65" si="3984">$E59*$C$64*$C$65</f>
        <v>-242386.82334836625</v>
      </c>
      <c r="KTS65" s="1676">
        <f t="shared" ref="KTS65" si="3985">$E59*$C$64*$C$65</f>
        <v>-242386.82334836625</v>
      </c>
      <c r="KTU65" s="1676">
        <f t="shared" ref="KTU65" si="3986">$E59*$C$64*$C$65</f>
        <v>-242386.82334836625</v>
      </c>
      <c r="KTW65" s="1676">
        <f t="shared" ref="KTW65" si="3987">$E59*$C$64*$C$65</f>
        <v>-242386.82334836625</v>
      </c>
      <c r="KTY65" s="1676">
        <f t="shared" ref="KTY65" si="3988">$E59*$C$64*$C$65</f>
        <v>-242386.82334836625</v>
      </c>
      <c r="KUA65" s="1676">
        <f t="shared" ref="KUA65" si="3989">$E59*$C$64*$C$65</f>
        <v>-242386.82334836625</v>
      </c>
      <c r="KUC65" s="1676">
        <f t="shared" ref="KUC65" si="3990">$E59*$C$64*$C$65</f>
        <v>-242386.82334836625</v>
      </c>
      <c r="KUE65" s="1676">
        <f t="shared" ref="KUE65" si="3991">$E59*$C$64*$C$65</f>
        <v>-242386.82334836625</v>
      </c>
      <c r="KUG65" s="1676">
        <f t="shared" ref="KUG65" si="3992">$E59*$C$64*$C$65</f>
        <v>-242386.82334836625</v>
      </c>
      <c r="KUI65" s="1676">
        <f t="shared" ref="KUI65" si="3993">$E59*$C$64*$C$65</f>
        <v>-242386.82334836625</v>
      </c>
      <c r="KUK65" s="1676">
        <f t="shared" ref="KUK65" si="3994">$E59*$C$64*$C$65</f>
        <v>-242386.82334836625</v>
      </c>
      <c r="KUM65" s="1676">
        <f t="shared" ref="KUM65" si="3995">$E59*$C$64*$C$65</f>
        <v>-242386.82334836625</v>
      </c>
      <c r="KUO65" s="1676">
        <f t="shared" ref="KUO65" si="3996">$E59*$C$64*$C$65</f>
        <v>-242386.82334836625</v>
      </c>
      <c r="KUQ65" s="1676">
        <f t="shared" ref="KUQ65" si="3997">$E59*$C$64*$C$65</f>
        <v>-242386.82334836625</v>
      </c>
      <c r="KUS65" s="1676">
        <f t="shared" ref="KUS65" si="3998">$E59*$C$64*$C$65</f>
        <v>-242386.82334836625</v>
      </c>
      <c r="KUU65" s="1676">
        <f t="shared" ref="KUU65" si="3999">$E59*$C$64*$C$65</f>
        <v>-242386.82334836625</v>
      </c>
      <c r="KUW65" s="1676">
        <f t="shared" ref="KUW65" si="4000">$E59*$C$64*$C$65</f>
        <v>-242386.82334836625</v>
      </c>
      <c r="KUY65" s="1676">
        <f t="shared" ref="KUY65" si="4001">$E59*$C$64*$C$65</f>
        <v>-242386.82334836625</v>
      </c>
      <c r="KVA65" s="1676">
        <f t="shared" ref="KVA65" si="4002">$E59*$C$64*$C$65</f>
        <v>-242386.82334836625</v>
      </c>
      <c r="KVC65" s="1676">
        <f t="shared" ref="KVC65" si="4003">$E59*$C$64*$C$65</f>
        <v>-242386.82334836625</v>
      </c>
      <c r="KVE65" s="1676">
        <f t="shared" ref="KVE65" si="4004">$E59*$C$64*$C$65</f>
        <v>-242386.82334836625</v>
      </c>
      <c r="KVG65" s="1676">
        <f t="shared" ref="KVG65" si="4005">$E59*$C$64*$C$65</f>
        <v>-242386.82334836625</v>
      </c>
      <c r="KVI65" s="1676">
        <f t="shared" ref="KVI65" si="4006">$E59*$C$64*$C$65</f>
        <v>-242386.82334836625</v>
      </c>
      <c r="KVK65" s="1676">
        <f t="shared" ref="KVK65" si="4007">$E59*$C$64*$C$65</f>
        <v>-242386.82334836625</v>
      </c>
      <c r="KVM65" s="1676">
        <f t="shared" ref="KVM65" si="4008">$E59*$C$64*$C$65</f>
        <v>-242386.82334836625</v>
      </c>
      <c r="KVO65" s="1676">
        <f t="shared" ref="KVO65" si="4009">$E59*$C$64*$C$65</f>
        <v>-242386.82334836625</v>
      </c>
      <c r="KVQ65" s="1676">
        <f t="shared" ref="KVQ65" si="4010">$E59*$C$64*$C$65</f>
        <v>-242386.82334836625</v>
      </c>
      <c r="KVS65" s="1676">
        <f t="shared" ref="KVS65" si="4011">$E59*$C$64*$C$65</f>
        <v>-242386.82334836625</v>
      </c>
      <c r="KVU65" s="1676">
        <f t="shared" ref="KVU65" si="4012">$E59*$C$64*$C$65</f>
        <v>-242386.82334836625</v>
      </c>
      <c r="KVW65" s="1676">
        <f t="shared" ref="KVW65" si="4013">$E59*$C$64*$C$65</f>
        <v>-242386.82334836625</v>
      </c>
      <c r="KVY65" s="1676">
        <f t="shared" ref="KVY65" si="4014">$E59*$C$64*$C$65</f>
        <v>-242386.82334836625</v>
      </c>
      <c r="KWA65" s="1676">
        <f t="shared" ref="KWA65" si="4015">$E59*$C$64*$C$65</f>
        <v>-242386.82334836625</v>
      </c>
      <c r="KWC65" s="1676">
        <f t="shared" ref="KWC65" si="4016">$E59*$C$64*$C$65</f>
        <v>-242386.82334836625</v>
      </c>
      <c r="KWE65" s="1676">
        <f t="shared" ref="KWE65" si="4017">$E59*$C$64*$C$65</f>
        <v>-242386.82334836625</v>
      </c>
      <c r="KWG65" s="1676">
        <f t="shared" ref="KWG65" si="4018">$E59*$C$64*$C$65</f>
        <v>-242386.82334836625</v>
      </c>
      <c r="KWI65" s="1676">
        <f t="shared" ref="KWI65" si="4019">$E59*$C$64*$C$65</f>
        <v>-242386.82334836625</v>
      </c>
      <c r="KWK65" s="1676">
        <f t="shared" ref="KWK65" si="4020">$E59*$C$64*$C$65</f>
        <v>-242386.82334836625</v>
      </c>
      <c r="KWM65" s="1676">
        <f t="shared" ref="KWM65" si="4021">$E59*$C$64*$C$65</f>
        <v>-242386.82334836625</v>
      </c>
      <c r="KWO65" s="1676">
        <f t="shared" ref="KWO65" si="4022">$E59*$C$64*$C$65</f>
        <v>-242386.82334836625</v>
      </c>
      <c r="KWQ65" s="1676">
        <f t="shared" ref="KWQ65" si="4023">$E59*$C$64*$C$65</f>
        <v>-242386.82334836625</v>
      </c>
      <c r="KWS65" s="1676">
        <f t="shared" ref="KWS65" si="4024">$E59*$C$64*$C$65</f>
        <v>-242386.82334836625</v>
      </c>
      <c r="KWU65" s="1676">
        <f t="shared" ref="KWU65" si="4025">$E59*$C$64*$C$65</f>
        <v>-242386.82334836625</v>
      </c>
      <c r="KWW65" s="1676">
        <f t="shared" ref="KWW65" si="4026">$E59*$C$64*$C$65</f>
        <v>-242386.82334836625</v>
      </c>
      <c r="KWY65" s="1676">
        <f t="shared" ref="KWY65" si="4027">$E59*$C$64*$C$65</f>
        <v>-242386.82334836625</v>
      </c>
      <c r="KXA65" s="1676">
        <f t="shared" ref="KXA65" si="4028">$E59*$C$64*$C$65</f>
        <v>-242386.82334836625</v>
      </c>
      <c r="KXC65" s="1676">
        <f t="shared" ref="KXC65" si="4029">$E59*$C$64*$C$65</f>
        <v>-242386.82334836625</v>
      </c>
      <c r="KXE65" s="1676">
        <f t="shared" ref="KXE65" si="4030">$E59*$C$64*$C$65</f>
        <v>-242386.82334836625</v>
      </c>
      <c r="KXG65" s="1676">
        <f t="shared" ref="KXG65" si="4031">$E59*$C$64*$C$65</f>
        <v>-242386.82334836625</v>
      </c>
      <c r="KXI65" s="1676">
        <f t="shared" ref="KXI65" si="4032">$E59*$C$64*$C$65</f>
        <v>-242386.82334836625</v>
      </c>
      <c r="KXK65" s="1676">
        <f t="shared" ref="KXK65" si="4033">$E59*$C$64*$C$65</f>
        <v>-242386.82334836625</v>
      </c>
      <c r="KXM65" s="1676">
        <f t="shared" ref="KXM65" si="4034">$E59*$C$64*$C$65</f>
        <v>-242386.82334836625</v>
      </c>
      <c r="KXO65" s="1676">
        <f t="shared" ref="KXO65" si="4035">$E59*$C$64*$C$65</f>
        <v>-242386.82334836625</v>
      </c>
      <c r="KXQ65" s="1676">
        <f t="shared" ref="KXQ65" si="4036">$E59*$C$64*$C$65</f>
        <v>-242386.82334836625</v>
      </c>
      <c r="KXS65" s="1676">
        <f t="shared" ref="KXS65" si="4037">$E59*$C$64*$C$65</f>
        <v>-242386.82334836625</v>
      </c>
      <c r="KXU65" s="1676">
        <f t="shared" ref="KXU65" si="4038">$E59*$C$64*$C$65</f>
        <v>-242386.82334836625</v>
      </c>
      <c r="KXW65" s="1676">
        <f t="shared" ref="KXW65" si="4039">$E59*$C$64*$C$65</f>
        <v>-242386.82334836625</v>
      </c>
      <c r="KXY65" s="1676">
        <f t="shared" ref="KXY65" si="4040">$E59*$C$64*$C$65</f>
        <v>-242386.82334836625</v>
      </c>
      <c r="KYA65" s="1676">
        <f t="shared" ref="KYA65" si="4041">$E59*$C$64*$C$65</f>
        <v>-242386.82334836625</v>
      </c>
      <c r="KYC65" s="1676">
        <f t="shared" ref="KYC65" si="4042">$E59*$C$64*$C$65</f>
        <v>-242386.82334836625</v>
      </c>
      <c r="KYE65" s="1676">
        <f t="shared" ref="KYE65" si="4043">$E59*$C$64*$C$65</f>
        <v>-242386.82334836625</v>
      </c>
      <c r="KYG65" s="1676">
        <f t="shared" ref="KYG65" si="4044">$E59*$C$64*$C$65</f>
        <v>-242386.82334836625</v>
      </c>
      <c r="KYI65" s="1676">
        <f t="shared" ref="KYI65" si="4045">$E59*$C$64*$C$65</f>
        <v>-242386.82334836625</v>
      </c>
      <c r="KYK65" s="1676">
        <f t="shared" ref="KYK65" si="4046">$E59*$C$64*$C$65</f>
        <v>-242386.82334836625</v>
      </c>
      <c r="KYM65" s="1676">
        <f t="shared" ref="KYM65" si="4047">$E59*$C$64*$C$65</f>
        <v>-242386.82334836625</v>
      </c>
      <c r="KYO65" s="1676">
        <f t="shared" ref="KYO65" si="4048">$E59*$C$64*$C$65</f>
        <v>-242386.82334836625</v>
      </c>
      <c r="KYQ65" s="1676">
        <f t="shared" ref="KYQ65" si="4049">$E59*$C$64*$C$65</f>
        <v>-242386.82334836625</v>
      </c>
      <c r="KYS65" s="1676">
        <f t="shared" ref="KYS65" si="4050">$E59*$C$64*$C$65</f>
        <v>-242386.82334836625</v>
      </c>
      <c r="KYU65" s="1676">
        <f t="shared" ref="KYU65" si="4051">$E59*$C$64*$C$65</f>
        <v>-242386.82334836625</v>
      </c>
      <c r="KYW65" s="1676">
        <f t="shared" ref="KYW65" si="4052">$E59*$C$64*$C$65</f>
        <v>-242386.82334836625</v>
      </c>
      <c r="KYY65" s="1676">
        <f t="shared" ref="KYY65" si="4053">$E59*$C$64*$C$65</f>
        <v>-242386.82334836625</v>
      </c>
      <c r="KZA65" s="1676">
        <f t="shared" ref="KZA65" si="4054">$E59*$C$64*$C$65</f>
        <v>-242386.82334836625</v>
      </c>
      <c r="KZC65" s="1676">
        <f t="shared" ref="KZC65" si="4055">$E59*$C$64*$C$65</f>
        <v>-242386.82334836625</v>
      </c>
      <c r="KZE65" s="1676">
        <f t="shared" ref="KZE65" si="4056">$E59*$C$64*$C$65</f>
        <v>-242386.82334836625</v>
      </c>
      <c r="KZG65" s="1676">
        <f t="shared" ref="KZG65" si="4057">$E59*$C$64*$C$65</f>
        <v>-242386.82334836625</v>
      </c>
      <c r="KZI65" s="1676">
        <f t="shared" ref="KZI65" si="4058">$E59*$C$64*$C$65</f>
        <v>-242386.82334836625</v>
      </c>
      <c r="KZK65" s="1676">
        <f t="shared" ref="KZK65" si="4059">$E59*$C$64*$C$65</f>
        <v>-242386.82334836625</v>
      </c>
      <c r="KZM65" s="1676">
        <f t="shared" ref="KZM65" si="4060">$E59*$C$64*$C$65</f>
        <v>-242386.82334836625</v>
      </c>
      <c r="KZO65" s="1676">
        <f t="shared" ref="KZO65" si="4061">$E59*$C$64*$C$65</f>
        <v>-242386.82334836625</v>
      </c>
      <c r="KZQ65" s="1676">
        <f t="shared" ref="KZQ65" si="4062">$E59*$C$64*$C$65</f>
        <v>-242386.82334836625</v>
      </c>
      <c r="KZS65" s="1676">
        <f t="shared" ref="KZS65" si="4063">$E59*$C$64*$C$65</f>
        <v>-242386.82334836625</v>
      </c>
      <c r="KZU65" s="1676">
        <f t="shared" ref="KZU65" si="4064">$E59*$C$64*$C$65</f>
        <v>-242386.82334836625</v>
      </c>
      <c r="KZW65" s="1676">
        <f t="shared" ref="KZW65" si="4065">$E59*$C$64*$C$65</f>
        <v>-242386.82334836625</v>
      </c>
      <c r="KZY65" s="1676">
        <f t="shared" ref="KZY65" si="4066">$E59*$C$64*$C$65</f>
        <v>-242386.82334836625</v>
      </c>
      <c r="LAA65" s="1676">
        <f t="shared" ref="LAA65" si="4067">$E59*$C$64*$C$65</f>
        <v>-242386.82334836625</v>
      </c>
      <c r="LAC65" s="1676">
        <f t="shared" ref="LAC65" si="4068">$E59*$C$64*$C$65</f>
        <v>-242386.82334836625</v>
      </c>
      <c r="LAE65" s="1676">
        <f t="shared" ref="LAE65" si="4069">$E59*$C$64*$C$65</f>
        <v>-242386.82334836625</v>
      </c>
      <c r="LAG65" s="1676">
        <f t="shared" ref="LAG65" si="4070">$E59*$C$64*$C$65</f>
        <v>-242386.82334836625</v>
      </c>
      <c r="LAI65" s="1676">
        <f t="shared" ref="LAI65" si="4071">$E59*$C$64*$C$65</f>
        <v>-242386.82334836625</v>
      </c>
      <c r="LAK65" s="1676">
        <f t="shared" ref="LAK65" si="4072">$E59*$C$64*$C$65</f>
        <v>-242386.82334836625</v>
      </c>
      <c r="LAM65" s="1676">
        <f t="shared" ref="LAM65" si="4073">$E59*$C$64*$C$65</f>
        <v>-242386.82334836625</v>
      </c>
      <c r="LAO65" s="1676">
        <f t="shared" ref="LAO65" si="4074">$E59*$C$64*$C$65</f>
        <v>-242386.82334836625</v>
      </c>
      <c r="LAQ65" s="1676">
        <f t="shared" ref="LAQ65" si="4075">$E59*$C$64*$C$65</f>
        <v>-242386.82334836625</v>
      </c>
      <c r="LAS65" s="1676">
        <f t="shared" ref="LAS65" si="4076">$E59*$C$64*$C$65</f>
        <v>-242386.82334836625</v>
      </c>
      <c r="LAU65" s="1676">
        <f t="shared" ref="LAU65" si="4077">$E59*$C$64*$C$65</f>
        <v>-242386.82334836625</v>
      </c>
      <c r="LAW65" s="1676">
        <f t="shared" ref="LAW65" si="4078">$E59*$C$64*$C$65</f>
        <v>-242386.82334836625</v>
      </c>
      <c r="LAY65" s="1676">
        <f t="shared" ref="LAY65" si="4079">$E59*$C$64*$C$65</f>
        <v>-242386.82334836625</v>
      </c>
      <c r="LBA65" s="1676">
        <f t="shared" ref="LBA65" si="4080">$E59*$C$64*$C$65</f>
        <v>-242386.82334836625</v>
      </c>
      <c r="LBC65" s="1676">
        <f t="shared" ref="LBC65" si="4081">$E59*$C$64*$C$65</f>
        <v>-242386.82334836625</v>
      </c>
      <c r="LBE65" s="1676">
        <f t="shared" ref="LBE65" si="4082">$E59*$C$64*$C$65</f>
        <v>-242386.82334836625</v>
      </c>
      <c r="LBG65" s="1676">
        <f t="shared" ref="LBG65" si="4083">$E59*$C$64*$C$65</f>
        <v>-242386.82334836625</v>
      </c>
      <c r="LBI65" s="1676">
        <f t="shared" ref="LBI65" si="4084">$E59*$C$64*$C$65</f>
        <v>-242386.82334836625</v>
      </c>
      <c r="LBK65" s="1676">
        <f t="shared" ref="LBK65" si="4085">$E59*$C$64*$C$65</f>
        <v>-242386.82334836625</v>
      </c>
      <c r="LBM65" s="1676">
        <f t="shared" ref="LBM65" si="4086">$E59*$C$64*$C$65</f>
        <v>-242386.82334836625</v>
      </c>
      <c r="LBO65" s="1676">
        <f t="shared" ref="LBO65" si="4087">$E59*$C$64*$C$65</f>
        <v>-242386.82334836625</v>
      </c>
      <c r="LBQ65" s="1676">
        <f t="shared" ref="LBQ65" si="4088">$E59*$C$64*$C$65</f>
        <v>-242386.82334836625</v>
      </c>
      <c r="LBS65" s="1676">
        <f t="shared" ref="LBS65" si="4089">$E59*$C$64*$C$65</f>
        <v>-242386.82334836625</v>
      </c>
      <c r="LBU65" s="1676">
        <f t="shared" ref="LBU65" si="4090">$E59*$C$64*$C$65</f>
        <v>-242386.82334836625</v>
      </c>
      <c r="LBW65" s="1676">
        <f t="shared" ref="LBW65" si="4091">$E59*$C$64*$C$65</f>
        <v>-242386.82334836625</v>
      </c>
      <c r="LBY65" s="1676">
        <f t="shared" ref="LBY65" si="4092">$E59*$C$64*$C$65</f>
        <v>-242386.82334836625</v>
      </c>
      <c r="LCA65" s="1676">
        <f t="shared" ref="LCA65" si="4093">$E59*$C$64*$C$65</f>
        <v>-242386.82334836625</v>
      </c>
      <c r="LCC65" s="1676">
        <f t="shared" ref="LCC65" si="4094">$E59*$C$64*$C$65</f>
        <v>-242386.82334836625</v>
      </c>
      <c r="LCE65" s="1676">
        <f t="shared" ref="LCE65" si="4095">$E59*$C$64*$C$65</f>
        <v>-242386.82334836625</v>
      </c>
      <c r="LCG65" s="1676">
        <f t="shared" ref="LCG65" si="4096">$E59*$C$64*$C$65</f>
        <v>-242386.82334836625</v>
      </c>
      <c r="LCI65" s="1676">
        <f t="shared" ref="LCI65" si="4097">$E59*$C$64*$C$65</f>
        <v>-242386.82334836625</v>
      </c>
      <c r="LCK65" s="1676">
        <f t="shared" ref="LCK65" si="4098">$E59*$C$64*$C$65</f>
        <v>-242386.82334836625</v>
      </c>
      <c r="LCM65" s="1676">
        <f t="shared" ref="LCM65" si="4099">$E59*$C$64*$C$65</f>
        <v>-242386.82334836625</v>
      </c>
      <c r="LCO65" s="1676">
        <f t="shared" ref="LCO65" si="4100">$E59*$C$64*$C$65</f>
        <v>-242386.82334836625</v>
      </c>
      <c r="LCQ65" s="1676">
        <f t="shared" ref="LCQ65" si="4101">$E59*$C$64*$C$65</f>
        <v>-242386.82334836625</v>
      </c>
      <c r="LCS65" s="1676">
        <f t="shared" ref="LCS65" si="4102">$E59*$C$64*$C$65</f>
        <v>-242386.82334836625</v>
      </c>
      <c r="LCU65" s="1676">
        <f t="shared" ref="LCU65" si="4103">$E59*$C$64*$C$65</f>
        <v>-242386.82334836625</v>
      </c>
      <c r="LCW65" s="1676">
        <f t="shared" ref="LCW65" si="4104">$E59*$C$64*$C$65</f>
        <v>-242386.82334836625</v>
      </c>
      <c r="LCY65" s="1676">
        <f t="shared" ref="LCY65" si="4105">$E59*$C$64*$C$65</f>
        <v>-242386.82334836625</v>
      </c>
      <c r="LDA65" s="1676">
        <f t="shared" ref="LDA65" si="4106">$E59*$C$64*$C$65</f>
        <v>-242386.82334836625</v>
      </c>
      <c r="LDC65" s="1676">
        <f t="shared" ref="LDC65" si="4107">$E59*$C$64*$C$65</f>
        <v>-242386.82334836625</v>
      </c>
      <c r="LDE65" s="1676">
        <f t="shared" ref="LDE65" si="4108">$E59*$C$64*$C$65</f>
        <v>-242386.82334836625</v>
      </c>
      <c r="LDG65" s="1676">
        <f t="shared" ref="LDG65" si="4109">$E59*$C$64*$C$65</f>
        <v>-242386.82334836625</v>
      </c>
      <c r="LDI65" s="1676">
        <f t="shared" ref="LDI65" si="4110">$E59*$C$64*$C$65</f>
        <v>-242386.82334836625</v>
      </c>
      <c r="LDK65" s="1676">
        <f t="shared" ref="LDK65" si="4111">$E59*$C$64*$C$65</f>
        <v>-242386.82334836625</v>
      </c>
      <c r="LDM65" s="1676">
        <f t="shared" ref="LDM65" si="4112">$E59*$C$64*$C$65</f>
        <v>-242386.82334836625</v>
      </c>
      <c r="LDO65" s="1676">
        <f t="shared" ref="LDO65" si="4113">$E59*$C$64*$C$65</f>
        <v>-242386.82334836625</v>
      </c>
      <c r="LDQ65" s="1676">
        <f t="shared" ref="LDQ65" si="4114">$E59*$C$64*$C$65</f>
        <v>-242386.82334836625</v>
      </c>
      <c r="LDS65" s="1676">
        <f t="shared" ref="LDS65" si="4115">$E59*$C$64*$C$65</f>
        <v>-242386.82334836625</v>
      </c>
      <c r="LDU65" s="1676">
        <f t="shared" ref="LDU65" si="4116">$E59*$C$64*$C$65</f>
        <v>-242386.82334836625</v>
      </c>
      <c r="LDW65" s="1676">
        <f t="shared" ref="LDW65" si="4117">$E59*$C$64*$C$65</f>
        <v>-242386.82334836625</v>
      </c>
      <c r="LDY65" s="1676">
        <f t="shared" ref="LDY65" si="4118">$E59*$C$64*$C$65</f>
        <v>-242386.82334836625</v>
      </c>
      <c r="LEA65" s="1676">
        <f t="shared" ref="LEA65" si="4119">$E59*$C$64*$C$65</f>
        <v>-242386.82334836625</v>
      </c>
      <c r="LEC65" s="1676">
        <f t="shared" ref="LEC65" si="4120">$E59*$C$64*$C$65</f>
        <v>-242386.82334836625</v>
      </c>
      <c r="LEE65" s="1676">
        <f t="shared" ref="LEE65" si="4121">$E59*$C$64*$C$65</f>
        <v>-242386.82334836625</v>
      </c>
      <c r="LEG65" s="1676">
        <f t="shared" ref="LEG65" si="4122">$E59*$C$64*$C$65</f>
        <v>-242386.82334836625</v>
      </c>
      <c r="LEI65" s="1676">
        <f t="shared" ref="LEI65" si="4123">$E59*$C$64*$C$65</f>
        <v>-242386.82334836625</v>
      </c>
      <c r="LEK65" s="1676">
        <f t="shared" ref="LEK65" si="4124">$E59*$C$64*$C$65</f>
        <v>-242386.82334836625</v>
      </c>
      <c r="LEM65" s="1676">
        <f t="shared" ref="LEM65" si="4125">$E59*$C$64*$C$65</f>
        <v>-242386.82334836625</v>
      </c>
      <c r="LEO65" s="1676">
        <f t="shared" ref="LEO65" si="4126">$E59*$C$64*$C$65</f>
        <v>-242386.82334836625</v>
      </c>
      <c r="LEQ65" s="1676">
        <f t="shared" ref="LEQ65" si="4127">$E59*$C$64*$C$65</f>
        <v>-242386.82334836625</v>
      </c>
      <c r="LES65" s="1676">
        <f t="shared" ref="LES65" si="4128">$E59*$C$64*$C$65</f>
        <v>-242386.82334836625</v>
      </c>
      <c r="LEU65" s="1676">
        <f t="shared" ref="LEU65" si="4129">$E59*$C$64*$C$65</f>
        <v>-242386.82334836625</v>
      </c>
      <c r="LEW65" s="1676">
        <f t="shared" ref="LEW65" si="4130">$E59*$C$64*$C$65</f>
        <v>-242386.82334836625</v>
      </c>
      <c r="LEY65" s="1676">
        <f t="shared" ref="LEY65" si="4131">$E59*$C$64*$C$65</f>
        <v>-242386.82334836625</v>
      </c>
      <c r="LFA65" s="1676">
        <f t="shared" ref="LFA65" si="4132">$E59*$C$64*$C$65</f>
        <v>-242386.82334836625</v>
      </c>
      <c r="LFC65" s="1676">
        <f t="shared" ref="LFC65" si="4133">$E59*$C$64*$C$65</f>
        <v>-242386.82334836625</v>
      </c>
      <c r="LFE65" s="1676">
        <f t="shared" ref="LFE65" si="4134">$E59*$C$64*$C$65</f>
        <v>-242386.82334836625</v>
      </c>
      <c r="LFG65" s="1676">
        <f t="shared" ref="LFG65" si="4135">$E59*$C$64*$C$65</f>
        <v>-242386.82334836625</v>
      </c>
      <c r="LFI65" s="1676">
        <f t="shared" ref="LFI65" si="4136">$E59*$C$64*$C$65</f>
        <v>-242386.82334836625</v>
      </c>
      <c r="LFK65" s="1676">
        <f t="shared" ref="LFK65" si="4137">$E59*$C$64*$C$65</f>
        <v>-242386.82334836625</v>
      </c>
      <c r="LFM65" s="1676">
        <f t="shared" ref="LFM65" si="4138">$E59*$C$64*$C$65</f>
        <v>-242386.82334836625</v>
      </c>
      <c r="LFO65" s="1676">
        <f t="shared" ref="LFO65" si="4139">$E59*$C$64*$C$65</f>
        <v>-242386.82334836625</v>
      </c>
      <c r="LFQ65" s="1676">
        <f t="shared" ref="LFQ65" si="4140">$E59*$C$64*$C$65</f>
        <v>-242386.82334836625</v>
      </c>
      <c r="LFS65" s="1676">
        <f t="shared" ref="LFS65" si="4141">$E59*$C$64*$C$65</f>
        <v>-242386.82334836625</v>
      </c>
      <c r="LFU65" s="1676">
        <f t="shared" ref="LFU65" si="4142">$E59*$C$64*$C$65</f>
        <v>-242386.82334836625</v>
      </c>
      <c r="LFW65" s="1676">
        <f t="shared" ref="LFW65" si="4143">$E59*$C$64*$C$65</f>
        <v>-242386.82334836625</v>
      </c>
      <c r="LFY65" s="1676">
        <f t="shared" ref="LFY65" si="4144">$E59*$C$64*$C$65</f>
        <v>-242386.82334836625</v>
      </c>
      <c r="LGA65" s="1676">
        <f t="shared" ref="LGA65" si="4145">$E59*$C$64*$C$65</f>
        <v>-242386.82334836625</v>
      </c>
      <c r="LGC65" s="1676">
        <f t="shared" ref="LGC65" si="4146">$E59*$C$64*$C$65</f>
        <v>-242386.82334836625</v>
      </c>
      <c r="LGE65" s="1676">
        <f t="shared" ref="LGE65" si="4147">$E59*$C$64*$C$65</f>
        <v>-242386.82334836625</v>
      </c>
      <c r="LGG65" s="1676">
        <f t="shared" ref="LGG65" si="4148">$E59*$C$64*$C$65</f>
        <v>-242386.82334836625</v>
      </c>
      <c r="LGI65" s="1676">
        <f t="shared" ref="LGI65" si="4149">$E59*$C$64*$C$65</f>
        <v>-242386.82334836625</v>
      </c>
      <c r="LGK65" s="1676">
        <f t="shared" ref="LGK65" si="4150">$E59*$C$64*$C$65</f>
        <v>-242386.82334836625</v>
      </c>
      <c r="LGM65" s="1676">
        <f t="shared" ref="LGM65" si="4151">$E59*$C$64*$C$65</f>
        <v>-242386.82334836625</v>
      </c>
      <c r="LGO65" s="1676">
        <f t="shared" ref="LGO65" si="4152">$E59*$C$64*$C$65</f>
        <v>-242386.82334836625</v>
      </c>
      <c r="LGQ65" s="1676">
        <f t="shared" ref="LGQ65" si="4153">$E59*$C$64*$C$65</f>
        <v>-242386.82334836625</v>
      </c>
      <c r="LGS65" s="1676">
        <f t="shared" ref="LGS65" si="4154">$E59*$C$64*$C$65</f>
        <v>-242386.82334836625</v>
      </c>
      <c r="LGU65" s="1676">
        <f t="shared" ref="LGU65" si="4155">$E59*$C$64*$C$65</f>
        <v>-242386.82334836625</v>
      </c>
      <c r="LGW65" s="1676">
        <f t="shared" ref="LGW65" si="4156">$E59*$C$64*$C$65</f>
        <v>-242386.82334836625</v>
      </c>
      <c r="LGY65" s="1676">
        <f t="shared" ref="LGY65" si="4157">$E59*$C$64*$C$65</f>
        <v>-242386.82334836625</v>
      </c>
      <c r="LHA65" s="1676">
        <f t="shared" ref="LHA65" si="4158">$E59*$C$64*$C$65</f>
        <v>-242386.82334836625</v>
      </c>
      <c r="LHC65" s="1676">
        <f t="shared" ref="LHC65" si="4159">$E59*$C$64*$C$65</f>
        <v>-242386.82334836625</v>
      </c>
      <c r="LHE65" s="1676">
        <f t="shared" ref="LHE65" si="4160">$E59*$C$64*$C$65</f>
        <v>-242386.82334836625</v>
      </c>
      <c r="LHG65" s="1676">
        <f t="shared" ref="LHG65" si="4161">$E59*$C$64*$C$65</f>
        <v>-242386.82334836625</v>
      </c>
      <c r="LHI65" s="1676">
        <f t="shared" ref="LHI65" si="4162">$E59*$C$64*$C$65</f>
        <v>-242386.82334836625</v>
      </c>
      <c r="LHK65" s="1676">
        <f t="shared" ref="LHK65" si="4163">$E59*$C$64*$C$65</f>
        <v>-242386.82334836625</v>
      </c>
      <c r="LHM65" s="1676">
        <f t="shared" ref="LHM65" si="4164">$E59*$C$64*$C$65</f>
        <v>-242386.82334836625</v>
      </c>
      <c r="LHO65" s="1676">
        <f t="shared" ref="LHO65" si="4165">$E59*$C$64*$C$65</f>
        <v>-242386.82334836625</v>
      </c>
      <c r="LHQ65" s="1676">
        <f t="shared" ref="LHQ65" si="4166">$E59*$C$64*$C$65</f>
        <v>-242386.82334836625</v>
      </c>
      <c r="LHS65" s="1676">
        <f t="shared" ref="LHS65" si="4167">$E59*$C$64*$C$65</f>
        <v>-242386.82334836625</v>
      </c>
      <c r="LHU65" s="1676">
        <f t="shared" ref="LHU65" si="4168">$E59*$C$64*$C$65</f>
        <v>-242386.82334836625</v>
      </c>
      <c r="LHW65" s="1676">
        <f t="shared" ref="LHW65" si="4169">$E59*$C$64*$C$65</f>
        <v>-242386.82334836625</v>
      </c>
      <c r="LHY65" s="1676">
        <f t="shared" ref="LHY65" si="4170">$E59*$C$64*$C$65</f>
        <v>-242386.82334836625</v>
      </c>
      <c r="LIA65" s="1676">
        <f t="shared" ref="LIA65" si="4171">$E59*$C$64*$C$65</f>
        <v>-242386.82334836625</v>
      </c>
      <c r="LIC65" s="1676">
        <f t="shared" ref="LIC65" si="4172">$E59*$C$64*$C$65</f>
        <v>-242386.82334836625</v>
      </c>
      <c r="LIE65" s="1676">
        <f t="shared" ref="LIE65" si="4173">$E59*$C$64*$C$65</f>
        <v>-242386.82334836625</v>
      </c>
      <c r="LIG65" s="1676">
        <f t="shared" ref="LIG65" si="4174">$E59*$C$64*$C$65</f>
        <v>-242386.82334836625</v>
      </c>
      <c r="LII65" s="1676">
        <f t="shared" ref="LII65" si="4175">$E59*$C$64*$C$65</f>
        <v>-242386.82334836625</v>
      </c>
      <c r="LIK65" s="1676">
        <f t="shared" ref="LIK65" si="4176">$E59*$C$64*$C$65</f>
        <v>-242386.82334836625</v>
      </c>
      <c r="LIM65" s="1676">
        <f t="shared" ref="LIM65" si="4177">$E59*$C$64*$C$65</f>
        <v>-242386.82334836625</v>
      </c>
      <c r="LIO65" s="1676">
        <f t="shared" ref="LIO65" si="4178">$E59*$C$64*$C$65</f>
        <v>-242386.82334836625</v>
      </c>
      <c r="LIQ65" s="1676">
        <f t="shared" ref="LIQ65" si="4179">$E59*$C$64*$C$65</f>
        <v>-242386.82334836625</v>
      </c>
      <c r="LIS65" s="1676">
        <f t="shared" ref="LIS65" si="4180">$E59*$C$64*$C$65</f>
        <v>-242386.82334836625</v>
      </c>
      <c r="LIU65" s="1676">
        <f t="shared" ref="LIU65" si="4181">$E59*$C$64*$C$65</f>
        <v>-242386.82334836625</v>
      </c>
      <c r="LIW65" s="1676">
        <f t="shared" ref="LIW65" si="4182">$E59*$C$64*$C$65</f>
        <v>-242386.82334836625</v>
      </c>
      <c r="LIY65" s="1676">
        <f t="shared" ref="LIY65" si="4183">$E59*$C$64*$C$65</f>
        <v>-242386.82334836625</v>
      </c>
      <c r="LJA65" s="1676">
        <f t="shared" ref="LJA65" si="4184">$E59*$C$64*$C$65</f>
        <v>-242386.82334836625</v>
      </c>
      <c r="LJC65" s="1676">
        <f t="shared" ref="LJC65" si="4185">$E59*$C$64*$C$65</f>
        <v>-242386.82334836625</v>
      </c>
      <c r="LJE65" s="1676">
        <f t="shared" ref="LJE65" si="4186">$E59*$C$64*$C$65</f>
        <v>-242386.82334836625</v>
      </c>
      <c r="LJG65" s="1676">
        <f t="shared" ref="LJG65" si="4187">$E59*$C$64*$C$65</f>
        <v>-242386.82334836625</v>
      </c>
      <c r="LJI65" s="1676">
        <f t="shared" ref="LJI65" si="4188">$E59*$C$64*$C$65</f>
        <v>-242386.82334836625</v>
      </c>
      <c r="LJK65" s="1676">
        <f t="shared" ref="LJK65" si="4189">$E59*$C$64*$C$65</f>
        <v>-242386.82334836625</v>
      </c>
      <c r="LJM65" s="1676">
        <f t="shared" ref="LJM65" si="4190">$E59*$C$64*$C$65</f>
        <v>-242386.82334836625</v>
      </c>
      <c r="LJO65" s="1676">
        <f t="shared" ref="LJO65" si="4191">$E59*$C$64*$C$65</f>
        <v>-242386.82334836625</v>
      </c>
      <c r="LJQ65" s="1676">
        <f t="shared" ref="LJQ65" si="4192">$E59*$C$64*$C$65</f>
        <v>-242386.82334836625</v>
      </c>
      <c r="LJS65" s="1676">
        <f t="shared" ref="LJS65" si="4193">$E59*$C$64*$C$65</f>
        <v>-242386.82334836625</v>
      </c>
      <c r="LJU65" s="1676">
        <f t="shared" ref="LJU65" si="4194">$E59*$C$64*$C$65</f>
        <v>-242386.82334836625</v>
      </c>
      <c r="LJW65" s="1676">
        <f t="shared" ref="LJW65" si="4195">$E59*$C$64*$C$65</f>
        <v>-242386.82334836625</v>
      </c>
      <c r="LJY65" s="1676">
        <f t="shared" ref="LJY65" si="4196">$E59*$C$64*$C$65</f>
        <v>-242386.82334836625</v>
      </c>
      <c r="LKA65" s="1676">
        <f t="shared" ref="LKA65" si="4197">$E59*$C$64*$C$65</f>
        <v>-242386.82334836625</v>
      </c>
      <c r="LKC65" s="1676">
        <f t="shared" ref="LKC65" si="4198">$E59*$C$64*$C$65</f>
        <v>-242386.82334836625</v>
      </c>
      <c r="LKE65" s="1676">
        <f t="shared" ref="LKE65" si="4199">$E59*$C$64*$C$65</f>
        <v>-242386.82334836625</v>
      </c>
      <c r="LKG65" s="1676">
        <f t="shared" ref="LKG65" si="4200">$E59*$C$64*$C$65</f>
        <v>-242386.82334836625</v>
      </c>
      <c r="LKI65" s="1676">
        <f t="shared" ref="LKI65" si="4201">$E59*$C$64*$C$65</f>
        <v>-242386.82334836625</v>
      </c>
      <c r="LKK65" s="1676">
        <f t="shared" ref="LKK65" si="4202">$E59*$C$64*$C$65</f>
        <v>-242386.82334836625</v>
      </c>
      <c r="LKM65" s="1676">
        <f t="shared" ref="LKM65" si="4203">$E59*$C$64*$C$65</f>
        <v>-242386.82334836625</v>
      </c>
      <c r="LKO65" s="1676">
        <f t="shared" ref="LKO65" si="4204">$E59*$C$64*$C$65</f>
        <v>-242386.82334836625</v>
      </c>
      <c r="LKQ65" s="1676">
        <f t="shared" ref="LKQ65" si="4205">$E59*$C$64*$C$65</f>
        <v>-242386.82334836625</v>
      </c>
      <c r="LKS65" s="1676">
        <f t="shared" ref="LKS65" si="4206">$E59*$C$64*$C$65</f>
        <v>-242386.82334836625</v>
      </c>
      <c r="LKU65" s="1676">
        <f t="shared" ref="LKU65" si="4207">$E59*$C$64*$C$65</f>
        <v>-242386.82334836625</v>
      </c>
      <c r="LKW65" s="1676">
        <f t="shared" ref="LKW65" si="4208">$E59*$C$64*$C$65</f>
        <v>-242386.82334836625</v>
      </c>
      <c r="LKY65" s="1676">
        <f t="shared" ref="LKY65" si="4209">$E59*$C$64*$C$65</f>
        <v>-242386.82334836625</v>
      </c>
      <c r="LLA65" s="1676">
        <f t="shared" ref="LLA65" si="4210">$E59*$C$64*$C$65</f>
        <v>-242386.82334836625</v>
      </c>
      <c r="LLC65" s="1676">
        <f t="shared" ref="LLC65" si="4211">$E59*$C$64*$C$65</f>
        <v>-242386.82334836625</v>
      </c>
      <c r="LLE65" s="1676">
        <f t="shared" ref="LLE65" si="4212">$E59*$C$64*$C$65</f>
        <v>-242386.82334836625</v>
      </c>
      <c r="LLG65" s="1676">
        <f t="shared" ref="LLG65" si="4213">$E59*$C$64*$C$65</f>
        <v>-242386.82334836625</v>
      </c>
      <c r="LLI65" s="1676">
        <f t="shared" ref="LLI65" si="4214">$E59*$C$64*$C$65</f>
        <v>-242386.82334836625</v>
      </c>
      <c r="LLK65" s="1676">
        <f t="shared" ref="LLK65" si="4215">$E59*$C$64*$C$65</f>
        <v>-242386.82334836625</v>
      </c>
      <c r="LLM65" s="1676">
        <f t="shared" ref="LLM65" si="4216">$E59*$C$64*$C$65</f>
        <v>-242386.82334836625</v>
      </c>
      <c r="LLO65" s="1676">
        <f t="shared" ref="LLO65" si="4217">$E59*$C$64*$C$65</f>
        <v>-242386.82334836625</v>
      </c>
      <c r="LLQ65" s="1676">
        <f t="shared" ref="LLQ65" si="4218">$E59*$C$64*$C$65</f>
        <v>-242386.82334836625</v>
      </c>
      <c r="LLS65" s="1676">
        <f t="shared" ref="LLS65" si="4219">$E59*$C$64*$C$65</f>
        <v>-242386.82334836625</v>
      </c>
      <c r="LLU65" s="1676">
        <f t="shared" ref="LLU65" si="4220">$E59*$C$64*$C$65</f>
        <v>-242386.82334836625</v>
      </c>
      <c r="LLW65" s="1676">
        <f t="shared" ref="LLW65" si="4221">$E59*$C$64*$C$65</f>
        <v>-242386.82334836625</v>
      </c>
      <c r="LLY65" s="1676">
        <f t="shared" ref="LLY65" si="4222">$E59*$C$64*$C$65</f>
        <v>-242386.82334836625</v>
      </c>
      <c r="LMA65" s="1676">
        <f t="shared" ref="LMA65" si="4223">$E59*$C$64*$C$65</f>
        <v>-242386.82334836625</v>
      </c>
      <c r="LMC65" s="1676">
        <f t="shared" ref="LMC65" si="4224">$E59*$C$64*$C$65</f>
        <v>-242386.82334836625</v>
      </c>
      <c r="LME65" s="1676">
        <f t="shared" ref="LME65" si="4225">$E59*$C$64*$C$65</f>
        <v>-242386.82334836625</v>
      </c>
      <c r="LMG65" s="1676">
        <f t="shared" ref="LMG65" si="4226">$E59*$C$64*$C$65</f>
        <v>-242386.82334836625</v>
      </c>
      <c r="LMI65" s="1676">
        <f t="shared" ref="LMI65" si="4227">$E59*$C$64*$C$65</f>
        <v>-242386.82334836625</v>
      </c>
      <c r="LMK65" s="1676">
        <f t="shared" ref="LMK65" si="4228">$E59*$C$64*$C$65</f>
        <v>-242386.82334836625</v>
      </c>
      <c r="LMM65" s="1676">
        <f t="shared" ref="LMM65" si="4229">$E59*$C$64*$C$65</f>
        <v>-242386.82334836625</v>
      </c>
      <c r="LMO65" s="1676">
        <f t="shared" ref="LMO65" si="4230">$E59*$C$64*$C$65</f>
        <v>-242386.82334836625</v>
      </c>
      <c r="LMQ65" s="1676">
        <f t="shared" ref="LMQ65" si="4231">$E59*$C$64*$C$65</f>
        <v>-242386.82334836625</v>
      </c>
      <c r="LMS65" s="1676">
        <f t="shared" ref="LMS65" si="4232">$E59*$C$64*$C$65</f>
        <v>-242386.82334836625</v>
      </c>
      <c r="LMU65" s="1676">
        <f t="shared" ref="LMU65" si="4233">$E59*$C$64*$C$65</f>
        <v>-242386.82334836625</v>
      </c>
      <c r="LMW65" s="1676">
        <f t="shared" ref="LMW65" si="4234">$E59*$C$64*$C$65</f>
        <v>-242386.82334836625</v>
      </c>
      <c r="LMY65" s="1676">
        <f t="shared" ref="LMY65" si="4235">$E59*$C$64*$C$65</f>
        <v>-242386.82334836625</v>
      </c>
      <c r="LNA65" s="1676">
        <f t="shared" ref="LNA65" si="4236">$E59*$C$64*$C$65</f>
        <v>-242386.82334836625</v>
      </c>
      <c r="LNC65" s="1676">
        <f t="shared" ref="LNC65" si="4237">$E59*$C$64*$C$65</f>
        <v>-242386.82334836625</v>
      </c>
      <c r="LNE65" s="1676">
        <f t="shared" ref="LNE65" si="4238">$E59*$C$64*$C$65</f>
        <v>-242386.82334836625</v>
      </c>
      <c r="LNG65" s="1676">
        <f t="shared" ref="LNG65" si="4239">$E59*$C$64*$C$65</f>
        <v>-242386.82334836625</v>
      </c>
      <c r="LNI65" s="1676">
        <f t="shared" ref="LNI65" si="4240">$E59*$C$64*$C$65</f>
        <v>-242386.82334836625</v>
      </c>
      <c r="LNK65" s="1676">
        <f t="shared" ref="LNK65" si="4241">$E59*$C$64*$C$65</f>
        <v>-242386.82334836625</v>
      </c>
      <c r="LNM65" s="1676">
        <f t="shared" ref="LNM65" si="4242">$E59*$C$64*$C$65</f>
        <v>-242386.82334836625</v>
      </c>
      <c r="LNO65" s="1676">
        <f t="shared" ref="LNO65" si="4243">$E59*$C$64*$C$65</f>
        <v>-242386.82334836625</v>
      </c>
      <c r="LNQ65" s="1676">
        <f t="shared" ref="LNQ65" si="4244">$E59*$C$64*$C$65</f>
        <v>-242386.82334836625</v>
      </c>
      <c r="LNS65" s="1676">
        <f t="shared" ref="LNS65" si="4245">$E59*$C$64*$C$65</f>
        <v>-242386.82334836625</v>
      </c>
      <c r="LNU65" s="1676">
        <f t="shared" ref="LNU65" si="4246">$E59*$C$64*$C$65</f>
        <v>-242386.82334836625</v>
      </c>
      <c r="LNW65" s="1676">
        <f t="shared" ref="LNW65" si="4247">$E59*$C$64*$C$65</f>
        <v>-242386.82334836625</v>
      </c>
      <c r="LNY65" s="1676">
        <f t="shared" ref="LNY65" si="4248">$E59*$C$64*$C$65</f>
        <v>-242386.82334836625</v>
      </c>
      <c r="LOA65" s="1676">
        <f t="shared" ref="LOA65" si="4249">$E59*$C$64*$C$65</f>
        <v>-242386.82334836625</v>
      </c>
      <c r="LOC65" s="1676">
        <f t="shared" ref="LOC65" si="4250">$E59*$C$64*$C$65</f>
        <v>-242386.82334836625</v>
      </c>
      <c r="LOE65" s="1676">
        <f t="shared" ref="LOE65" si="4251">$E59*$C$64*$C$65</f>
        <v>-242386.82334836625</v>
      </c>
      <c r="LOG65" s="1676">
        <f t="shared" ref="LOG65" si="4252">$E59*$C$64*$C$65</f>
        <v>-242386.82334836625</v>
      </c>
      <c r="LOI65" s="1676">
        <f t="shared" ref="LOI65" si="4253">$E59*$C$64*$C$65</f>
        <v>-242386.82334836625</v>
      </c>
      <c r="LOK65" s="1676">
        <f t="shared" ref="LOK65" si="4254">$E59*$C$64*$C$65</f>
        <v>-242386.82334836625</v>
      </c>
      <c r="LOM65" s="1676">
        <f t="shared" ref="LOM65" si="4255">$E59*$C$64*$C$65</f>
        <v>-242386.82334836625</v>
      </c>
      <c r="LOO65" s="1676">
        <f t="shared" ref="LOO65" si="4256">$E59*$C$64*$C$65</f>
        <v>-242386.82334836625</v>
      </c>
      <c r="LOQ65" s="1676">
        <f t="shared" ref="LOQ65" si="4257">$E59*$C$64*$C$65</f>
        <v>-242386.82334836625</v>
      </c>
      <c r="LOS65" s="1676">
        <f t="shared" ref="LOS65" si="4258">$E59*$C$64*$C$65</f>
        <v>-242386.82334836625</v>
      </c>
      <c r="LOU65" s="1676">
        <f t="shared" ref="LOU65" si="4259">$E59*$C$64*$C$65</f>
        <v>-242386.82334836625</v>
      </c>
      <c r="LOW65" s="1676">
        <f t="shared" ref="LOW65" si="4260">$E59*$C$64*$C$65</f>
        <v>-242386.82334836625</v>
      </c>
      <c r="LOY65" s="1676">
        <f t="shared" ref="LOY65" si="4261">$E59*$C$64*$C$65</f>
        <v>-242386.82334836625</v>
      </c>
      <c r="LPA65" s="1676">
        <f t="shared" ref="LPA65" si="4262">$E59*$C$64*$C$65</f>
        <v>-242386.82334836625</v>
      </c>
      <c r="LPC65" s="1676">
        <f t="shared" ref="LPC65" si="4263">$E59*$C$64*$C$65</f>
        <v>-242386.82334836625</v>
      </c>
      <c r="LPE65" s="1676">
        <f t="shared" ref="LPE65" si="4264">$E59*$C$64*$C$65</f>
        <v>-242386.82334836625</v>
      </c>
      <c r="LPG65" s="1676">
        <f t="shared" ref="LPG65" si="4265">$E59*$C$64*$C$65</f>
        <v>-242386.82334836625</v>
      </c>
      <c r="LPI65" s="1676">
        <f t="shared" ref="LPI65" si="4266">$E59*$C$64*$C$65</f>
        <v>-242386.82334836625</v>
      </c>
      <c r="LPK65" s="1676">
        <f t="shared" ref="LPK65" si="4267">$E59*$C$64*$C$65</f>
        <v>-242386.82334836625</v>
      </c>
      <c r="LPM65" s="1676">
        <f t="shared" ref="LPM65" si="4268">$E59*$C$64*$C$65</f>
        <v>-242386.82334836625</v>
      </c>
      <c r="LPO65" s="1676">
        <f t="shared" ref="LPO65" si="4269">$E59*$C$64*$C$65</f>
        <v>-242386.82334836625</v>
      </c>
      <c r="LPQ65" s="1676">
        <f t="shared" ref="LPQ65" si="4270">$E59*$C$64*$C$65</f>
        <v>-242386.82334836625</v>
      </c>
      <c r="LPS65" s="1676">
        <f t="shared" ref="LPS65" si="4271">$E59*$C$64*$C$65</f>
        <v>-242386.82334836625</v>
      </c>
      <c r="LPU65" s="1676">
        <f t="shared" ref="LPU65" si="4272">$E59*$C$64*$C$65</f>
        <v>-242386.82334836625</v>
      </c>
      <c r="LPW65" s="1676">
        <f t="shared" ref="LPW65" si="4273">$E59*$C$64*$C$65</f>
        <v>-242386.82334836625</v>
      </c>
      <c r="LPY65" s="1676">
        <f t="shared" ref="LPY65" si="4274">$E59*$C$64*$C$65</f>
        <v>-242386.82334836625</v>
      </c>
      <c r="LQA65" s="1676">
        <f t="shared" ref="LQA65" si="4275">$E59*$C$64*$C$65</f>
        <v>-242386.82334836625</v>
      </c>
      <c r="LQC65" s="1676">
        <f t="shared" ref="LQC65" si="4276">$E59*$C$64*$C$65</f>
        <v>-242386.82334836625</v>
      </c>
      <c r="LQE65" s="1676">
        <f t="shared" ref="LQE65" si="4277">$E59*$C$64*$C$65</f>
        <v>-242386.82334836625</v>
      </c>
      <c r="LQG65" s="1676">
        <f t="shared" ref="LQG65" si="4278">$E59*$C$64*$C$65</f>
        <v>-242386.82334836625</v>
      </c>
      <c r="LQI65" s="1676">
        <f t="shared" ref="LQI65" si="4279">$E59*$C$64*$C$65</f>
        <v>-242386.82334836625</v>
      </c>
      <c r="LQK65" s="1676">
        <f t="shared" ref="LQK65" si="4280">$E59*$C$64*$C$65</f>
        <v>-242386.82334836625</v>
      </c>
      <c r="LQM65" s="1676">
        <f t="shared" ref="LQM65" si="4281">$E59*$C$64*$C$65</f>
        <v>-242386.82334836625</v>
      </c>
      <c r="LQO65" s="1676">
        <f t="shared" ref="LQO65" si="4282">$E59*$C$64*$C$65</f>
        <v>-242386.82334836625</v>
      </c>
      <c r="LQQ65" s="1676">
        <f t="shared" ref="LQQ65" si="4283">$E59*$C$64*$C$65</f>
        <v>-242386.82334836625</v>
      </c>
      <c r="LQS65" s="1676">
        <f t="shared" ref="LQS65" si="4284">$E59*$C$64*$C$65</f>
        <v>-242386.82334836625</v>
      </c>
      <c r="LQU65" s="1676">
        <f t="shared" ref="LQU65" si="4285">$E59*$C$64*$C$65</f>
        <v>-242386.82334836625</v>
      </c>
      <c r="LQW65" s="1676">
        <f t="shared" ref="LQW65" si="4286">$E59*$C$64*$C$65</f>
        <v>-242386.82334836625</v>
      </c>
      <c r="LQY65" s="1676">
        <f t="shared" ref="LQY65" si="4287">$E59*$C$64*$C$65</f>
        <v>-242386.82334836625</v>
      </c>
      <c r="LRA65" s="1676">
        <f t="shared" ref="LRA65" si="4288">$E59*$C$64*$C$65</f>
        <v>-242386.82334836625</v>
      </c>
      <c r="LRC65" s="1676">
        <f t="shared" ref="LRC65" si="4289">$E59*$C$64*$C$65</f>
        <v>-242386.82334836625</v>
      </c>
      <c r="LRE65" s="1676">
        <f t="shared" ref="LRE65" si="4290">$E59*$C$64*$C$65</f>
        <v>-242386.82334836625</v>
      </c>
      <c r="LRG65" s="1676">
        <f t="shared" ref="LRG65" si="4291">$E59*$C$64*$C$65</f>
        <v>-242386.82334836625</v>
      </c>
      <c r="LRI65" s="1676">
        <f t="shared" ref="LRI65" si="4292">$E59*$C$64*$C$65</f>
        <v>-242386.82334836625</v>
      </c>
      <c r="LRK65" s="1676">
        <f t="shared" ref="LRK65" si="4293">$E59*$C$64*$C$65</f>
        <v>-242386.82334836625</v>
      </c>
      <c r="LRM65" s="1676">
        <f t="shared" ref="LRM65" si="4294">$E59*$C$64*$C$65</f>
        <v>-242386.82334836625</v>
      </c>
      <c r="LRO65" s="1676">
        <f t="shared" ref="LRO65" si="4295">$E59*$C$64*$C$65</f>
        <v>-242386.82334836625</v>
      </c>
      <c r="LRQ65" s="1676">
        <f t="shared" ref="LRQ65" si="4296">$E59*$C$64*$C$65</f>
        <v>-242386.82334836625</v>
      </c>
      <c r="LRS65" s="1676">
        <f t="shared" ref="LRS65" si="4297">$E59*$C$64*$C$65</f>
        <v>-242386.82334836625</v>
      </c>
      <c r="LRU65" s="1676">
        <f t="shared" ref="LRU65" si="4298">$E59*$C$64*$C$65</f>
        <v>-242386.82334836625</v>
      </c>
      <c r="LRW65" s="1676">
        <f t="shared" ref="LRW65" si="4299">$E59*$C$64*$C$65</f>
        <v>-242386.82334836625</v>
      </c>
      <c r="LRY65" s="1676">
        <f t="shared" ref="LRY65" si="4300">$E59*$C$64*$C$65</f>
        <v>-242386.82334836625</v>
      </c>
      <c r="LSA65" s="1676">
        <f t="shared" ref="LSA65" si="4301">$E59*$C$64*$C$65</f>
        <v>-242386.82334836625</v>
      </c>
      <c r="LSC65" s="1676">
        <f t="shared" ref="LSC65" si="4302">$E59*$C$64*$C$65</f>
        <v>-242386.82334836625</v>
      </c>
      <c r="LSE65" s="1676">
        <f t="shared" ref="LSE65" si="4303">$E59*$C$64*$C$65</f>
        <v>-242386.82334836625</v>
      </c>
      <c r="LSG65" s="1676">
        <f t="shared" ref="LSG65" si="4304">$E59*$C$64*$C$65</f>
        <v>-242386.82334836625</v>
      </c>
      <c r="LSI65" s="1676">
        <f t="shared" ref="LSI65" si="4305">$E59*$C$64*$C$65</f>
        <v>-242386.82334836625</v>
      </c>
      <c r="LSK65" s="1676">
        <f t="shared" ref="LSK65" si="4306">$E59*$C$64*$C$65</f>
        <v>-242386.82334836625</v>
      </c>
      <c r="LSM65" s="1676">
        <f t="shared" ref="LSM65" si="4307">$E59*$C$64*$C$65</f>
        <v>-242386.82334836625</v>
      </c>
      <c r="LSO65" s="1676">
        <f t="shared" ref="LSO65" si="4308">$E59*$C$64*$C$65</f>
        <v>-242386.82334836625</v>
      </c>
      <c r="LSQ65" s="1676">
        <f t="shared" ref="LSQ65" si="4309">$E59*$C$64*$C$65</f>
        <v>-242386.82334836625</v>
      </c>
      <c r="LSS65" s="1676">
        <f t="shared" ref="LSS65" si="4310">$E59*$C$64*$C$65</f>
        <v>-242386.82334836625</v>
      </c>
      <c r="LSU65" s="1676">
        <f t="shared" ref="LSU65" si="4311">$E59*$C$64*$C$65</f>
        <v>-242386.82334836625</v>
      </c>
      <c r="LSW65" s="1676">
        <f t="shared" ref="LSW65" si="4312">$E59*$C$64*$C$65</f>
        <v>-242386.82334836625</v>
      </c>
      <c r="LSY65" s="1676">
        <f t="shared" ref="LSY65" si="4313">$E59*$C$64*$C$65</f>
        <v>-242386.82334836625</v>
      </c>
      <c r="LTA65" s="1676">
        <f t="shared" ref="LTA65" si="4314">$E59*$C$64*$C$65</f>
        <v>-242386.82334836625</v>
      </c>
      <c r="LTC65" s="1676">
        <f t="shared" ref="LTC65" si="4315">$E59*$C$64*$C$65</f>
        <v>-242386.82334836625</v>
      </c>
      <c r="LTE65" s="1676">
        <f t="shared" ref="LTE65" si="4316">$E59*$C$64*$C$65</f>
        <v>-242386.82334836625</v>
      </c>
      <c r="LTG65" s="1676">
        <f t="shared" ref="LTG65" si="4317">$E59*$C$64*$C$65</f>
        <v>-242386.82334836625</v>
      </c>
      <c r="LTI65" s="1676">
        <f t="shared" ref="LTI65" si="4318">$E59*$C$64*$C$65</f>
        <v>-242386.82334836625</v>
      </c>
      <c r="LTK65" s="1676">
        <f t="shared" ref="LTK65" si="4319">$E59*$C$64*$C$65</f>
        <v>-242386.82334836625</v>
      </c>
      <c r="LTM65" s="1676">
        <f t="shared" ref="LTM65" si="4320">$E59*$C$64*$C$65</f>
        <v>-242386.82334836625</v>
      </c>
      <c r="LTO65" s="1676">
        <f t="shared" ref="LTO65" si="4321">$E59*$C$64*$C$65</f>
        <v>-242386.82334836625</v>
      </c>
      <c r="LTQ65" s="1676">
        <f t="shared" ref="LTQ65" si="4322">$E59*$C$64*$C$65</f>
        <v>-242386.82334836625</v>
      </c>
      <c r="LTS65" s="1676">
        <f t="shared" ref="LTS65" si="4323">$E59*$C$64*$C$65</f>
        <v>-242386.82334836625</v>
      </c>
      <c r="LTU65" s="1676">
        <f t="shared" ref="LTU65" si="4324">$E59*$C$64*$C$65</f>
        <v>-242386.82334836625</v>
      </c>
      <c r="LTW65" s="1676">
        <f t="shared" ref="LTW65" si="4325">$E59*$C$64*$C$65</f>
        <v>-242386.82334836625</v>
      </c>
      <c r="LTY65" s="1676">
        <f t="shared" ref="LTY65" si="4326">$E59*$C$64*$C$65</f>
        <v>-242386.82334836625</v>
      </c>
      <c r="LUA65" s="1676">
        <f t="shared" ref="LUA65" si="4327">$E59*$C$64*$C$65</f>
        <v>-242386.82334836625</v>
      </c>
      <c r="LUC65" s="1676">
        <f t="shared" ref="LUC65" si="4328">$E59*$C$64*$C$65</f>
        <v>-242386.82334836625</v>
      </c>
      <c r="LUE65" s="1676">
        <f t="shared" ref="LUE65" si="4329">$E59*$C$64*$C$65</f>
        <v>-242386.82334836625</v>
      </c>
      <c r="LUG65" s="1676">
        <f t="shared" ref="LUG65" si="4330">$E59*$C$64*$C$65</f>
        <v>-242386.82334836625</v>
      </c>
      <c r="LUI65" s="1676">
        <f t="shared" ref="LUI65" si="4331">$E59*$C$64*$C$65</f>
        <v>-242386.82334836625</v>
      </c>
      <c r="LUK65" s="1676">
        <f t="shared" ref="LUK65" si="4332">$E59*$C$64*$C$65</f>
        <v>-242386.82334836625</v>
      </c>
      <c r="LUM65" s="1676">
        <f t="shared" ref="LUM65" si="4333">$E59*$C$64*$C$65</f>
        <v>-242386.82334836625</v>
      </c>
      <c r="LUO65" s="1676">
        <f t="shared" ref="LUO65" si="4334">$E59*$C$64*$C$65</f>
        <v>-242386.82334836625</v>
      </c>
      <c r="LUQ65" s="1676">
        <f t="shared" ref="LUQ65" si="4335">$E59*$C$64*$C$65</f>
        <v>-242386.82334836625</v>
      </c>
      <c r="LUS65" s="1676">
        <f t="shared" ref="LUS65" si="4336">$E59*$C$64*$C$65</f>
        <v>-242386.82334836625</v>
      </c>
      <c r="LUU65" s="1676">
        <f t="shared" ref="LUU65" si="4337">$E59*$C$64*$C$65</f>
        <v>-242386.82334836625</v>
      </c>
      <c r="LUW65" s="1676">
        <f t="shared" ref="LUW65" si="4338">$E59*$C$64*$C$65</f>
        <v>-242386.82334836625</v>
      </c>
      <c r="LUY65" s="1676">
        <f t="shared" ref="LUY65" si="4339">$E59*$C$64*$C$65</f>
        <v>-242386.82334836625</v>
      </c>
      <c r="LVA65" s="1676">
        <f t="shared" ref="LVA65" si="4340">$E59*$C$64*$C$65</f>
        <v>-242386.82334836625</v>
      </c>
      <c r="LVC65" s="1676">
        <f t="shared" ref="LVC65" si="4341">$E59*$C$64*$C$65</f>
        <v>-242386.82334836625</v>
      </c>
      <c r="LVE65" s="1676">
        <f t="shared" ref="LVE65" si="4342">$E59*$C$64*$C$65</f>
        <v>-242386.82334836625</v>
      </c>
      <c r="LVG65" s="1676">
        <f t="shared" ref="LVG65" si="4343">$E59*$C$64*$C$65</f>
        <v>-242386.82334836625</v>
      </c>
      <c r="LVI65" s="1676">
        <f t="shared" ref="LVI65" si="4344">$E59*$C$64*$C$65</f>
        <v>-242386.82334836625</v>
      </c>
      <c r="LVK65" s="1676">
        <f t="shared" ref="LVK65" si="4345">$E59*$C$64*$C$65</f>
        <v>-242386.82334836625</v>
      </c>
      <c r="LVM65" s="1676">
        <f t="shared" ref="LVM65" si="4346">$E59*$C$64*$C$65</f>
        <v>-242386.82334836625</v>
      </c>
      <c r="LVO65" s="1676">
        <f t="shared" ref="LVO65" si="4347">$E59*$C$64*$C$65</f>
        <v>-242386.82334836625</v>
      </c>
      <c r="LVQ65" s="1676">
        <f t="shared" ref="LVQ65" si="4348">$E59*$C$64*$C$65</f>
        <v>-242386.82334836625</v>
      </c>
      <c r="LVS65" s="1676">
        <f t="shared" ref="LVS65" si="4349">$E59*$C$64*$C$65</f>
        <v>-242386.82334836625</v>
      </c>
      <c r="LVU65" s="1676">
        <f t="shared" ref="LVU65" si="4350">$E59*$C$64*$C$65</f>
        <v>-242386.82334836625</v>
      </c>
      <c r="LVW65" s="1676">
        <f t="shared" ref="LVW65" si="4351">$E59*$C$64*$C$65</f>
        <v>-242386.82334836625</v>
      </c>
      <c r="LVY65" s="1676">
        <f t="shared" ref="LVY65" si="4352">$E59*$C$64*$C$65</f>
        <v>-242386.82334836625</v>
      </c>
      <c r="LWA65" s="1676">
        <f t="shared" ref="LWA65" si="4353">$E59*$C$64*$C$65</f>
        <v>-242386.82334836625</v>
      </c>
      <c r="LWC65" s="1676">
        <f t="shared" ref="LWC65" si="4354">$E59*$C$64*$C$65</f>
        <v>-242386.82334836625</v>
      </c>
      <c r="LWE65" s="1676">
        <f t="shared" ref="LWE65" si="4355">$E59*$C$64*$C$65</f>
        <v>-242386.82334836625</v>
      </c>
      <c r="LWG65" s="1676">
        <f t="shared" ref="LWG65" si="4356">$E59*$C$64*$C$65</f>
        <v>-242386.82334836625</v>
      </c>
      <c r="LWI65" s="1676">
        <f t="shared" ref="LWI65" si="4357">$E59*$C$64*$C$65</f>
        <v>-242386.82334836625</v>
      </c>
      <c r="LWK65" s="1676">
        <f t="shared" ref="LWK65" si="4358">$E59*$C$64*$C$65</f>
        <v>-242386.82334836625</v>
      </c>
      <c r="LWM65" s="1676">
        <f t="shared" ref="LWM65" si="4359">$E59*$C$64*$C$65</f>
        <v>-242386.82334836625</v>
      </c>
      <c r="LWO65" s="1676">
        <f t="shared" ref="LWO65" si="4360">$E59*$C$64*$C$65</f>
        <v>-242386.82334836625</v>
      </c>
      <c r="LWQ65" s="1676">
        <f t="shared" ref="LWQ65" si="4361">$E59*$C$64*$C$65</f>
        <v>-242386.82334836625</v>
      </c>
      <c r="LWS65" s="1676">
        <f t="shared" ref="LWS65" si="4362">$E59*$C$64*$C$65</f>
        <v>-242386.82334836625</v>
      </c>
      <c r="LWU65" s="1676">
        <f t="shared" ref="LWU65" si="4363">$E59*$C$64*$C$65</f>
        <v>-242386.82334836625</v>
      </c>
      <c r="LWW65" s="1676">
        <f t="shared" ref="LWW65" si="4364">$E59*$C$64*$C$65</f>
        <v>-242386.82334836625</v>
      </c>
      <c r="LWY65" s="1676">
        <f t="shared" ref="LWY65" si="4365">$E59*$C$64*$C$65</f>
        <v>-242386.82334836625</v>
      </c>
      <c r="LXA65" s="1676">
        <f t="shared" ref="LXA65" si="4366">$E59*$C$64*$C$65</f>
        <v>-242386.82334836625</v>
      </c>
      <c r="LXC65" s="1676">
        <f t="shared" ref="LXC65" si="4367">$E59*$C$64*$C$65</f>
        <v>-242386.82334836625</v>
      </c>
      <c r="LXE65" s="1676">
        <f t="shared" ref="LXE65" si="4368">$E59*$C$64*$C$65</f>
        <v>-242386.82334836625</v>
      </c>
      <c r="LXG65" s="1676">
        <f t="shared" ref="LXG65" si="4369">$E59*$C$64*$C$65</f>
        <v>-242386.82334836625</v>
      </c>
      <c r="LXI65" s="1676">
        <f t="shared" ref="LXI65" si="4370">$E59*$C$64*$C$65</f>
        <v>-242386.82334836625</v>
      </c>
      <c r="LXK65" s="1676">
        <f t="shared" ref="LXK65" si="4371">$E59*$C$64*$C$65</f>
        <v>-242386.82334836625</v>
      </c>
      <c r="LXM65" s="1676">
        <f t="shared" ref="LXM65" si="4372">$E59*$C$64*$C$65</f>
        <v>-242386.82334836625</v>
      </c>
      <c r="LXO65" s="1676">
        <f t="shared" ref="LXO65" si="4373">$E59*$C$64*$C$65</f>
        <v>-242386.82334836625</v>
      </c>
      <c r="LXQ65" s="1676">
        <f t="shared" ref="LXQ65" si="4374">$E59*$C$64*$C$65</f>
        <v>-242386.82334836625</v>
      </c>
      <c r="LXS65" s="1676">
        <f t="shared" ref="LXS65" si="4375">$E59*$C$64*$C$65</f>
        <v>-242386.82334836625</v>
      </c>
      <c r="LXU65" s="1676">
        <f t="shared" ref="LXU65" si="4376">$E59*$C$64*$C$65</f>
        <v>-242386.82334836625</v>
      </c>
      <c r="LXW65" s="1676">
        <f t="shared" ref="LXW65" si="4377">$E59*$C$64*$C$65</f>
        <v>-242386.82334836625</v>
      </c>
      <c r="LXY65" s="1676">
        <f t="shared" ref="LXY65" si="4378">$E59*$C$64*$C$65</f>
        <v>-242386.82334836625</v>
      </c>
      <c r="LYA65" s="1676">
        <f t="shared" ref="LYA65" si="4379">$E59*$C$64*$C$65</f>
        <v>-242386.82334836625</v>
      </c>
      <c r="LYC65" s="1676">
        <f t="shared" ref="LYC65" si="4380">$E59*$C$64*$C$65</f>
        <v>-242386.82334836625</v>
      </c>
      <c r="LYE65" s="1676">
        <f t="shared" ref="LYE65" si="4381">$E59*$C$64*$C$65</f>
        <v>-242386.82334836625</v>
      </c>
      <c r="LYG65" s="1676">
        <f t="shared" ref="LYG65" si="4382">$E59*$C$64*$C$65</f>
        <v>-242386.82334836625</v>
      </c>
      <c r="LYI65" s="1676">
        <f t="shared" ref="LYI65" si="4383">$E59*$C$64*$C$65</f>
        <v>-242386.82334836625</v>
      </c>
      <c r="LYK65" s="1676">
        <f t="shared" ref="LYK65" si="4384">$E59*$C$64*$C$65</f>
        <v>-242386.82334836625</v>
      </c>
      <c r="LYM65" s="1676">
        <f t="shared" ref="LYM65" si="4385">$E59*$C$64*$C$65</f>
        <v>-242386.82334836625</v>
      </c>
      <c r="LYO65" s="1676">
        <f t="shared" ref="LYO65" si="4386">$E59*$C$64*$C$65</f>
        <v>-242386.82334836625</v>
      </c>
      <c r="LYQ65" s="1676">
        <f t="shared" ref="LYQ65" si="4387">$E59*$C$64*$C$65</f>
        <v>-242386.82334836625</v>
      </c>
      <c r="LYS65" s="1676">
        <f t="shared" ref="LYS65" si="4388">$E59*$C$64*$C$65</f>
        <v>-242386.82334836625</v>
      </c>
      <c r="LYU65" s="1676">
        <f t="shared" ref="LYU65" si="4389">$E59*$C$64*$C$65</f>
        <v>-242386.82334836625</v>
      </c>
      <c r="LYW65" s="1676">
        <f t="shared" ref="LYW65" si="4390">$E59*$C$64*$C$65</f>
        <v>-242386.82334836625</v>
      </c>
      <c r="LYY65" s="1676">
        <f t="shared" ref="LYY65" si="4391">$E59*$C$64*$C$65</f>
        <v>-242386.82334836625</v>
      </c>
      <c r="LZA65" s="1676">
        <f t="shared" ref="LZA65" si="4392">$E59*$C$64*$C$65</f>
        <v>-242386.82334836625</v>
      </c>
      <c r="LZC65" s="1676">
        <f t="shared" ref="LZC65" si="4393">$E59*$C$64*$C$65</f>
        <v>-242386.82334836625</v>
      </c>
      <c r="LZE65" s="1676">
        <f t="shared" ref="LZE65" si="4394">$E59*$C$64*$C$65</f>
        <v>-242386.82334836625</v>
      </c>
      <c r="LZG65" s="1676">
        <f t="shared" ref="LZG65" si="4395">$E59*$C$64*$C$65</f>
        <v>-242386.82334836625</v>
      </c>
      <c r="LZI65" s="1676">
        <f t="shared" ref="LZI65" si="4396">$E59*$C$64*$C$65</f>
        <v>-242386.82334836625</v>
      </c>
      <c r="LZK65" s="1676">
        <f t="shared" ref="LZK65" si="4397">$E59*$C$64*$C$65</f>
        <v>-242386.82334836625</v>
      </c>
      <c r="LZM65" s="1676">
        <f t="shared" ref="LZM65" si="4398">$E59*$C$64*$C$65</f>
        <v>-242386.82334836625</v>
      </c>
      <c r="LZO65" s="1676">
        <f t="shared" ref="LZO65" si="4399">$E59*$C$64*$C$65</f>
        <v>-242386.82334836625</v>
      </c>
      <c r="LZQ65" s="1676">
        <f t="shared" ref="LZQ65" si="4400">$E59*$C$64*$C$65</f>
        <v>-242386.82334836625</v>
      </c>
      <c r="LZS65" s="1676">
        <f t="shared" ref="LZS65" si="4401">$E59*$C$64*$C$65</f>
        <v>-242386.82334836625</v>
      </c>
      <c r="LZU65" s="1676">
        <f t="shared" ref="LZU65" si="4402">$E59*$C$64*$C$65</f>
        <v>-242386.82334836625</v>
      </c>
      <c r="LZW65" s="1676">
        <f t="shared" ref="LZW65" si="4403">$E59*$C$64*$C$65</f>
        <v>-242386.82334836625</v>
      </c>
      <c r="LZY65" s="1676">
        <f t="shared" ref="LZY65" si="4404">$E59*$C$64*$C$65</f>
        <v>-242386.82334836625</v>
      </c>
      <c r="MAA65" s="1676">
        <f t="shared" ref="MAA65" si="4405">$E59*$C$64*$C$65</f>
        <v>-242386.82334836625</v>
      </c>
      <c r="MAC65" s="1676">
        <f t="shared" ref="MAC65" si="4406">$E59*$C$64*$C$65</f>
        <v>-242386.82334836625</v>
      </c>
      <c r="MAE65" s="1676">
        <f t="shared" ref="MAE65" si="4407">$E59*$C$64*$C$65</f>
        <v>-242386.82334836625</v>
      </c>
      <c r="MAG65" s="1676">
        <f t="shared" ref="MAG65" si="4408">$E59*$C$64*$C$65</f>
        <v>-242386.82334836625</v>
      </c>
      <c r="MAI65" s="1676">
        <f t="shared" ref="MAI65" si="4409">$E59*$C$64*$C$65</f>
        <v>-242386.82334836625</v>
      </c>
      <c r="MAK65" s="1676">
        <f t="shared" ref="MAK65" si="4410">$E59*$C$64*$C$65</f>
        <v>-242386.82334836625</v>
      </c>
      <c r="MAM65" s="1676">
        <f t="shared" ref="MAM65" si="4411">$E59*$C$64*$C$65</f>
        <v>-242386.82334836625</v>
      </c>
      <c r="MAO65" s="1676">
        <f t="shared" ref="MAO65" si="4412">$E59*$C$64*$C$65</f>
        <v>-242386.82334836625</v>
      </c>
      <c r="MAQ65" s="1676">
        <f t="shared" ref="MAQ65" si="4413">$E59*$C$64*$C$65</f>
        <v>-242386.82334836625</v>
      </c>
      <c r="MAS65" s="1676">
        <f t="shared" ref="MAS65" si="4414">$E59*$C$64*$C$65</f>
        <v>-242386.82334836625</v>
      </c>
      <c r="MAU65" s="1676">
        <f t="shared" ref="MAU65" si="4415">$E59*$C$64*$C$65</f>
        <v>-242386.82334836625</v>
      </c>
      <c r="MAW65" s="1676">
        <f t="shared" ref="MAW65" si="4416">$E59*$C$64*$C$65</f>
        <v>-242386.82334836625</v>
      </c>
      <c r="MAY65" s="1676">
        <f t="shared" ref="MAY65" si="4417">$E59*$C$64*$C$65</f>
        <v>-242386.82334836625</v>
      </c>
      <c r="MBA65" s="1676">
        <f t="shared" ref="MBA65" si="4418">$E59*$C$64*$C$65</f>
        <v>-242386.82334836625</v>
      </c>
      <c r="MBC65" s="1676">
        <f t="shared" ref="MBC65" si="4419">$E59*$C$64*$C$65</f>
        <v>-242386.82334836625</v>
      </c>
      <c r="MBE65" s="1676">
        <f t="shared" ref="MBE65" si="4420">$E59*$C$64*$C$65</f>
        <v>-242386.82334836625</v>
      </c>
      <c r="MBG65" s="1676">
        <f t="shared" ref="MBG65" si="4421">$E59*$C$64*$C$65</f>
        <v>-242386.82334836625</v>
      </c>
      <c r="MBI65" s="1676">
        <f t="shared" ref="MBI65" si="4422">$E59*$C$64*$C$65</f>
        <v>-242386.82334836625</v>
      </c>
      <c r="MBK65" s="1676">
        <f t="shared" ref="MBK65" si="4423">$E59*$C$64*$C$65</f>
        <v>-242386.82334836625</v>
      </c>
      <c r="MBM65" s="1676">
        <f t="shared" ref="MBM65" si="4424">$E59*$C$64*$C$65</f>
        <v>-242386.82334836625</v>
      </c>
      <c r="MBO65" s="1676">
        <f t="shared" ref="MBO65" si="4425">$E59*$C$64*$C$65</f>
        <v>-242386.82334836625</v>
      </c>
      <c r="MBQ65" s="1676">
        <f t="shared" ref="MBQ65" si="4426">$E59*$C$64*$C$65</f>
        <v>-242386.82334836625</v>
      </c>
      <c r="MBS65" s="1676">
        <f t="shared" ref="MBS65" si="4427">$E59*$C$64*$C$65</f>
        <v>-242386.82334836625</v>
      </c>
      <c r="MBU65" s="1676">
        <f t="shared" ref="MBU65" si="4428">$E59*$C$64*$C$65</f>
        <v>-242386.82334836625</v>
      </c>
      <c r="MBW65" s="1676">
        <f t="shared" ref="MBW65" si="4429">$E59*$C$64*$C$65</f>
        <v>-242386.82334836625</v>
      </c>
      <c r="MBY65" s="1676">
        <f t="shared" ref="MBY65" si="4430">$E59*$C$64*$C$65</f>
        <v>-242386.82334836625</v>
      </c>
      <c r="MCA65" s="1676">
        <f t="shared" ref="MCA65" si="4431">$E59*$C$64*$C$65</f>
        <v>-242386.82334836625</v>
      </c>
      <c r="MCC65" s="1676">
        <f t="shared" ref="MCC65" si="4432">$E59*$C$64*$C$65</f>
        <v>-242386.82334836625</v>
      </c>
      <c r="MCE65" s="1676">
        <f t="shared" ref="MCE65" si="4433">$E59*$C$64*$C$65</f>
        <v>-242386.82334836625</v>
      </c>
      <c r="MCG65" s="1676">
        <f t="shared" ref="MCG65" si="4434">$E59*$C$64*$C$65</f>
        <v>-242386.82334836625</v>
      </c>
      <c r="MCI65" s="1676">
        <f t="shared" ref="MCI65" si="4435">$E59*$C$64*$C$65</f>
        <v>-242386.82334836625</v>
      </c>
      <c r="MCK65" s="1676">
        <f t="shared" ref="MCK65" si="4436">$E59*$C$64*$C$65</f>
        <v>-242386.82334836625</v>
      </c>
      <c r="MCM65" s="1676">
        <f t="shared" ref="MCM65" si="4437">$E59*$C$64*$C$65</f>
        <v>-242386.82334836625</v>
      </c>
      <c r="MCO65" s="1676">
        <f t="shared" ref="MCO65" si="4438">$E59*$C$64*$C$65</f>
        <v>-242386.82334836625</v>
      </c>
      <c r="MCQ65" s="1676">
        <f t="shared" ref="MCQ65" si="4439">$E59*$C$64*$C$65</f>
        <v>-242386.82334836625</v>
      </c>
      <c r="MCS65" s="1676">
        <f t="shared" ref="MCS65" si="4440">$E59*$C$64*$C$65</f>
        <v>-242386.82334836625</v>
      </c>
      <c r="MCU65" s="1676">
        <f t="shared" ref="MCU65" si="4441">$E59*$C$64*$C$65</f>
        <v>-242386.82334836625</v>
      </c>
      <c r="MCW65" s="1676">
        <f t="shared" ref="MCW65" si="4442">$E59*$C$64*$C$65</f>
        <v>-242386.82334836625</v>
      </c>
      <c r="MCY65" s="1676">
        <f t="shared" ref="MCY65" si="4443">$E59*$C$64*$C$65</f>
        <v>-242386.82334836625</v>
      </c>
      <c r="MDA65" s="1676">
        <f t="shared" ref="MDA65" si="4444">$E59*$C$64*$C$65</f>
        <v>-242386.82334836625</v>
      </c>
      <c r="MDC65" s="1676">
        <f t="shared" ref="MDC65" si="4445">$E59*$C$64*$C$65</f>
        <v>-242386.82334836625</v>
      </c>
      <c r="MDE65" s="1676">
        <f t="shared" ref="MDE65" si="4446">$E59*$C$64*$C$65</f>
        <v>-242386.82334836625</v>
      </c>
      <c r="MDG65" s="1676">
        <f t="shared" ref="MDG65" si="4447">$E59*$C$64*$C$65</f>
        <v>-242386.82334836625</v>
      </c>
      <c r="MDI65" s="1676">
        <f t="shared" ref="MDI65" si="4448">$E59*$C$64*$C$65</f>
        <v>-242386.82334836625</v>
      </c>
      <c r="MDK65" s="1676">
        <f t="shared" ref="MDK65" si="4449">$E59*$C$64*$C$65</f>
        <v>-242386.82334836625</v>
      </c>
      <c r="MDM65" s="1676">
        <f t="shared" ref="MDM65" si="4450">$E59*$C$64*$C$65</f>
        <v>-242386.82334836625</v>
      </c>
      <c r="MDO65" s="1676">
        <f t="shared" ref="MDO65" si="4451">$E59*$C$64*$C$65</f>
        <v>-242386.82334836625</v>
      </c>
      <c r="MDQ65" s="1676">
        <f t="shared" ref="MDQ65" si="4452">$E59*$C$64*$C$65</f>
        <v>-242386.82334836625</v>
      </c>
      <c r="MDS65" s="1676">
        <f t="shared" ref="MDS65" si="4453">$E59*$C$64*$C$65</f>
        <v>-242386.82334836625</v>
      </c>
      <c r="MDU65" s="1676">
        <f t="shared" ref="MDU65" si="4454">$E59*$C$64*$C$65</f>
        <v>-242386.82334836625</v>
      </c>
      <c r="MDW65" s="1676">
        <f t="shared" ref="MDW65" si="4455">$E59*$C$64*$C$65</f>
        <v>-242386.82334836625</v>
      </c>
      <c r="MDY65" s="1676">
        <f t="shared" ref="MDY65" si="4456">$E59*$C$64*$C$65</f>
        <v>-242386.82334836625</v>
      </c>
      <c r="MEA65" s="1676">
        <f t="shared" ref="MEA65" si="4457">$E59*$C$64*$C$65</f>
        <v>-242386.82334836625</v>
      </c>
      <c r="MEC65" s="1676">
        <f t="shared" ref="MEC65" si="4458">$E59*$C$64*$C$65</f>
        <v>-242386.82334836625</v>
      </c>
      <c r="MEE65" s="1676">
        <f t="shared" ref="MEE65" si="4459">$E59*$C$64*$C$65</f>
        <v>-242386.82334836625</v>
      </c>
      <c r="MEG65" s="1676">
        <f t="shared" ref="MEG65" si="4460">$E59*$C$64*$C$65</f>
        <v>-242386.82334836625</v>
      </c>
      <c r="MEI65" s="1676">
        <f t="shared" ref="MEI65" si="4461">$E59*$C$64*$C$65</f>
        <v>-242386.82334836625</v>
      </c>
      <c r="MEK65" s="1676">
        <f t="shared" ref="MEK65" si="4462">$E59*$C$64*$C$65</f>
        <v>-242386.82334836625</v>
      </c>
      <c r="MEM65" s="1676">
        <f t="shared" ref="MEM65" si="4463">$E59*$C$64*$C$65</f>
        <v>-242386.82334836625</v>
      </c>
      <c r="MEO65" s="1676">
        <f t="shared" ref="MEO65" si="4464">$E59*$C$64*$C$65</f>
        <v>-242386.82334836625</v>
      </c>
      <c r="MEQ65" s="1676">
        <f t="shared" ref="MEQ65" si="4465">$E59*$C$64*$C$65</f>
        <v>-242386.82334836625</v>
      </c>
      <c r="MES65" s="1676">
        <f t="shared" ref="MES65" si="4466">$E59*$C$64*$C$65</f>
        <v>-242386.82334836625</v>
      </c>
      <c r="MEU65" s="1676">
        <f t="shared" ref="MEU65" si="4467">$E59*$C$64*$C$65</f>
        <v>-242386.82334836625</v>
      </c>
      <c r="MEW65" s="1676">
        <f t="shared" ref="MEW65" si="4468">$E59*$C$64*$C$65</f>
        <v>-242386.82334836625</v>
      </c>
      <c r="MEY65" s="1676">
        <f t="shared" ref="MEY65" si="4469">$E59*$C$64*$C$65</f>
        <v>-242386.82334836625</v>
      </c>
      <c r="MFA65" s="1676">
        <f t="shared" ref="MFA65" si="4470">$E59*$C$64*$C$65</f>
        <v>-242386.82334836625</v>
      </c>
      <c r="MFC65" s="1676">
        <f t="shared" ref="MFC65" si="4471">$E59*$C$64*$C$65</f>
        <v>-242386.82334836625</v>
      </c>
      <c r="MFE65" s="1676">
        <f t="shared" ref="MFE65" si="4472">$E59*$C$64*$C$65</f>
        <v>-242386.82334836625</v>
      </c>
      <c r="MFG65" s="1676">
        <f t="shared" ref="MFG65" si="4473">$E59*$C$64*$C$65</f>
        <v>-242386.82334836625</v>
      </c>
      <c r="MFI65" s="1676">
        <f t="shared" ref="MFI65" si="4474">$E59*$C$64*$C$65</f>
        <v>-242386.82334836625</v>
      </c>
      <c r="MFK65" s="1676">
        <f t="shared" ref="MFK65" si="4475">$E59*$C$64*$C$65</f>
        <v>-242386.82334836625</v>
      </c>
      <c r="MFM65" s="1676">
        <f t="shared" ref="MFM65" si="4476">$E59*$C$64*$C$65</f>
        <v>-242386.82334836625</v>
      </c>
      <c r="MFO65" s="1676">
        <f t="shared" ref="MFO65" si="4477">$E59*$C$64*$C$65</f>
        <v>-242386.82334836625</v>
      </c>
      <c r="MFQ65" s="1676">
        <f t="shared" ref="MFQ65" si="4478">$E59*$C$64*$C$65</f>
        <v>-242386.82334836625</v>
      </c>
      <c r="MFS65" s="1676">
        <f t="shared" ref="MFS65" si="4479">$E59*$C$64*$C$65</f>
        <v>-242386.82334836625</v>
      </c>
      <c r="MFU65" s="1676">
        <f t="shared" ref="MFU65" si="4480">$E59*$C$64*$C$65</f>
        <v>-242386.82334836625</v>
      </c>
      <c r="MFW65" s="1676">
        <f t="shared" ref="MFW65" si="4481">$E59*$C$64*$C$65</f>
        <v>-242386.82334836625</v>
      </c>
      <c r="MFY65" s="1676">
        <f t="shared" ref="MFY65" si="4482">$E59*$C$64*$C$65</f>
        <v>-242386.82334836625</v>
      </c>
      <c r="MGA65" s="1676">
        <f t="shared" ref="MGA65" si="4483">$E59*$C$64*$C$65</f>
        <v>-242386.82334836625</v>
      </c>
      <c r="MGC65" s="1676">
        <f t="shared" ref="MGC65" si="4484">$E59*$C$64*$C$65</f>
        <v>-242386.82334836625</v>
      </c>
      <c r="MGE65" s="1676">
        <f t="shared" ref="MGE65" si="4485">$E59*$C$64*$C$65</f>
        <v>-242386.82334836625</v>
      </c>
      <c r="MGG65" s="1676">
        <f t="shared" ref="MGG65" si="4486">$E59*$C$64*$C$65</f>
        <v>-242386.82334836625</v>
      </c>
      <c r="MGI65" s="1676">
        <f t="shared" ref="MGI65" si="4487">$E59*$C$64*$C$65</f>
        <v>-242386.82334836625</v>
      </c>
      <c r="MGK65" s="1676">
        <f t="shared" ref="MGK65" si="4488">$E59*$C$64*$C$65</f>
        <v>-242386.82334836625</v>
      </c>
      <c r="MGM65" s="1676">
        <f t="shared" ref="MGM65" si="4489">$E59*$C$64*$C$65</f>
        <v>-242386.82334836625</v>
      </c>
      <c r="MGO65" s="1676">
        <f t="shared" ref="MGO65" si="4490">$E59*$C$64*$C$65</f>
        <v>-242386.82334836625</v>
      </c>
      <c r="MGQ65" s="1676">
        <f t="shared" ref="MGQ65" si="4491">$E59*$C$64*$C$65</f>
        <v>-242386.82334836625</v>
      </c>
      <c r="MGS65" s="1676">
        <f t="shared" ref="MGS65" si="4492">$E59*$C$64*$C$65</f>
        <v>-242386.82334836625</v>
      </c>
      <c r="MGU65" s="1676">
        <f t="shared" ref="MGU65" si="4493">$E59*$C$64*$C$65</f>
        <v>-242386.82334836625</v>
      </c>
      <c r="MGW65" s="1676">
        <f t="shared" ref="MGW65" si="4494">$E59*$C$64*$C$65</f>
        <v>-242386.82334836625</v>
      </c>
      <c r="MGY65" s="1676">
        <f t="shared" ref="MGY65" si="4495">$E59*$C$64*$C$65</f>
        <v>-242386.82334836625</v>
      </c>
      <c r="MHA65" s="1676">
        <f t="shared" ref="MHA65" si="4496">$E59*$C$64*$C$65</f>
        <v>-242386.82334836625</v>
      </c>
      <c r="MHC65" s="1676">
        <f t="shared" ref="MHC65" si="4497">$E59*$C$64*$C$65</f>
        <v>-242386.82334836625</v>
      </c>
      <c r="MHE65" s="1676">
        <f t="shared" ref="MHE65" si="4498">$E59*$C$64*$C$65</f>
        <v>-242386.82334836625</v>
      </c>
      <c r="MHG65" s="1676">
        <f t="shared" ref="MHG65" si="4499">$E59*$C$64*$C$65</f>
        <v>-242386.82334836625</v>
      </c>
      <c r="MHI65" s="1676">
        <f t="shared" ref="MHI65" si="4500">$E59*$C$64*$C$65</f>
        <v>-242386.82334836625</v>
      </c>
      <c r="MHK65" s="1676">
        <f t="shared" ref="MHK65" si="4501">$E59*$C$64*$C$65</f>
        <v>-242386.82334836625</v>
      </c>
      <c r="MHM65" s="1676">
        <f t="shared" ref="MHM65" si="4502">$E59*$C$64*$C$65</f>
        <v>-242386.82334836625</v>
      </c>
      <c r="MHO65" s="1676">
        <f t="shared" ref="MHO65" si="4503">$E59*$C$64*$C$65</f>
        <v>-242386.82334836625</v>
      </c>
      <c r="MHQ65" s="1676">
        <f t="shared" ref="MHQ65" si="4504">$E59*$C$64*$C$65</f>
        <v>-242386.82334836625</v>
      </c>
      <c r="MHS65" s="1676">
        <f t="shared" ref="MHS65" si="4505">$E59*$C$64*$C$65</f>
        <v>-242386.82334836625</v>
      </c>
      <c r="MHU65" s="1676">
        <f t="shared" ref="MHU65" si="4506">$E59*$C$64*$C$65</f>
        <v>-242386.82334836625</v>
      </c>
      <c r="MHW65" s="1676">
        <f t="shared" ref="MHW65" si="4507">$E59*$C$64*$C$65</f>
        <v>-242386.82334836625</v>
      </c>
      <c r="MHY65" s="1676">
        <f t="shared" ref="MHY65" si="4508">$E59*$C$64*$C$65</f>
        <v>-242386.82334836625</v>
      </c>
      <c r="MIA65" s="1676">
        <f t="shared" ref="MIA65" si="4509">$E59*$C$64*$C$65</f>
        <v>-242386.82334836625</v>
      </c>
      <c r="MIC65" s="1676">
        <f t="shared" ref="MIC65" si="4510">$E59*$C$64*$C$65</f>
        <v>-242386.82334836625</v>
      </c>
      <c r="MIE65" s="1676">
        <f t="shared" ref="MIE65" si="4511">$E59*$C$64*$C$65</f>
        <v>-242386.82334836625</v>
      </c>
      <c r="MIG65" s="1676">
        <f t="shared" ref="MIG65" si="4512">$E59*$C$64*$C$65</f>
        <v>-242386.82334836625</v>
      </c>
      <c r="MII65" s="1676">
        <f t="shared" ref="MII65" si="4513">$E59*$C$64*$C$65</f>
        <v>-242386.82334836625</v>
      </c>
      <c r="MIK65" s="1676">
        <f t="shared" ref="MIK65" si="4514">$E59*$C$64*$C$65</f>
        <v>-242386.82334836625</v>
      </c>
      <c r="MIM65" s="1676">
        <f t="shared" ref="MIM65" si="4515">$E59*$C$64*$C$65</f>
        <v>-242386.82334836625</v>
      </c>
      <c r="MIO65" s="1676">
        <f t="shared" ref="MIO65" si="4516">$E59*$C$64*$C$65</f>
        <v>-242386.82334836625</v>
      </c>
      <c r="MIQ65" s="1676">
        <f t="shared" ref="MIQ65" si="4517">$E59*$C$64*$C$65</f>
        <v>-242386.82334836625</v>
      </c>
      <c r="MIS65" s="1676">
        <f t="shared" ref="MIS65" si="4518">$E59*$C$64*$C$65</f>
        <v>-242386.82334836625</v>
      </c>
      <c r="MIU65" s="1676">
        <f t="shared" ref="MIU65" si="4519">$E59*$C$64*$C$65</f>
        <v>-242386.82334836625</v>
      </c>
      <c r="MIW65" s="1676">
        <f t="shared" ref="MIW65" si="4520">$E59*$C$64*$C$65</f>
        <v>-242386.82334836625</v>
      </c>
      <c r="MIY65" s="1676">
        <f t="shared" ref="MIY65" si="4521">$E59*$C$64*$C$65</f>
        <v>-242386.82334836625</v>
      </c>
      <c r="MJA65" s="1676">
        <f t="shared" ref="MJA65" si="4522">$E59*$C$64*$C$65</f>
        <v>-242386.82334836625</v>
      </c>
      <c r="MJC65" s="1676">
        <f t="shared" ref="MJC65" si="4523">$E59*$C$64*$C$65</f>
        <v>-242386.82334836625</v>
      </c>
      <c r="MJE65" s="1676">
        <f t="shared" ref="MJE65" si="4524">$E59*$C$64*$C$65</f>
        <v>-242386.82334836625</v>
      </c>
      <c r="MJG65" s="1676">
        <f t="shared" ref="MJG65" si="4525">$E59*$C$64*$C$65</f>
        <v>-242386.82334836625</v>
      </c>
      <c r="MJI65" s="1676">
        <f t="shared" ref="MJI65" si="4526">$E59*$C$64*$C$65</f>
        <v>-242386.82334836625</v>
      </c>
      <c r="MJK65" s="1676">
        <f t="shared" ref="MJK65" si="4527">$E59*$C$64*$C$65</f>
        <v>-242386.82334836625</v>
      </c>
      <c r="MJM65" s="1676">
        <f t="shared" ref="MJM65" si="4528">$E59*$C$64*$C$65</f>
        <v>-242386.82334836625</v>
      </c>
      <c r="MJO65" s="1676">
        <f t="shared" ref="MJO65" si="4529">$E59*$C$64*$C$65</f>
        <v>-242386.82334836625</v>
      </c>
      <c r="MJQ65" s="1676">
        <f t="shared" ref="MJQ65" si="4530">$E59*$C$64*$C$65</f>
        <v>-242386.82334836625</v>
      </c>
      <c r="MJS65" s="1676">
        <f t="shared" ref="MJS65" si="4531">$E59*$C$64*$C$65</f>
        <v>-242386.82334836625</v>
      </c>
      <c r="MJU65" s="1676">
        <f t="shared" ref="MJU65" si="4532">$E59*$C$64*$C$65</f>
        <v>-242386.82334836625</v>
      </c>
      <c r="MJW65" s="1676">
        <f t="shared" ref="MJW65" si="4533">$E59*$C$64*$C$65</f>
        <v>-242386.82334836625</v>
      </c>
      <c r="MJY65" s="1676">
        <f t="shared" ref="MJY65" si="4534">$E59*$C$64*$C$65</f>
        <v>-242386.82334836625</v>
      </c>
      <c r="MKA65" s="1676">
        <f t="shared" ref="MKA65" si="4535">$E59*$C$64*$C$65</f>
        <v>-242386.82334836625</v>
      </c>
      <c r="MKC65" s="1676">
        <f t="shared" ref="MKC65" si="4536">$E59*$C$64*$C$65</f>
        <v>-242386.82334836625</v>
      </c>
      <c r="MKE65" s="1676">
        <f t="shared" ref="MKE65" si="4537">$E59*$C$64*$C$65</f>
        <v>-242386.82334836625</v>
      </c>
      <c r="MKG65" s="1676">
        <f t="shared" ref="MKG65" si="4538">$E59*$C$64*$C$65</f>
        <v>-242386.82334836625</v>
      </c>
      <c r="MKI65" s="1676">
        <f t="shared" ref="MKI65" si="4539">$E59*$C$64*$C$65</f>
        <v>-242386.82334836625</v>
      </c>
      <c r="MKK65" s="1676">
        <f t="shared" ref="MKK65" si="4540">$E59*$C$64*$C$65</f>
        <v>-242386.82334836625</v>
      </c>
      <c r="MKM65" s="1676">
        <f t="shared" ref="MKM65" si="4541">$E59*$C$64*$C$65</f>
        <v>-242386.82334836625</v>
      </c>
      <c r="MKO65" s="1676">
        <f t="shared" ref="MKO65" si="4542">$E59*$C$64*$C$65</f>
        <v>-242386.82334836625</v>
      </c>
      <c r="MKQ65" s="1676">
        <f t="shared" ref="MKQ65" si="4543">$E59*$C$64*$C$65</f>
        <v>-242386.82334836625</v>
      </c>
      <c r="MKS65" s="1676">
        <f t="shared" ref="MKS65" si="4544">$E59*$C$64*$C$65</f>
        <v>-242386.82334836625</v>
      </c>
      <c r="MKU65" s="1676">
        <f t="shared" ref="MKU65" si="4545">$E59*$C$64*$C$65</f>
        <v>-242386.82334836625</v>
      </c>
      <c r="MKW65" s="1676">
        <f t="shared" ref="MKW65" si="4546">$E59*$C$64*$C$65</f>
        <v>-242386.82334836625</v>
      </c>
      <c r="MKY65" s="1676">
        <f t="shared" ref="MKY65" si="4547">$E59*$C$64*$C$65</f>
        <v>-242386.82334836625</v>
      </c>
      <c r="MLA65" s="1676">
        <f t="shared" ref="MLA65" si="4548">$E59*$C$64*$C$65</f>
        <v>-242386.82334836625</v>
      </c>
      <c r="MLC65" s="1676">
        <f t="shared" ref="MLC65" si="4549">$E59*$C$64*$C$65</f>
        <v>-242386.82334836625</v>
      </c>
      <c r="MLE65" s="1676">
        <f t="shared" ref="MLE65" si="4550">$E59*$C$64*$C$65</f>
        <v>-242386.82334836625</v>
      </c>
      <c r="MLG65" s="1676">
        <f t="shared" ref="MLG65" si="4551">$E59*$C$64*$C$65</f>
        <v>-242386.82334836625</v>
      </c>
      <c r="MLI65" s="1676">
        <f t="shared" ref="MLI65" si="4552">$E59*$C$64*$C$65</f>
        <v>-242386.82334836625</v>
      </c>
      <c r="MLK65" s="1676">
        <f t="shared" ref="MLK65" si="4553">$E59*$C$64*$C$65</f>
        <v>-242386.82334836625</v>
      </c>
      <c r="MLM65" s="1676">
        <f t="shared" ref="MLM65" si="4554">$E59*$C$64*$C$65</f>
        <v>-242386.82334836625</v>
      </c>
      <c r="MLO65" s="1676">
        <f t="shared" ref="MLO65" si="4555">$E59*$C$64*$C$65</f>
        <v>-242386.82334836625</v>
      </c>
      <c r="MLQ65" s="1676">
        <f t="shared" ref="MLQ65" si="4556">$E59*$C$64*$C$65</f>
        <v>-242386.82334836625</v>
      </c>
      <c r="MLS65" s="1676">
        <f t="shared" ref="MLS65" si="4557">$E59*$C$64*$C$65</f>
        <v>-242386.82334836625</v>
      </c>
      <c r="MLU65" s="1676">
        <f t="shared" ref="MLU65" si="4558">$E59*$C$64*$C$65</f>
        <v>-242386.82334836625</v>
      </c>
      <c r="MLW65" s="1676">
        <f t="shared" ref="MLW65" si="4559">$E59*$C$64*$C$65</f>
        <v>-242386.82334836625</v>
      </c>
      <c r="MLY65" s="1676">
        <f t="shared" ref="MLY65" si="4560">$E59*$C$64*$C$65</f>
        <v>-242386.82334836625</v>
      </c>
      <c r="MMA65" s="1676">
        <f t="shared" ref="MMA65" si="4561">$E59*$C$64*$C$65</f>
        <v>-242386.82334836625</v>
      </c>
      <c r="MMC65" s="1676">
        <f t="shared" ref="MMC65" si="4562">$E59*$C$64*$C$65</f>
        <v>-242386.82334836625</v>
      </c>
      <c r="MME65" s="1676">
        <f t="shared" ref="MME65" si="4563">$E59*$C$64*$C$65</f>
        <v>-242386.82334836625</v>
      </c>
      <c r="MMG65" s="1676">
        <f t="shared" ref="MMG65" si="4564">$E59*$C$64*$C$65</f>
        <v>-242386.82334836625</v>
      </c>
      <c r="MMI65" s="1676">
        <f t="shared" ref="MMI65" si="4565">$E59*$C$64*$C$65</f>
        <v>-242386.82334836625</v>
      </c>
      <c r="MMK65" s="1676">
        <f t="shared" ref="MMK65" si="4566">$E59*$C$64*$C$65</f>
        <v>-242386.82334836625</v>
      </c>
      <c r="MMM65" s="1676">
        <f t="shared" ref="MMM65" si="4567">$E59*$C$64*$C$65</f>
        <v>-242386.82334836625</v>
      </c>
      <c r="MMO65" s="1676">
        <f t="shared" ref="MMO65" si="4568">$E59*$C$64*$C$65</f>
        <v>-242386.82334836625</v>
      </c>
      <c r="MMQ65" s="1676">
        <f t="shared" ref="MMQ65" si="4569">$E59*$C$64*$C$65</f>
        <v>-242386.82334836625</v>
      </c>
      <c r="MMS65" s="1676">
        <f t="shared" ref="MMS65" si="4570">$E59*$C$64*$C$65</f>
        <v>-242386.82334836625</v>
      </c>
      <c r="MMU65" s="1676">
        <f t="shared" ref="MMU65" si="4571">$E59*$C$64*$C$65</f>
        <v>-242386.82334836625</v>
      </c>
      <c r="MMW65" s="1676">
        <f t="shared" ref="MMW65" si="4572">$E59*$C$64*$C$65</f>
        <v>-242386.82334836625</v>
      </c>
      <c r="MMY65" s="1676">
        <f t="shared" ref="MMY65" si="4573">$E59*$C$64*$C$65</f>
        <v>-242386.82334836625</v>
      </c>
      <c r="MNA65" s="1676">
        <f t="shared" ref="MNA65" si="4574">$E59*$C$64*$C$65</f>
        <v>-242386.82334836625</v>
      </c>
      <c r="MNC65" s="1676">
        <f t="shared" ref="MNC65" si="4575">$E59*$C$64*$C$65</f>
        <v>-242386.82334836625</v>
      </c>
      <c r="MNE65" s="1676">
        <f t="shared" ref="MNE65" si="4576">$E59*$C$64*$C$65</f>
        <v>-242386.82334836625</v>
      </c>
      <c r="MNG65" s="1676">
        <f t="shared" ref="MNG65" si="4577">$E59*$C$64*$C$65</f>
        <v>-242386.82334836625</v>
      </c>
      <c r="MNI65" s="1676">
        <f t="shared" ref="MNI65" si="4578">$E59*$C$64*$C$65</f>
        <v>-242386.82334836625</v>
      </c>
      <c r="MNK65" s="1676">
        <f t="shared" ref="MNK65" si="4579">$E59*$C$64*$C$65</f>
        <v>-242386.82334836625</v>
      </c>
      <c r="MNM65" s="1676">
        <f t="shared" ref="MNM65" si="4580">$E59*$C$64*$C$65</f>
        <v>-242386.82334836625</v>
      </c>
      <c r="MNO65" s="1676">
        <f t="shared" ref="MNO65" si="4581">$E59*$C$64*$C$65</f>
        <v>-242386.82334836625</v>
      </c>
      <c r="MNQ65" s="1676">
        <f t="shared" ref="MNQ65" si="4582">$E59*$C$64*$C$65</f>
        <v>-242386.82334836625</v>
      </c>
      <c r="MNS65" s="1676">
        <f t="shared" ref="MNS65" si="4583">$E59*$C$64*$C$65</f>
        <v>-242386.82334836625</v>
      </c>
      <c r="MNU65" s="1676">
        <f t="shared" ref="MNU65" si="4584">$E59*$C$64*$C$65</f>
        <v>-242386.82334836625</v>
      </c>
      <c r="MNW65" s="1676">
        <f t="shared" ref="MNW65" si="4585">$E59*$C$64*$C$65</f>
        <v>-242386.82334836625</v>
      </c>
      <c r="MNY65" s="1676">
        <f t="shared" ref="MNY65" si="4586">$E59*$C$64*$C$65</f>
        <v>-242386.82334836625</v>
      </c>
      <c r="MOA65" s="1676">
        <f t="shared" ref="MOA65" si="4587">$E59*$C$64*$C$65</f>
        <v>-242386.82334836625</v>
      </c>
      <c r="MOC65" s="1676">
        <f t="shared" ref="MOC65" si="4588">$E59*$C$64*$C$65</f>
        <v>-242386.82334836625</v>
      </c>
      <c r="MOE65" s="1676">
        <f t="shared" ref="MOE65" si="4589">$E59*$C$64*$C$65</f>
        <v>-242386.82334836625</v>
      </c>
      <c r="MOG65" s="1676">
        <f t="shared" ref="MOG65" si="4590">$E59*$C$64*$C$65</f>
        <v>-242386.82334836625</v>
      </c>
      <c r="MOI65" s="1676">
        <f t="shared" ref="MOI65" si="4591">$E59*$C$64*$C$65</f>
        <v>-242386.82334836625</v>
      </c>
      <c r="MOK65" s="1676">
        <f t="shared" ref="MOK65" si="4592">$E59*$C$64*$C$65</f>
        <v>-242386.82334836625</v>
      </c>
      <c r="MOM65" s="1676">
        <f t="shared" ref="MOM65" si="4593">$E59*$C$64*$C$65</f>
        <v>-242386.82334836625</v>
      </c>
      <c r="MOO65" s="1676">
        <f t="shared" ref="MOO65" si="4594">$E59*$C$64*$C$65</f>
        <v>-242386.82334836625</v>
      </c>
      <c r="MOQ65" s="1676">
        <f t="shared" ref="MOQ65" si="4595">$E59*$C$64*$C$65</f>
        <v>-242386.82334836625</v>
      </c>
      <c r="MOS65" s="1676">
        <f t="shared" ref="MOS65" si="4596">$E59*$C$64*$C$65</f>
        <v>-242386.82334836625</v>
      </c>
      <c r="MOU65" s="1676">
        <f t="shared" ref="MOU65" si="4597">$E59*$C$64*$C$65</f>
        <v>-242386.82334836625</v>
      </c>
      <c r="MOW65" s="1676">
        <f t="shared" ref="MOW65" si="4598">$E59*$C$64*$C$65</f>
        <v>-242386.82334836625</v>
      </c>
      <c r="MOY65" s="1676">
        <f t="shared" ref="MOY65" si="4599">$E59*$C$64*$C$65</f>
        <v>-242386.82334836625</v>
      </c>
      <c r="MPA65" s="1676">
        <f t="shared" ref="MPA65" si="4600">$E59*$C$64*$C$65</f>
        <v>-242386.82334836625</v>
      </c>
      <c r="MPC65" s="1676">
        <f t="shared" ref="MPC65" si="4601">$E59*$C$64*$C$65</f>
        <v>-242386.82334836625</v>
      </c>
      <c r="MPE65" s="1676">
        <f t="shared" ref="MPE65" si="4602">$E59*$C$64*$C$65</f>
        <v>-242386.82334836625</v>
      </c>
      <c r="MPG65" s="1676">
        <f t="shared" ref="MPG65" si="4603">$E59*$C$64*$C$65</f>
        <v>-242386.82334836625</v>
      </c>
      <c r="MPI65" s="1676">
        <f t="shared" ref="MPI65" si="4604">$E59*$C$64*$C$65</f>
        <v>-242386.82334836625</v>
      </c>
      <c r="MPK65" s="1676">
        <f t="shared" ref="MPK65" si="4605">$E59*$C$64*$C$65</f>
        <v>-242386.82334836625</v>
      </c>
      <c r="MPM65" s="1676">
        <f t="shared" ref="MPM65" si="4606">$E59*$C$64*$C$65</f>
        <v>-242386.82334836625</v>
      </c>
      <c r="MPO65" s="1676">
        <f t="shared" ref="MPO65" si="4607">$E59*$C$64*$C$65</f>
        <v>-242386.82334836625</v>
      </c>
      <c r="MPQ65" s="1676">
        <f t="shared" ref="MPQ65" si="4608">$E59*$C$64*$C$65</f>
        <v>-242386.82334836625</v>
      </c>
      <c r="MPS65" s="1676">
        <f t="shared" ref="MPS65" si="4609">$E59*$C$64*$C$65</f>
        <v>-242386.82334836625</v>
      </c>
      <c r="MPU65" s="1676">
        <f t="shared" ref="MPU65" si="4610">$E59*$C$64*$C$65</f>
        <v>-242386.82334836625</v>
      </c>
      <c r="MPW65" s="1676">
        <f t="shared" ref="MPW65" si="4611">$E59*$C$64*$C$65</f>
        <v>-242386.82334836625</v>
      </c>
      <c r="MPY65" s="1676">
        <f t="shared" ref="MPY65" si="4612">$E59*$C$64*$C$65</f>
        <v>-242386.82334836625</v>
      </c>
      <c r="MQA65" s="1676">
        <f t="shared" ref="MQA65" si="4613">$E59*$C$64*$C$65</f>
        <v>-242386.82334836625</v>
      </c>
      <c r="MQC65" s="1676">
        <f t="shared" ref="MQC65" si="4614">$E59*$C$64*$C$65</f>
        <v>-242386.82334836625</v>
      </c>
      <c r="MQE65" s="1676">
        <f t="shared" ref="MQE65" si="4615">$E59*$C$64*$C$65</f>
        <v>-242386.82334836625</v>
      </c>
      <c r="MQG65" s="1676">
        <f t="shared" ref="MQG65" si="4616">$E59*$C$64*$C$65</f>
        <v>-242386.82334836625</v>
      </c>
      <c r="MQI65" s="1676">
        <f t="shared" ref="MQI65" si="4617">$E59*$C$64*$C$65</f>
        <v>-242386.82334836625</v>
      </c>
      <c r="MQK65" s="1676">
        <f t="shared" ref="MQK65" si="4618">$E59*$C$64*$C$65</f>
        <v>-242386.82334836625</v>
      </c>
      <c r="MQM65" s="1676">
        <f t="shared" ref="MQM65" si="4619">$E59*$C$64*$C$65</f>
        <v>-242386.82334836625</v>
      </c>
      <c r="MQO65" s="1676">
        <f t="shared" ref="MQO65" si="4620">$E59*$C$64*$C$65</f>
        <v>-242386.82334836625</v>
      </c>
      <c r="MQQ65" s="1676">
        <f t="shared" ref="MQQ65" si="4621">$E59*$C$64*$C$65</f>
        <v>-242386.82334836625</v>
      </c>
      <c r="MQS65" s="1676">
        <f t="shared" ref="MQS65" si="4622">$E59*$C$64*$C$65</f>
        <v>-242386.82334836625</v>
      </c>
      <c r="MQU65" s="1676">
        <f t="shared" ref="MQU65" si="4623">$E59*$C$64*$C$65</f>
        <v>-242386.82334836625</v>
      </c>
      <c r="MQW65" s="1676">
        <f t="shared" ref="MQW65" si="4624">$E59*$C$64*$C$65</f>
        <v>-242386.82334836625</v>
      </c>
      <c r="MQY65" s="1676">
        <f t="shared" ref="MQY65" si="4625">$E59*$C$64*$C$65</f>
        <v>-242386.82334836625</v>
      </c>
      <c r="MRA65" s="1676">
        <f t="shared" ref="MRA65" si="4626">$E59*$C$64*$C$65</f>
        <v>-242386.82334836625</v>
      </c>
      <c r="MRC65" s="1676">
        <f t="shared" ref="MRC65" si="4627">$E59*$C$64*$C$65</f>
        <v>-242386.82334836625</v>
      </c>
      <c r="MRE65" s="1676">
        <f t="shared" ref="MRE65" si="4628">$E59*$C$64*$C$65</f>
        <v>-242386.82334836625</v>
      </c>
      <c r="MRG65" s="1676">
        <f t="shared" ref="MRG65" si="4629">$E59*$C$64*$C$65</f>
        <v>-242386.82334836625</v>
      </c>
      <c r="MRI65" s="1676">
        <f t="shared" ref="MRI65" si="4630">$E59*$C$64*$C$65</f>
        <v>-242386.82334836625</v>
      </c>
      <c r="MRK65" s="1676">
        <f t="shared" ref="MRK65" si="4631">$E59*$C$64*$C$65</f>
        <v>-242386.82334836625</v>
      </c>
      <c r="MRM65" s="1676">
        <f t="shared" ref="MRM65" si="4632">$E59*$C$64*$C$65</f>
        <v>-242386.82334836625</v>
      </c>
      <c r="MRO65" s="1676">
        <f t="shared" ref="MRO65" si="4633">$E59*$C$64*$C$65</f>
        <v>-242386.82334836625</v>
      </c>
      <c r="MRQ65" s="1676">
        <f t="shared" ref="MRQ65" si="4634">$E59*$C$64*$C$65</f>
        <v>-242386.82334836625</v>
      </c>
      <c r="MRS65" s="1676">
        <f t="shared" ref="MRS65" si="4635">$E59*$C$64*$C$65</f>
        <v>-242386.82334836625</v>
      </c>
      <c r="MRU65" s="1676">
        <f t="shared" ref="MRU65" si="4636">$E59*$C$64*$C$65</f>
        <v>-242386.82334836625</v>
      </c>
      <c r="MRW65" s="1676">
        <f t="shared" ref="MRW65" si="4637">$E59*$C$64*$C$65</f>
        <v>-242386.82334836625</v>
      </c>
      <c r="MRY65" s="1676">
        <f t="shared" ref="MRY65" si="4638">$E59*$C$64*$C$65</f>
        <v>-242386.82334836625</v>
      </c>
      <c r="MSA65" s="1676">
        <f t="shared" ref="MSA65" si="4639">$E59*$C$64*$C$65</f>
        <v>-242386.82334836625</v>
      </c>
      <c r="MSC65" s="1676">
        <f t="shared" ref="MSC65" si="4640">$E59*$C$64*$C$65</f>
        <v>-242386.82334836625</v>
      </c>
      <c r="MSE65" s="1676">
        <f t="shared" ref="MSE65" si="4641">$E59*$C$64*$C$65</f>
        <v>-242386.82334836625</v>
      </c>
      <c r="MSG65" s="1676">
        <f t="shared" ref="MSG65" si="4642">$E59*$C$64*$C$65</f>
        <v>-242386.82334836625</v>
      </c>
      <c r="MSI65" s="1676">
        <f t="shared" ref="MSI65" si="4643">$E59*$C$64*$C$65</f>
        <v>-242386.82334836625</v>
      </c>
      <c r="MSK65" s="1676">
        <f t="shared" ref="MSK65" si="4644">$E59*$C$64*$C$65</f>
        <v>-242386.82334836625</v>
      </c>
      <c r="MSM65" s="1676">
        <f t="shared" ref="MSM65" si="4645">$E59*$C$64*$C$65</f>
        <v>-242386.82334836625</v>
      </c>
      <c r="MSO65" s="1676">
        <f t="shared" ref="MSO65" si="4646">$E59*$C$64*$C$65</f>
        <v>-242386.82334836625</v>
      </c>
      <c r="MSQ65" s="1676">
        <f t="shared" ref="MSQ65" si="4647">$E59*$C$64*$C$65</f>
        <v>-242386.82334836625</v>
      </c>
      <c r="MSS65" s="1676">
        <f t="shared" ref="MSS65" si="4648">$E59*$C$64*$C$65</f>
        <v>-242386.82334836625</v>
      </c>
      <c r="MSU65" s="1676">
        <f t="shared" ref="MSU65" si="4649">$E59*$C$64*$C$65</f>
        <v>-242386.82334836625</v>
      </c>
      <c r="MSW65" s="1676">
        <f t="shared" ref="MSW65" si="4650">$E59*$C$64*$C$65</f>
        <v>-242386.82334836625</v>
      </c>
      <c r="MSY65" s="1676">
        <f t="shared" ref="MSY65" si="4651">$E59*$C$64*$C$65</f>
        <v>-242386.82334836625</v>
      </c>
      <c r="MTA65" s="1676">
        <f t="shared" ref="MTA65" si="4652">$E59*$C$64*$C$65</f>
        <v>-242386.82334836625</v>
      </c>
      <c r="MTC65" s="1676">
        <f t="shared" ref="MTC65" si="4653">$E59*$C$64*$C$65</f>
        <v>-242386.82334836625</v>
      </c>
      <c r="MTE65" s="1676">
        <f t="shared" ref="MTE65" si="4654">$E59*$C$64*$C$65</f>
        <v>-242386.82334836625</v>
      </c>
      <c r="MTG65" s="1676">
        <f t="shared" ref="MTG65" si="4655">$E59*$C$64*$C$65</f>
        <v>-242386.82334836625</v>
      </c>
      <c r="MTI65" s="1676">
        <f t="shared" ref="MTI65" si="4656">$E59*$C$64*$C$65</f>
        <v>-242386.82334836625</v>
      </c>
      <c r="MTK65" s="1676">
        <f t="shared" ref="MTK65" si="4657">$E59*$C$64*$C$65</f>
        <v>-242386.82334836625</v>
      </c>
      <c r="MTM65" s="1676">
        <f t="shared" ref="MTM65" si="4658">$E59*$C$64*$C$65</f>
        <v>-242386.82334836625</v>
      </c>
      <c r="MTO65" s="1676">
        <f t="shared" ref="MTO65" si="4659">$E59*$C$64*$C$65</f>
        <v>-242386.82334836625</v>
      </c>
      <c r="MTQ65" s="1676">
        <f t="shared" ref="MTQ65" si="4660">$E59*$C$64*$C$65</f>
        <v>-242386.82334836625</v>
      </c>
      <c r="MTS65" s="1676">
        <f t="shared" ref="MTS65" si="4661">$E59*$C$64*$C$65</f>
        <v>-242386.82334836625</v>
      </c>
      <c r="MTU65" s="1676">
        <f t="shared" ref="MTU65" si="4662">$E59*$C$64*$C$65</f>
        <v>-242386.82334836625</v>
      </c>
      <c r="MTW65" s="1676">
        <f t="shared" ref="MTW65" si="4663">$E59*$C$64*$C$65</f>
        <v>-242386.82334836625</v>
      </c>
      <c r="MTY65" s="1676">
        <f t="shared" ref="MTY65" si="4664">$E59*$C$64*$C$65</f>
        <v>-242386.82334836625</v>
      </c>
      <c r="MUA65" s="1676">
        <f t="shared" ref="MUA65" si="4665">$E59*$C$64*$C$65</f>
        <v>-242386.82334836625</v>
      </c>
      <c r="MUC65" s="1676">
        <f t="shared" ref="MUC65" si="4666">$E59*$C$64*$C$65</f>
        <v>-242386.82334836625</v>
      </c>
      <c r="MUE65" s="1676">
        <f t="shared" ref="MUE65" si="4667">$E59*$C$64*$C$65</f>
        <v>-242386.82334836625</v>
      </c>
      <c r="MUG65" s="1676">
        <f t="shared" ref="MUG65" si="4668">$E59*$C$64*$C$65</f>
        <v>-242386.82334836625</v>
      </c>
      <c r="MUI65" s="1676">
        <f t="shared" ref="MUI65" si="4669">$E59*$C$64*$C$65</f>
        <v>-242386.82334836625</v>
      </c>
      <c r="MUK65" s="1676">
        <f t="shared" ref="MUK65" si="4670">$E59*$C$64*$C$65</f>
        <v>-242386.82334836625</v>
      </c>
      <c r="MUM65" s="1676">
        <f t="shared" ref="MUM65" si="4671">$E59*$C$64*$C$65</f>
        <v>-242386.82334836625</v>
      </c>
      <c r="MUO65" s="1676">
        <f t="shared" ref="MUO65" si="4672">$E59*$C$64*$C$65</f>
        <v>-242386.82334836625</v>
      </c>
      <c r="MUQ65" s="1676">
        <f t="shared" ref="MUQ65" si="4673">$E59*$C$64*$C$65</f>
        <v>-242386.82334836625</v>
      </c>
      <c r="MUS65" s="1676">
        <f t="shared" ref="MUS65" si="4674">$E59*$C$64*$C$65</f>
        <v>-242386.82334836625</v>
      </c>
      <c r="MUU65" s="1676">
        <f t="shared" ref="MUU65" si="4675">$E59*$C$64*$C$65</f>
        <v>-242386.82334836625</v>
      </c>
      <c r="MUW65" s="1676">
        <f t="shared" ref="MUW65" si="4676">$E59*$C$64*$C$65</f>
        <v>-242386.82334836625</v>
      </c>
      <c r="MUY65" s="1676">
        <f t="shared" ref="MUY65" si="4677">$E59*$C$64*$C$65</f>
        <v>-242386.82334836625</v>
      </c>
      <c r="MVA65" s="1676">
        <f t="shared" ref="MVA65" si="4678">$E59*$C$64*$C$65</f>
        <v>-242386.82334836625</v>
      </c>
      <c r="MVC65" s="1676">
        <f t="shared" ref="MVC65" si="4679">$E59*$C$64*$C$65</f>
        <v>-242386.82334836625</v>
      </c>
      <c r="MVE65" s="1676">
        <f t="shared" ref="MVE65" si="4680">$E59*$C$64*$C$65</f>
        <v>-242386.82334836625</v>
      </c>
      <c r="MVG65" s="1676">
        <f t="shared" ref="MVG65" si="4681">$E59*$C$64*$C$65</f>
        <v>-242386.82334836625</v>
      </c>
      <c r="MVI65" s="1676">
        <f t="shared" ref="MVI65" si="4682">$E59*$C$64*$C$65</f>
        <v>-242386.82334836625</v>
      </c>
      <c r="MVK65" s="1676">
        <f t="shared" ref="MVK65" si="4683">$E59*$C$64*$C$65</f>
        <v>-242386.82334836625</v>
      </c>
      <c r="MVM65" s="1676">
        <f t="shared" ref="MVM65" si="4684">$E59*$C$64*$C$65</f>
        <v>-242386.82334836625</v>
      </c>
      <c r="MVO65" s="1676">
        <f t="shared" ref="MVO65" si="4685">$E59*$C$64*$C$65</f>
        <v>-242386.82334836625</v>
      </c>
      <c r="MVQ65" s="1676">
        <f t="shared" ref="MVQ65" si="4686">$E59*$C$64*$C$65</f>
        <v>-242386.82334836625</v>
      </c>
      <c r="MVS65" s="1676">
        <f t="shared" ref="MVS65" si="4687">$E59*$C$64*$C$65</f>
        <v>-242386.82334836625</v>
      </c>
      <c r="MVU65" s="1676">
        <f t="shared" ref="MVU65" si="4688">$E59*$C$64*$C$65</f>
        <v>-242386.82334836625</v>
      </c>
      <c r="MVW65" s="1676">
        <f t="shared" ref="MVW65" si="4689">$E59*$C$64*$C$65</f>
        <v>-242386.82334836625</v>
      </c>
      <c r="MVY65" s="1676">
        <f t="shared" ref="MVY65" si="4690">$E59*$C$64*$C$65</f>
        <v>-242386.82334836625</v>
      </c>
      <c r="MWA65" s="1676">
        <f t="shared" ref="MWA65" si="4691">$E59*$C$64*$C$65</f>
        <v>-242386.82334836625</v>
      </c>
      <c r="MWC65" s="1676">
        <f t="shared" ref="MWC65" si="4692">$E59*$C$64*$C$65</f>
        <v>-242386.82334836625</v>
      </c>
      <c r="MWE65" s="1676">
        <f t="shared" ref="MWE65" si="4693">$E59*$C$64*$C$65</f>
        <v>-242386.82334836625</v>
      </c>
      <c r="MWG65" s="1676">
        <f t="shared" ref="MWG65" si="4694">$E59*$C$64*$C$65</f>
        <v>-242386.82334836625</v>
      </c>
      <c r="MWI65" s="1676">
        <f t="shared" ref="MWI65" si="4695">$E59*$C$64*$C$65</f>
        <v>-242386.82334836625</v>
      </c>
      <c r="MWK65" s="1676">
        <f t="shared" ref="MWK65" si="4696">$E59*$C$64*$C$65</f>
        <v>-242386.82334836625</v>
      </c>
      <c r="MWM65" s="1676">
        <f t="shared" ref="MWM65" si="4697">$E59*$C$64*$C$65</f>
        <v>-242386.82334836625</v>
      </c>
      <c r="MWO65" s="1676">
        <f t="shared" ref="MWO65" si="4698">$E59*$C$64*$C$65</f>
        <v>-242386.82334836625</v>
      </c>
      <c r="MWQ65" s="1676">
        <f t="shared" ref="MWQ65" si="4699">$E59*$C$64*$C$65</f>
        <v>-242386.82334836625</v>
      </c>
      <c r="MWS65" s="1676">
        <f t="shared" ref="MWS65" si="4700">$E59*$C$64*$C$65</f>
        <v>-242386.82334836625</v>
      </c>
      <c r="MWU65" s="1676">
        <f t="shared" ref="MWU65" si="4701">$E59*$C$64*$C$65</f>
        <v>-242386.82334836625</v>
      </c>
      <c r="MWW65" s="1676">
        <f t="shared" ref="MWW65" si="4702">$E59*$C$64*$C$65</f>
        <v>-242386.82334836625</v>
      </c>
      <c r="MWY65" s="1676">
        <f t="shared" ref="MWY65" si="4703">$E59*$C$64*$C$65</f>
        <v>-242386.82334836625</v>
      </c>
      <c r="MXA65" s="1676">
        <f t="shared" ref="MXA65" si="4704">$E59*$C$64*$C$65</f>
        <v>-242386.82334836625</v>
      </c>
      <c r="MXC65" s="1676">
        <f t="shared" ref="MXC65" si="4705">$E59*$C$64*$C$65</f>
        <v>-242386.82334836625</v>
      </c>
      <c r="MXE65" s="1676">
        <f t="shared" ref="MXE65" si="4706">$E59*$C$64*$C$65</f>
        <v>-242386.82334836625</v>
      </c>
      <c r="MXG65" s="1676">
        <f t="shared" ref="MXG65" si="4707">$E59*$C$64*$C$65</f>
        <v>-242386.82334836625</v>
      </c>
      <c r="MXI65" s="1676">
        <f t="shared" ref="MXI65" si="4708">$E59*$C$64*$C$65</f>
        <v>-242386.82334836625</v>
      </c>
      <c r="MXK65" s="1676">
        <f t="shared" ref="MXK65" si="4709">$E59*$C$64*$C$65</f>
        <v>-242386.82334836625</v>
      </c>
      <c r="MXM65" s="1676">
        <f t="shared" ref="MXM65" si="4710">$E59*$C$64*$C$65</f>
        <v>-242386.82334836625</v>
      </c>
      <c r="MXO65" s="1676">
        <f t="shared" ref="MXO65" si="4711">$E59*$C$64*$C$65</f>
        <v>-242386.82334836625</v>
      </c>
      <c r="MXQ65" s="1676">
        <f t="shared" ref="MXQ65" si="4712">$E59*$C$64*$C$65</f>
        <v>-242386.82334836625</v>
      </c>
      <c r="MXS65" s="1676">
        <f t="shared" ref="MXS65" si="4713">$E59*$C$64*$C$65</f>
        <v>-242386.82334836625</v>
      </c>
      <c r="MXU65" s="1676">
        <f t="shared" ref="MXU65" si="4714">$E59*$C$64*$C$65</f>
        <v>-242386.82334836625</v>
      </c>
      <c r="MXW65" s="1676">
        <f t="shared" ref="MXW65" si="4715">$E59*$C$64*$C$65</f>
        <v>-242386.82334836625</v>
      </c>
      <c r="MXY65" s="1676">
        <f t="shared" ref="MXY65" si="4716">$E59*$C$64*$C$65</f>
        <v>-242386.82334836625</v>
      </c>
      <c r="MYA65" s="1676">
        <f t="shared" ref="MYA65" si="4717">$E59*$C$64*$C$65</f>
        <v>-242386.82334836625</v>
      </c>
      <c r="MYC65" s="1676">
        <f t="shared" ref="MYC65" si="4718">$E59*$C$64*$C$65</f>
        <v>-242386.82334836625</v>
      </c>
      <c r="MYE65" s="1676">
        <f t="shared" ref="MYE65" si="4719">$E59*$C$64*$C$65</f>
        <v>-242386.82334836625</v>
      </c>
      <c r="MYG65" s="1676">
        <f t="shared" ref="MYG65" si="4720">$E59*$C$64*$C$65</f>
        <v>-242386.82334836625</v>
      </c>
      <c r="MYI65" s="1676">
        <f t="shared" ref="MYI65" si="4721">$E59*$C$64*$C$65</f>
        <v>-242386.82334836625</v>
      </c>
      <c r="MYK65" s="1676">
        <f t="shared" ref="MYK65" si="4722">$E59*$C$64*$C$65</f>
        <v>-242386.82334836625</v>
      </c>
      <c r="MYM65" s="1676">
        <f t="shared" ref="MYM65" si="4723">$E59*$C$64*$C$65</f>
        <v>-242386.82334836625</v>
      </c>
      <c r="MYO65" s="1676">
        <f t="shared" ref="MYO65" si="4724">$E59*$C$64*$C$65</f>
        <v>-242386.82334836625</v>
      </c>
      <c r="MYQ65" s="1676">
        <f t="shared" ref="MYQ65" si="4725">$E59*$C$64*$C$65</f>
        <v>-242386.82334836625</v>
      </c>
      <c r="MYS65" s="1676">
        <f t="shared" ref="MYS65" si="4726">$E59*$C$64*$C$65</f>
        <v>-242386.82334836625</v>
      </c>
      <c r="MYU65" s="1676">
        <f t="shared" ref="MYU65" si="4727">$E59*$C$64*$C$65</f>
        <v>-242386.82334836625</v>
      </c>
      <c r="MYW65" s="1676">
        <f t="shared" ref="MYW65" si="4728">$E59*$C$64*$C$65</f>
        <v>-242386.82334836625</v>
      </c>
      <c r="MYY65" s="1676">
        <f t="shared" ref="MYY65" si="4729">$E59*$C$64*$C$65</f>
        <v>-242386.82334836625</v>
      </c>
      <c r="MZA65" s="1676">
        <f t="shared" ref="MZA65" si="4730">$E59*$C$64*$C$65</f>
        <v>-242386.82334836625</v>
      </c>
      <c r="MZC65" s="1676">
        <f t="shared" ref="MZC65" si="4731">$E59*$C$64*$C$65</f>
        <v>-242386.82334836625</v>
      </c>
      <c r="MZE65" s="1676">
        <f t="shared" ref="MZE65" si="4732">$E59*$C$64*$C$65</f>
        <v>-242386.82334836625</v>
      </c>
      <c r="MZG65" s="1676">
        <f t="shared" ref="MZG65" si="4733">$E59*$C$64*$C$65</f>
        <v>-242386.82334836625</v>
      </c>
      <c r="MZI65" s="1676">
        <f t="shared" ref="MZI65" si="4734">$E59*$C$64*$C$65</f>
        <v>-242386.82334836625</v>
      </c>
      <c r="MZK65" s="1676">
        <f t="shared" ref="MZK65" si="4735">$E59*$C$64*$C$65</f>
        <v>-242386.82334836625</v>
      </c>
      <c r="MZM65" s="1676">
        <f t="shared" ref="MZM65" si="4736">$E59*$C$64*$C$65</f>
        <v>-242386.82334836625</v>
      </c>
      <c r="MZO65" s="1676">
        <f t="shared" ref="MZO65" si="4737">$E59*$C$64*$C$65</f>
        <v>-242386.82334836625</v>
      </c>
      <c r="MZQ65" s="1676">
        <f t="shared" ref="MZQ65" si="4738">$E59*$C$64*$C$65</f>
        <v>-242386.82334836625</v>
      </c>
      <c r="MZS65" s="1676">
        <f t="shared" ref="MZS65" si="4739">$E59*$C$64*$C$65</f>
        <v>-242386.82334836625</v>
      </c>
      <c r="MZU65" s="1676">
        <f t="shared" ref="MZU65" si="4740">$E59*$C$64*$C$65</f>
        <v>-242386.82334836625</v>
      </c>
      <c r="MZW65" s="1676">
        <f t="shared" ref="MZW65" si="4741">$E59*$C$64*$C$65</f>
        <v>-242386.82334836625</v>
      </c>
      <c r="MZY65" s="1676">
        <f t="shared" ref="MZY65" si="4742">$E59*$C$64*$C$65</f>
        <v>-242386.82334836625</v>
      </c>
      <c r="NAA65" s="1676">
        <f t="shared" ref="NAA65" si="4743">$E59*$C$64*$C$65</f>
        <v>-242386.82334836625</v>
      </c>
      <c r="NAC65" s="1676">
        <f t="shared" ref="NAC65" si="4744">$E59*$C$64*$C$65</f>
        <v>-242386.82334836625</v>
      </c>
      <c r="NAE65" s="1676">
        <f t="shared" ref="NAE65" si="4745">$E59*$C$64*$C$65</f>
        <v>-242386.82334836625</v>
      </c>
      <c r="NAG65" s="1676">
        <f t="shared" ref="NAG65" si="4746">$E59*$C$64*$C$65</f>
        <v>-242386.82334836625</v>
      </c>
      <c r="NAI65" s="1676">
        <f t="shared" ref="NAI65" si="4747">$E59*$C$64*$C$65</f>
        <v>-242386.82334836625</v>
      </c>
      <c r="NAK65" s="1676">
        <f t="shared" ref="NAK65" si="4748">$E59*$C$64*$C$65</f>
        <v>-242386.82334836625</v>
      </c>
      <c r="NAM65" s="1676">
        <f t="shared" ref="NAM65" si="4749">$E59*$C$64*$C$65</f>
        <v>-242386.82334836625</v>
      </c>
      <c r="NAO65" s="1676">
        <f t="shared" ref="NAO65" si="4750">$E59*$C$64*$C$65</f>
        <v>-242386.82334836625</v>
      </c>
      <c r="NAQ65" s="1676">
        <f t="shared" ref="NAQ65" si="4751">$E59*$C$64*$C$65</f>
        <v>-242386.82334836625</v>
      </c>
      <c r="NAS65" s="1676">
        <f t="shared" ref="NAS65" si="4752">$E59*$C$64*$C$65</f>
        <v>-242386.82334836625</v>
      </c>
      <c r="NAU65" s="1676">
        <f t="shared" ref="NAU65" si="4753">$E59*$C$64*$C$65</f>
        <v>-242386.82334836625</v>
      </c>
      <c r="NAW65" s="1676">
        <f t="shared" ref="NAW65" si="4754">$E59*$C$64*$C$65</f>
        <v>-242386.82334836625</v>
      </c>
      <c r="NAY65" s="1676">
        <f t="shared" ref="NAY65" si="4755">$E59*$C$64*$C$65</f>
        <v>-242386.82334836625</v>
      </c>
      <c r="NBA65" s="1676">
        <f t="shared" ref="NBA65" si="4756">$E59*$C$64*$C$65</f>
        <v>-242386.82334836625</v>
      </c>
      <c r="NBC65" s="1676">
        <f t="shared" ref="NBC65" si="4757">$E59*$C$64*$C$65</f>
        <v>-242386.82334836625</v>
      </c>
      <c r="NBE65" s="1676">
        <f t="shared" ref="NBE65" si="4758">$E59*$C$64*$C$65</f>
        <v>-242386.82334836625</v>
      </c>
      <c r="NBG65" s="1676">
        <f t="shared" ref="NBG65" si="4759">$E59*$C$64*$C$65</f>
        <v>-242386.82334836625</v>
      </c>
      <c r="NBI65" s="1676">
        <f t="shared" ref="NBI65" si="4760">$E59*$C$64*$C$65</f>
        <v>-242386.82334836625</v>
      </c>
      <c r="NBK65" s="1676">
        <f t="shared" ref="NBK65" si="4761">$E59*$C$64*$C$65</f>
        <v>-242386.82334836625</v>
      </c>
      <c r="NBM65" s="1676">
        <f t="shared" ref="NBM65" si="4762">$E59*$C$64*$C$65</f>
        <v>-242386.82334836625</v>
      </c>
      <c r="NBO65" s="1676">
        <f t="shared" ref="NBO65" si="4763">$E59*$C$64*$C$65</f>
        <v>-242386.82334836625</v>
      </c>
      <c r="NBQ65" s="1676">
        <f t="shared" ref="NBQ65" si="4764">$E59*$C$64*$C$65</f>
        <v>-242386.82334836625</v>
      </c>
      <c r="NBS65" s="1676">
        <f t="shared" ref="NBS65" si="4765">$E59*$C$64*$C$65</f>
        <v>-242386.82334836625</v>
      </c>
      <c r="NBU65" s="1676">
        <f t="shared" ref="NBU65" si="4766">$E59*$C$64*$C$65</f>
        <v>-242386.82334836625</v>
      </c>
      <c r="NBW65" s="1676">
        <f t="shared" ref="NBW65" si="4767">$E59*$C$64*$C$65</f>
        <v>-242386.82334836625</v>
      </c>
      <c r="NBY65" s="1676">
        <f t="shared" ref="NBY65" si="4768">$E59*$C$64*$C$65</f>
        <v>-242386.82334836625</v>
      </c>
      <c r="NCA65" s="1676">
        <f t="shared" ref="NCA65" si="4769">$E59*$C$64*$C$65</f>
        <v>-242386.82334836625</v>
      </c>
      <c r="NCC65" s="1676">
        <f t="shared" ref="NCC65" si="4770">$E59*$C$64*$C$65</f>
        <v>-242386.82334836625</v>
      </c>
      <c r="NCE65" s="1676">
        <f t="shared" ref="NCE65" si="4771">$E59*$C$64*$C$65</f>
        <v>-242386.82334836625</v>
      </c>
      <c r="NCG65" s="1676">
        <f t="shared" ref="NCG65" si="4772">$E59*$C$64*$C$65</f>
        <v>-242386.82334836625</v>
      </c>
      <c r="NCI65" s="1676">
        <f t="shared" ref="NCI65" si="4773">$E59*$C$64*$C$65</f>
        <v>-242386.82334836625</v>
      </c>
      <c r="NCK65" s="1676">
        <f t="shared" ref="NCK65" si="4774">$E59*$C$64*$C$65</f>
        <v>-242386.82334836625</v>
      </c>
      <c r="NCM65" s="1676">
        <f t="shared" ref="NCM65" si="4775">$E59*$C$64*$C$65</f>
        <v>-242386.82334836625</v>
      </c>
      <c r="NCO65" s="1676">
        <f t="shared" ref="NCO65" si="4776">$E59*$C$64*$C$65</f>
        <v>-242386.82334836625</v>
      </c>
      <c r="NCQ65" s="1676">
        <f t="shared" ref="NCQ65" si="4777">$E59*$C$64*$C$65</f>
        <v>-242386.82334836625</v>
      </c>
      <c r="NCS65" s="1676">
        <f t="shared" ref="NCS65" si="4778">$E59*$C$64*$C$65</f>
        <v>-242386.82334836625</v>
      </c>
      <c r="NCU65" s="1676">
        <f t="shared" ref="NCU65" si="4779">$E59*$C$64*$C$65</f>
        <v>-242386.82334836625</v>
      </c>
      <c r="NCW65" s="1676">
        <f t="shared" ref="NCW65" si="4780">$E59*$C$64*$C$65</f>
        <v>-242386.82334836625</v>
      </c>
      <c r="NCY65" s="1676">
        <f t="shared" ref="NCY65" si="4781">$E59*$C$64*$C$65</f>
        <v>-242386.82334836625</v>
      </c>
      <c r="NDA65" s="1676">
        <f t="shared" ref="NDA65" si="4782">$E59*$C$64*$C$65</f>
        <v>-242386.82334836625</v>
      </c>
      <c r="NDC65" s="1676">
        <f t="shared" ref="NDC65" si="4783">$E59*$C$64*$C$65</f>
        <v>-242386.82334836625</v>
      </c>
      <c r="NDE65" s="1676">
        <f t="shared" ref="NDE65" si="4784">$E59*$C$64*$C$65</f>
        <v>-242386.82334836625</v>
      </c>
      <c r="NDG65" s="1676">
        <f t="shared" ref="NDG65" si="4785">$E59*$C$64*$C$65</f>
        <v>-242386.82334836625</v>
      </c>
      <c r="NDI65" s="1676">
        <f t="shared" ref="NDI65" si="4786">$E59*$C$64*$C$65</f>
        <v>-242386.82334836625</v>
      </c>
      <c r="NDK65" s="1676">
        <f t="shared" ref="NDK65" si="4787">$E59*$C$64*$C$65</f>
        <v>-242386.82334836625</v>
      </c>
      <c r="NDM65" s="1676">
        <f t="shared" ref="NDM65" si="4788">$E59*$C$64*$C$65</f>
        <v>-242386.82334836625</v>
      </c>
      <c r="NDO65" s="1676">
        <f t="shared" ref="NDO65" si="4789">$E59*$C$64*$C$65</f>
        <v>-242386.82334836625</v>
      </c>
      <c r="NDQ65" s="1676">
        <f t="shared" ref="NDQ65" si="4790">$E59*$C$64*$C$65</f>
        <v>-242386.82334836625</v>
      </c>
      <c r="NDS65" s="1676">
        <f t="shared" ref="NDS65" si="4791">$E59*$C$64*$C$65</f>
        <v>-242386.82334836625</v>
      </c>
      <c r="NDU65" s="1676">
        <f t="shared" ref="NDU65" si="4792">$E59*$C$64*$C$65</f>
        <v>-242386.82334836625</v>
      </c>
      <c r="NDW65" s="1676">
        <f t="shared" ref="NDW65" si="4793">$E59*$C$64*$C$65</f>
        <v>-242386.82334836625</v>
      </c>
      <c r="NDY65" s="1676">
        <f t="shared" ref="NDY65" si="4794">$E59*$C$64*$C$65</f>
        <v>-242386.82334836625</v>
      </c>
      <c r="NEA65" s="1676">
        <f t="shared" ref="NEA65" si="4795">$E59*$C$64*$C$65</f>
        <v>-242386.82334836625</v>
      </c>
      <c r="NEC65" s="1676">
        <f t="shared" ref="NEC65" si="4796">$E59*$C$64*$C$65</f>
        <v>-242386.82334836625</v>
      </c>
      <c r="NEE65" s="1676">
        <f t="shared" ref="NEE65" si="4797">$E59*$C$64*$C$65</f>
        <v>-242386.82334836625</v>
      </c>
      <c r="NEG65" s="1676">
        <f t="shared" ref="NEG65" si="4798">$E59*$C$64*$C$65</f>
        <v>-242386.82334836625</v>
      </c>
      <c r="NEI65" s="1676">
        <f t="shared" ref="NEI65" si="4799">$E59*$C$64*$C$65</f>
        <v>-242386.82334836625</v>
      </c>
      <c r="NEK65" s="1676">
        <f t="shared" ref="NEK65" si="4800">$E59*$C$64*$C$65</f>
        <v>-242386.82334836625</v>
      </c>
      <c r="NEM65" s="1676">
        <f t="shared" ref="NEM65" si="4801">$E59*$C$64*$C$65</f>
        <v>-242386.82334836625</v>
      </c>
      <c r="NEO65" s="1676">
        <f t="shared" ref="NEO65" si="4802">$E59*$C$64*$C$65</f>
        <v>-242386.82334836625</v>
      </c>
      <c r="NEQ65" s="1676">
        <f t="shared" ref="NEQ65" si="4803">$E59*$C$64*$C$65</f>
        <v>-242386.82334836625</v>
      </c>
      <c r="NES65" s="1676">
        <f t="shared" ref="NES65" si="4804">$E59*$C$64*$C$65</f>
        <v>-242386.82334836625</v>
      </c>
      <c r="NEU65" s="1676">
        <f t="shared" ref="NEU65" si="4805">$E59*$C$64*$C$65</f>
        <v>-242386.82334836625</v>
      </c>
      <c r="NEW65" s="1676">
        <f t="shared" ref="NEW65" si="4806">$E59*$C$64*$C$65</f>
        <v>-242386.82334836625</v>
      </c>
      <c r="NEY65" s="1676">
        <f t="shared" ref="NEY65" si="4807">$E59*$C$64*$C$65</f>
        <v>-242386.82334836625</v>
      </c>
      <c r="NFA65" s="1676">
        <f t="shared" ref="NFA65" si="4808">$E59*$C$64*$C$65</f>
        <v>-242386.82334836625</v>
      </c>
      <c r="NFC65" s="1676">
        <f t="shared" ref="NFC65" si="4809">$E59*$C$64*$C$65</f>
        <v>-242386.82334836625</v>
      </c>
      <c r="NFE65" s="1676">
        <f t="shared" ref="NFE65" si="4810">$E59*$C$64*$C$65</f>
        <v>-242386.82334836625</v>
      </c>
      <c r="NFG65" s="1676">
        <f t="shared" ref="NFG65" si="4811">$E59*$C$64*$C$65</f>
        <v>-242386.82334836625</v>
      </c>
      <c r="NFI65" s="1676">
        <f t="shared" ref="NFI65" si="4812">$E59*$C$64*$C$65</f>
        <v>-242386.82334836625</v>
      </c>
      <c r="NFK65" s="1676">
        <f t="shared" ref="NFK65" si="4813">$E59*$C$64*$C$65</f>
        <v>-242386.82334836625</v>
      </c>
      <c r="NFM65" s="1676">
        <f t="shared" ref="NFM65" si="4814">$E59*$C$64*$C$65</f>
        <v>-242386.82334836625</v>
      </c>
      <c r="NFO65" s="1676">
        <f t="shared" ref="NFO65" si="4815">$E59*$C$64*$C$65</f>
        <v>-242386.82334836625</v>
      </c>
      <c r="NFQ65" s="1676">
        <f t="shared" ref="NFQ65" si="4816">$E59*$C$64*$C$65</f>
        <v>-242386.82334836625</v>
      </c>
      <c r="NFS65" s="1676">
        <f t="shared" ref="NFS65" si="4817">$E59*$C$64*$C$65</f>
        <v>-242386.82334836625</v>
      </c>
      <c r="NFU65" s="1676">
        <f t="shared" ref="NFU65" si="4818">$E59*$C$64*$C$65</f>
        <v>-242386.82334836625</v>
      </c>
      <c r="NFW65" s="1676">
        <f t="shared" ref="NFW65" si="4819">$E59*$C$64*$C$65</f>
        <v>-242386.82334836625</v>
      </c>
      <c r="NFY65" s="1676">
        <f t="shared" ref="NFY65" si="4820">$E59*$C$64*$C$65</f>
        <v>-242386.82334836625</v>
      </c>
      <c r="NGA65" s="1676">
        <f t="shared" ref="NGA65" si="4821">$E59*$C$64*$C$65</f>
        <v>-242386.82334836625</v>
      </c>
      <c r="NGC65" s="1676">
        <f t="shared" ref="NGC65" si="4822">$E59*$C$64*$C$65</f>
        <v>-242386.82334836625</v>
      </c>
      <c r="NGE65" s="1676">
        <f t="shared" ref="NGE65" si="4823">$E59*$C$64*$C$65</f>
        <v>-242386.82334836625</v>
      </c>
      <c r="NGG65" s="1676">
        <f t="shared" ref="NGG65" si="4824">$E59*$C$64*$C$65</f>
        <v>-242386.82334836625</v>
      </c>
      <c r="NGI65" s="1676">
        <f t="shared" ref="NGI65" si="4825">$E59*$C$64*$C$65</f>
        <v>-242386.82334836625</v>
      </c>
      <c r="NGK65" s="1676">
        <f t="shared" ref="NGK65" si="4826">$E59*$C$64*$C$65</f>
        <v>-242386.82334836625</v>
      </c>
      <c r="NGM65" s="1676">
        <f t="shared" ref="NGM65" si="4827">$E59*$C$64*$C$65</f>
        <v>-242386.82334836625</v>
      </c>
      <c r="NGO65" s="1676">
        <f t="shared" ref="NGO65" si="4828">$E59*$C$64*$C$65</f>
        <v>-242386.82334836625</v>
      </c>
      <c r="NGQ65" s="1676">
        <f t="shared" ref="NGQ65" si="4829">$E59*$C$64*$C$65</f>
        <v>-242386.82334836625</v>
      </c>
      <c r="NGS65" s="1676">
        <f t="shared" ref="NGS65" si="4830">$E59*$C$64*$C$65</f>
        <v>-242386.82334836625</v>
      </c>
      <c r="NGU65" s="1676">
        <f t="shared" ref="NGU65" si="4831">$E59*$C$64*$C$65</f>
        <v>-242386.82334836625</v>
      </c>
      <c r="NGW65" s="1676">
        <f t="shared" ref="NGW65" si="4832">$E59*$C$64*$C$65</f>
        <v>-242386.82334836625</v>
      </c>
      <c r="NGY65" s="1676">
        <f t="shared" ref="NGY65" si="4833">$E59*$C$64*$C$65</f>
        <v>-242386.82334836625</v>
      </c>
      <c r="NHA65" s="1676">
        <f t="shared" ref="NHA65" si="4834">$E59*$C$64*$C$65</f>
        <v>-242386.82334836625</v>
      </c>
      <c r="NHC65" s="1676">
        <f t="shared" ref="NHC65" si="4835">$E59*$C$64*$C$65</f>
        <v>-242386.82334836625</v>
      </c>
      <c r="NHE65" s="1676">
        <f t="shared" ref="NHE65" si="4836">$E59*$C$64*$C$65</f>
        <v>-242386.82334836625</v>
      </c>
      <c r="NHG65" s="1676">
        <f t="shared" ref="NHG65" si="4837">$E59*$C$64*$C$65</f>
        <v>-242386.82334836625</v>
      </c>
      <c r="NHI65" s="1676">
        <f t="shared" ref="NHI65" si="4838">$E59*$C$64*$C$65</f>
        <v>-242386.82334836625</v>
      </c>
      <c r="NHK65" s="1676">
        <f t="shared" ref="NHK65" si="4839">$E59*$C$64*$C$65</f>
        <v>-242386.82334836625</v>
      </c>
      <c r="NHM65" s="1676">
        <f t="shared" ref="NHM65" si="4840">$E59*$C$64*$C$65</f>
        <v>-242386.82334836625</v>
      </c>
      <c r="NHO65" s="1676">
        <f t="shared" ref="NHO65" si="4841">$E59*$C$64*$C$65</f>
        <v>-242386.82334836625</v>
      </c>
      <c r="NHQ65" s="1676">
        <f t="shared" ref="NHQ65" si="4842">$E59*$C$64*$C$65</f>
        <v>-242386.82334836625</v>
      </c>
      <c r="NHS65" s="1676">
        <f t="shared" ref="NHS65" si="4843">$E59*$C$64*$C$65</f>
        <v>-242386.82334836625</v>
      </c>
      <c r="NHU65" s="1676">
        <f t="shared" ref="NHU65" si="4844">$E59*$C$64*$C$65</f>
        <v>-242386.82334836625</v>
      </c>
      <c r="NHW65" s="1676">
        <f t="shared" ref="NHW65" si="4845">$E59*$C$64*$C$65</f>
        <v>-242386.82334836625</v>
      </c>
      <c r="NHY65" s="1676">
        <f t="shared" ref="NHY65" si="4846">$E59*$C$64*$C$65</f>
        <v>-242386.82334836625</v>
      </c>
      <c r="NIA65" s="1676">
        <f t="shared" ref="NIA65" si="4847">$E59*$C$64*$C$65</f>
        <v>-242386.82334836625</v>
      </c>
      <c r="NIC65" s="1676">
        <f t="shared" ref="NIC65" si="4848">$E59*$C$64*$C$65</f>
        <v>-242386.82334836625</v>
      </c>
      <c r="NIE65" s="1676">
        <f t="shared" ref="NIE65" si="4849">$E59*$C$64*$C$65</f>
        <v>-242386.82334836625</v>
      </c>
      <c r="NIG65" s="1676">
        <f t="shared" ref="NIG65" si="4850">$E59*$C$64*$C$65</f>
        <v>-242386.82334836625</v>
      </c>
      <c r="NII65" s="1676">
        <f t="shared" ref="NII65" si="4851">$E59*$C$64*$C$65</f>
        <v>-242386.82334836625</v>
      </c>
      <c r="NIK65" s="1676">
        <f t="shared" ref="NIK65" si="4852">$E59*$C$64*$C$65</f>
        <v>-242386.82334836625</v>
      </c>
      <c r="NIM65" s="1676">
        <f t="shared" ref="NIM65" si="4853">$E59*$C$64*$C$65</f>
        <v>-242386.82334836625</v>
      </c>
      <c r="NIO65" s="1676">
        <f t="shared" ref="NIO65" si="4854">$E59*$C$64*$C$65</f>
        <v>-242386.82334836625</v>
      </c>
      <c r="NIQ65" s="1676">
        <f t="shared" ref="NIQ65" si="4855">$E59*$C$64*$C$65</f>
        <v>-242386.82334836625</v>
      </c>
      <c r="NIS65" s="1676">
        <f t="shared" ref="NIS65" si="4856">$E59*$C$64*$C$65</f>
        <v>-242386.82334836625</v>
      </c>
      <c r="NIU65" s="1676">
        <f t="shared" ref="NIU65" si="4857">$E59*$C$64*$C$65</f>
        <v>-242386.82334836625</v>
      </c>
      <c r="NIW65" s="1676">
        <f t="shared" ref="NIW65" si="4858">$E59*$C$64*$C$65</f>
        <v>-242386.82334836625</v>
      </c>
      <c r="NIY65" s="1676">
        <f t="shared" ref="NIY65" si="4859">$E59*$C$64*$C$65</f>
        <v>-242386.82334836625</v>
      </c>
      <c r="NJA65" s="1676">
        <f t="shared" ref="NJA65" si="4860">$E59*$C$64*$C$65</f>
        <v>-242386.82334836625</v>
      </c>
      <c r="NJC65" s="1676">
        <f t="shared" ref="NJC65" si="4861">$E59*$C$64*$C$65</f>
        <v>-242386.82334836625</v>
      </c>
      <c r="NJE65" s="1676">
        <f t="shared" ref="NJE65" si="4862">$E59*$C$64*$C$65</f>
        <v>-242386.82334836625</v>
      </c>
      <c r="NJG65" s="1676">
        <f t="shared" ref="NJG65" si="4863">$E59*$C$64*$C$65</f>
        <v>-242386.82334836625</v>
      </c>
      <c r="NJI65" s="1676">
        <f t="shared" ref="NJI65" si="4864">$E59*$C$64*$C$65</f>
        <v>-242386.82334836625</v>
      </c>
      <c r="NJK65" s="1676">
        <f t="shared" ref="NJK65" si="4865">$E59*$C$64*$C$65</f>
        <v>-242386.82334836625</v>
      </c>
      <c r="NJM65" s="1676">
        <f t="shared" ref="NJM65" si="4866">$E59*$C$64*$C$65</f>
        <v>-242386.82334836625</v>
      </c>
      <c r="NJO65" s="1676">
        <f t="shared" ref="NJO65" si="4867">$E59*$C$64*$C$65</f>
        <v>-242386.82334836625</v>
      </c>
      <c r="NJQ65" s="1676">
        <f t="shared" ref="NJQ65" si="4868">$E59*$C$64*$C$65</f>
        <v>-242386.82334836625</v>
      </c>
      <c r="NJS65" s="1676">
        <f t="shared" ref="NJS65" si="4869">$E59*$C$64*$C$65</f>
        <v>-242386.82334836625</v>
      </c>
      <c r="NJU65" s="1676">
        <f t="shared" ref="NJU65" si="4870">$E59*$C$64*$C$65</f>
        <v>-242386.82334836625</v>
      </c>
      <c r="NJW65" s="1676">
        <f t="shared" ref="NJW65" si="4871">$E59*$C$64*$C$65</f>
        <v>-242386.82334836625</v>
      </c>
      <c r="NJY65" s="1676">
        <f t="shared" ref="NJY65" si="4872">$E59*$C$64*$C$65</f>
        <v>-242386.82334836625</v>
      </c>
      <c r="NKA65" s="1676">
        <f t="shared" ref="NKA65" si="4873">$E59*$C$64*$C$65</f>
        <v>-242386.82334836625</v>
      </c>
      <c r="NKC65" s="1676">
        <f t="shared" ref="NKC65" si="4874">$E59*$C$64*$C$65</f>
        <v>-242386.82334836625</v>
      </c>
      <c r="NKE65" s="1676">
        <f t="shared" ref="NKE65" si="4875">$E59*$C$64*$C$65</f>
        <v>-242386.82334836625</v>
      </c>
      <c r="NKG65" s="1676">
        <f t="shared" ref="NKG65" si="4876">$E59*$C$64*$C$65</f>
        <v>-242386.82334836625</v>
      </c>
      <c r="NKI65" s="1676">
        <f t="shared" ref="NKI65" si="4877">$E59*$C$64*$C$65</f>
        <v>-242386.82334836625</v>
      </c>
      <c r="NKK65" s="1676">
        <f t="shared" ref="NKK65" si="4878">$E59*$C$64*$C$65</f>
        <v>-242386.82334836625</v>
      </c>
      <c r="NKM65" s="1676">
        <f t="shared" ref="NKM65" si="4879">$E59*$C$64*$C$65</f>
        <v>-242386.82334836625</v>
      </c>
      <c r="NKO65" s="1676">
        <f t="shared" ref="NKO65" si="4880">$E59*$C$64*$C$65</f>
        <v>-242386.82334836625</v>
      </c>
      <c r="NKQ65" s="1676">
        <f t="shared" ref="NKQ65" si="4881">$E59*$C$64*$C$65</f>
        <v>-242386.82334836625</v>
      </c>
      <c r="NKS65" s="1676">
        <f t="shared" ref="NKS65" si="4882">$E59*$C$64*$C$65</f>
        <v>-242386.82334836625</v>
      </c>
      <c r="NKU65" s="1676">
        <f t="shared" ref="NKU65" si="4883">$E59*$C$64*$C$65</f>
        <v>-242386.82334836625</v>
      </c>
      <c r="NKW65" s="1676">
        <f t="shared" ref="NKW65" si="4884">$E59*$C$64*$C$65</f>
        <v>-242386.82334836625</v>
      </c>
      <c r="NKY65" s="1676">
        <f t="shared" ref="NKY65" si="4885">$E59*$C$64*$C$65</f>
        <v>-242386.82334836625</v>
      </c>
      <c r="NLA65" s="1676">
        <f t="shared" ref="NLA65" si="4886">$E59*$C$64*$C$65</f>
        <v>-242386.82334836625</v>
      </c>
      <c r="NLC65" s="1676">
        <f t="shared" ref="NLC65" si="4887">$E59*$C$64*$C$65</f>
        <v>-242386.82334836625</v>
      </c>
      <c r="NLE65" s="1676">
        <f t="shared" ref="NLE65" si="4888">$E59*$C$64*$C$65</f>
        <v>-242386.82334836625</v>
      </c>
      <c r="NLG65" s="1676">
        <f t="shared" ref="NLG65" si="4889">$E59*$C$64*$C$65</f>
        <v>-242386.82334836625</v>
      </c>
      <c r="NLI65" s="1676">
        <f t="shared" ref="NLI65" si="4890">$E59*$C$64*$C$65</f>
        <v>-242386.82334836625</v>
      </c>
      <c r="NLK65" s="1676">
        <f t="shared" ref="NLK65" si="4891">$E59*$C$64*$C$65</f>
        <v>-242386.82334836625</v>
      </c>
      <c r="NLM65" s="1676">
        <f t="shared" ref="NLM65" si="4892">$E59*$C$64*$C$65</f>
        <v>-242386.82334836625</v>
      </c>
      <c r="NLO65" s="1676">
        <f t="shared" ref="NLO65" si="4893">$E59*$C$64*$C$65</f>
        <v>-242386.82334836625</v>
      </c>
      <c r="NLQ65" s="1676">
        <f t="shared" ref="NLQ65" si="4894">$E59*$C$64*$C$65</f>
        <v>-242386.82334836625</v>
      </c>
      <c r="NLS65" s="1676">
        <f t="shared" ref="NLS65" si="4895">$E59*$C$64*$C$65</f>
        <v>-242386.82334836625</v>
      </c>
      <c r="NLU65" s="1676">
        <f t="shared" ref="NLU65" si="4896">$E59*$C$64*$C$65</f>
        <v>-242386.82334836625</v>
      </c>
      <c r="NLW65" s="1676">
        <f t="shared" ref="NLW65" si="4897">$E59*$C$64*$C$65</f>
        <v>-242386.82334836625</v>
      </c>
      <c r="NLY65" s="1676">
        <f t="shared" ref="NLY65" si="4898">$E59*$C$64*$C$65</f>
        <v>-242386.82334836625</v>
      </c>
      <c r="NMA65" s="1676">
        <f t="shared" ref="NMA65" si="4899">$E59*$C$64*$C$65</f>
        <v>-242386.82334836625</v>
      </c>
      <c r="NMC65" s="1676">
        <f t="shared" ref="NMC65" si="4900">$E59*$C$64*$C$65</f>
        <v>-242386.82334836625</v>
      </c>
      <c r="NME65" s="1676">
        <f t="shared" ref="NME65" si="4901">$E59*$C$64*$C$65</f>
        <v>-242386.82334836625</v>
      </c>
      <c r="NMG65" s="1676">
        <f t="shared" ref="NMG65" si="4902">$E59*$C$64*$C$65</f>
        <v>-242386.82334836625</v>
      </c>
      <c r="NMI65" s="1676">
        <f t="shared" ref="NMI65" si="4903">$E59*$C$64*$C$65</f>
        <v>-242386.82334836625</v>
      </c>
      <c r="NMK65" s="1676">
        <f t="shared" ref="NMK65" si="4904">$E59*$C$64*$C$65</f>
        <v>-242386.82334836625</v>
      </c>
      <c r="NMM65" s="1676">
        <f t="shared" ref="NMM65" si="4905">$E59*$C$64*$C$65</f>
        <v>-242386.82334836625</v>
      </c>
      <c r="NMO65" s="1676">
        <f t="shared" ref="NMO65" si="4906">$E59*$C$64*$C$65</f>
        <v>-242386.82334836625</v>
      </c>
      <c r="NMQ65" s="1676">
        <f t="shared" ref="NMQ65" si="4907">$E59*$C$64*$C$65</f>
        <v>-242386.82334836625</v>
      </c>
      <c r="NMS65" s="1676">
        <f t="shared" ref="NMS65" si="4908">$E59*$C$64*$C$65</f>
        <v>-242386.82334836625</v>
      </c>
      <c r="NMU65" s="1676">
        <f t="shared" ref="NMU65" si="4909">$E59*$C$64*$C$65</f>
        <v>-242386.82334836625</v>
      </c>
      <c r="NMW65" s="1676">
        <f t="shared" ref="NMW65" si="4910">$E59*$C$64*$C$65</f>
        <v>-242386.82334836625</v>
      </c>
      <c r="NMY65" s="1676">
        <f t="shared" ref="NMY65" si="4911">$E59*$C$64*$C$65</f>
        <v>-242386.82334836625</v>
      </c>
      <c r="NNA65" s="1676">
        <f t="shared" ref="NNA65" si="4912">$E59*$C$64*$C$65</f>
        <v>-242386.82334836625</v>
      </c>
      <c r="NNC65" s="1676">
        <f t="shared" ref="NNC65" si="4913">$E59*$C$64*$C$65</f>
        <v>-242386.82334836625</v>
      </c>
      <c r="NNE65" s="1676">
        <f t="shared" ref="NNE65" si="4914">$E59*$C$64*$C$65</f>
        <v>-242386.82334836625</v>
      </c>
      <c r="NNG65" s="1676">
        <f t="shared" ref="NNG65" si="4915">$E59*$C$64*$C$65</f>
        <v>-242386.82334836625</v>
      </c>
      <c r="NNI65" s="1676">
        <f t="shared" ref="NNI65" si="4916">$E59*$C$64*$C$65</f>
        <v>-242386.82334836625</v>
      </c>
      <c r="NNK65" s="1676">
        <f t="shared" ref="NNK65" si="4917">$E59*$C$64*$C$65</f>
        <v>-242386.82334836625</v>
      </c>
      <c r="NNM65" s="1676">
        <f t="shared" ref="NNM65" si="4918">$E59*$C$64*$C$65</f>
        <v>-242386.82334836625</v>
      </c>
      <c r="NNO65" s="1676">
        <f t="shared" ref="NNO65" si="4919">$E59*$C$64*$C$65</f>
        <v>-242386.82334836625</v>
      </c>
      <c r="NNQ65" s="1676">
        <f t="shared" ref="NNQ65" si="4920">$E59*$C$64*$C$65</f>
        <v>-242386.82334836625</v>
      </c>
      <c r="NNS65" s="1676">
        <f t="shared" ref="NNS65" si="4921">$E59*$C$64*$C$65</f>
        <v>-242386.82334836625</v>
      </c>
      <c r="NNU65" s="1676">
        <f t="shared" ref="NNU65" si="4922">$E59*$C$64*$C$65</f>
        <v>-242386.82334836625</v>
      </c>
      <c r="NNW65" s="1676">
        <f t="shared" ref="NNW65" si="4923">$E59*$C$64*$C$65</f>
        <v>-242386.82334836625</v>
      </c>
      <c r="NNY65" s="1676">
        <f t="shared" ref="NNY65" si="4924">$E59*$C$64*$C$65</f>
        <v>-242386.82334836625</v>
      </c>
      <c r="NOA65" s="1676">
        <f t="shared" ref="NOA65" si="4925">$E59*$C$64*$C$65</f>
        <v>-242386.82334836625</v>
      </c>
      <c r="NOC65" s="1676">
        <f t="shared" ref="NOC65" si="4926">$E59*$C$64*$C$65</f>
        <v>-242386.82334836625</v>
      </c>
      <c r="NOE65" s="1676">
        <f t="shared" ref="NOE65" si="4927">$E59*$C$64*$C$65</f>
        <v>-242386.82334836625</v>
      </c>
      <c r="NOG65" s="1676">
        <f t="shared" ref="NOG65" si="4928">$E59*$C$64*$C$65</f>
        <v>-242386.82334836625</v>
      </c>
      <c r="NOI65" s="1676">
        <f t="shared" ref="NOI65" si="4929">$E59*$C$64*$C$65</f>
        <v>-242386.82334836625</v>
      </c>
      <c r="NOK65" s="1676">
        <f t="shared" ref="NOK65" si="4930">$E59*$C$64*$C$65</f>
        <v>-242386.82334836625</v>
      </c>
      <c r="NOM65" s="1676">
        <f t="shared" ref="NOM65" si="4931">$E59*$C$64*$C$65</f>
        <v>-242386.82334836625</v>
      </c>
      <c r="NOO65" s="1676">
        <f t="shared" ref="NOO65" si="4932">$E59*$C$64*$C$65</f>
        <v>-242386.82334836625</v>
      </c>
      <c r="NOQ65" s="1676">
        <f t="shared" ref="NOQ65" si="4933">$E59*$C$64*$C$65</f>
        <v>-242386.82334836625</v>
      </c>
      <c r="NOS65" s="1676">
        <f t="shared" ref="NOS65" si="4934">$E59*$C$64*$C$65</f>
        <v>-242386.82334836625</v>
      </c>
      <c r="NOU65" s="1676">
        <f t="shared" ref="NOU65" si="4935">$E59*$C$64*$C$65</f>
        <v>-242386.82334836625</v>
      </c>
      <c r="NOW65" s="1676">
        <f t="shared" ref="NOW65" si="4936">$E59*$C$64*$C$65</f>
        <v>-242386.82334836625</v>
      </c>
      <c r="NOY65" s="1676">
        <f t="shared" ref="NOY65" si="4937">$E59*$C$64*$C$65</f>
        <v>-242386.82334836625</v>
      </c>
      <c r="NPA65" s="1676">
        <f t="shared" ref="NPA65" si="4938">$E59*$C$64*$C$65</f>
        <v>-242386.82334836625</v>
      </c>
      <c r="NPC65" s="1676">
        <f t="shared" ref="NPC65" si="4939">$E59*$C$64*$C$65</f>
        <v>-242386.82334836625</v>
      </c>
      <c r="NPE65" s="1676">
        <f t="shared" ref="NPE65" si="4940">$E59*$C$64*$C$65</f>
        <v>-242386.82334836625</v>
      </c>
      <c r="NPG65" s="1676">
        <f t="shared" ref="NPG65" si="4941">$E59*$C$64*$C$65</f>
        <v>-242386.82334836625</v>
      </c>
      <c r="NPI65" s="1676">
        <f t="shared" ref="NPI65" si="4942">$E59*$C$64*$C$65</f>
        <v>-242386.82334836625</v>
      </c>
      <c r="NPK65" s="1676">
        <f t="shared" ref="NPK65" si="4943">$E59*$C$64*$C$65</f>
        <v>-242386.82334836625</v>
      </c>
      <c r="NPM65" s="1676">
        <f t="shared" ref="NPM65" si="4944">$E59*$C$64*$C$65</f>
        <v>-242386.82334836625</v>
      </c>
      <c r="NPO65" s="1676">
        <f t="shared" ref="NPO65" si="4945">$E59*$C$64*$C$65</f>
        <v>-242386.82334836625</v>
      </c>
      <c r="NPQ65" s="1676">
        <f t="shared" ref="NPQ65" si="4946">$E59*$C$64*$C$65</f>
        <v>-242386.82334836625</v>
      </c>
      <c r="NPS65" s="1676">
        <f t="shared" ref="NPS65" si="4947">$E59*$C$64*$C$65</f>
        <v>-242386.82334836625</v>
      </c>
      <c r="NPU65" s="1676">
        <f t="shared" ref="NPU65" si="4948">$E59*$C$64*$C$65</f>
        <v>-242386.82334836625</v>
      </c>
      <c r="NPW65" s="1676">
        <f t="shared" ref="NPW65" si="4949">$E59*$C$64*$C$65</f>
        <v>-242386.82334836625</v>
      </c>
      <c r="NPY65" s="1676">
        <f t="shared" ref="NPY65" si="4950">$E59*$C$64*$C$65</f>
        <v>-242386.82334836625</v>
      </c>
      <c r="NQA65" s="1676">
        <f t="shared" ref="NQA65" si="4951">$E59*$C$64*$C$65</f>
        <v>-242386.82334836625</v>
      </c>
      <c r="NQC65" s="1676">
        <f t="shared" ref="NQC65" si="4952">$E59*$C$64*$C$65</f>
        <v>-242386.82334836625</v>
      </c>
      <c r="NQE65" s="1676">
        <f t="shared" ref="NQE65" si="4953">$E59*$C$64*$C$65</f>
        <v>-242386.82334836625</v>
      </c>
      <c r="NQG65" s="1676">
        <f t="shared" ref="NQG65" si="4954">$E59*$C$64*$C$65</f>
        <v>-242386.82334836625</v>
      </c>
      <c r="NQI65" s="1676">
        <f t="shared" ref="NQI65" si="4955">$E59*$C$64*$C$65</f>
        <v>-242386.82334836625</v>
      </c>
      <c r="NQK65" s="1676">
        <f t="shared" ref="NQK65" si="4956">$E59*$C$64*$C$65</f>
        <v>-242386.82334836625</v>
      </c>
      <c r="NQM65" s="1676">
        <f t="shared" ref="NQM65" si="4957">$E59*$C$64*$C$65</f>
        <v>-242386.82334836625</v>
      </c>
      <c r="NQO65" s="1676">
        <f t="shared" ref="NQO65" si="4958">$E59*$C$64*$C$65</f>
        <v>-242386.82334836625</v>
      </c>
      <c r="NQQ65" s="1676">
        <f t="shared" ref="NQQ65" si="4959">$E59*$C$64*$C$65</f>
        <v>-242386.82334836625</v>
      </c>
      <c r="NQS65" s="1676">
        <f t="shared" ref="NQS65" si="4960">$E59*$C$64*$C$65</f>
        <v>-242386.82334836625</v>
      </c>
      <c r="NQU65" s="1676">
        <f t="shared" ref="NQU65" si="4961">$E59*$C$64*$C$65</f>
        <v>-242386.82334836625</v>
      </c>
      <c r="NQW65" s="1676">
        <f t="shared" ref="NQW65" si="4962">$E59*$C$64*$C$65</f>
        <v>-242386.82334836625</v>
      </c>
      <c r="NQY65" s="1676">
        <f t="shared" ref="NQY65" si="4963">$E59*$C$64*$C$65</f>
        <v>-242386.82334836625</v>
      </c>
      <c r="NRA65" s="1676">
        <f t="shared" ref="NRA65" si="4964">$E59*$C$64*$C$65</f>
        <v>-242386.82334836625</v>
      </c>
      <c r="NRC65" s="1676">
        <f t="shared" ref="NRC65" si="4965">$E59*$C$64*$C$65</f>
        <v>-242386.82334836625</v>
      </c>
      <c r="NRE65" s="1676">
        <f t="shared" ref="NRE65" si="4966">$E59*$C$64*$C$65</f>
        <v>-242386.82334836625</v>
      </c>
      <c r="NRG65" s="1676">
        <f t="shared" ref="NRG65" si="4967">$E59*$C$64*$C$65</f>
        <v>-242386.82334836625</v>
      </c>
      <c r="NRI65" s="1676">
        <f t="shared" ref="NRI65" si="4968">$E59*$C$64*$C$65</f>
        <v>-242386.82334836625</v>
      </c>
      <c r="NRK65" s="1676">
        <f t="shared" ref="NRK65" si="4969">$E59*$C$64*$C$65</f>
        <v>-242386.82334836625</v>
      </c>
      <c r="NRM65" s="1676">
        <f t="shared" ref="NRM65" si="4970">$E59*$C$64*$C$65</f>
        <v>-242386.82334836625</v>
      </c>
      <c r="NRO65" s="1676">
        <f t="shared" ref="NRO65" si="4971">$E59*$C$64*$C$65</f>
        <v>-242386.82334836625</v>
      </c>
      <c r="NRQ65" s="1676">
        <f t="shared" ref="NRQ65" si="4972">$E59*$C$64*$C$65</f>
        <v>-242386.82334836625</v>
      </c>
      <c r="NRS65" s="1676">
        <f t="shared" ref="NRS65" si="4973">$E59*$C$64*$C$65</f>
        <v>-242386.82334836625</v>
      </c>
      <c r="NRU65" s="1676">
        <f t="shared" ref="NRU65" si="4974">$E59*$C$64*$C$65</f>
        <v>-242386.82334836625</v>
      </c>
      <c r="NRW65" s="1676">
        <f t="shared" ref="NRW65" si="4975">$E59*$C$64*$C$65</f>
        <v>-242386.82334836625</v>
      </c>
      <c r="NRY65" s="1676">
        <f t="shared" ref="NRY65" si="4976">$E59*$C$64*$C$65</f>
        <v>-242386.82334836625</v>
      </c>
      <c r="NSA65" s="1676">
        <f t="shared" ref="NSA65" si="4977">$E59*$C$64*$C$65</f>
        <v>-242386.82334836625</v>
      </c>
      <c r="NSC65" s="1676">
        <f t="shared" ref="NSC65" si="4978">$E59*$C$64*$C$65</f>
        <v>-242386.82334836625</v>
      </c>
      <c r="NSE65" s="1676">
        <f t="shared" ref="NSE65" si="4979">$E59*$C$64*$C$65</f>
        <v>-242386.82334836625</v>
      </c>
      <c r="NSG65" s="1676">
        <f t="shared" ref="NSG65" si="4980">$E59*$C$64*$C$65</f>
        <v>-242386.82334836625</v>
      </c>
      <c r="NSI65" s="1676">
        <f t="shared" ref="NSI65" si="4981">$E59*$C$64*$C$65</f>
        <v>-242386.82334836625</v>
      </c>
      <c r="NSK65" s="1676">
        <f t="shared" ref="NSK65" si="4982">$E59*$C$64*$C$65</f>
        <v>-242386.82334836625</v>
      </c>
      <c r="NSM65" s="1676">
        <f t="shared" ref="NSM65" si="4983">$E59*$C$64*$C$65</f>
        <v>-242386.82334836625</v>
      </c>
      <c r="NSO65" s="1676">
        <f t="shared" ref="NSO65" si="4984">$E59*$C$64*$C$65</f>
        <v>-242386.82334836625</v>
      </c>
      <c r="NSQ65" s="1676">
        <f t="shared" ref="NSQ65" si="4985">$E59*$C$64*$C$65</f>
        <v>-242386.82334836625</v>
      </c>
      <c r="NSS65" s="1676">
        <f t="shared" ref="NSS65" si="4986">$E59*$C$64*$C$65</f>
        <v>-242386.82334836625</v>
      </c>
      <c r="NSU65" s="1676">
        <f t="shared" ref="NSU65" si="4987">$E59*$C$64*$C$65</f>
        <v>-242386.82334836625</v>
      </c>
      <c r="NSW65" s="1676">
        <f t="shared" ref="NSW65" si="4988">$E59*$C$64*$C$65</f>
        <v>-242386.82334836625</v>
      </c>
      <c r="NSY65" s="1676">
        <f t="shared" ref="NSY65" si="4989">$E59*$C$64*$C$65</f>
        <v>-242386.82334836625</v>
      </c>
      <c r="NTA65" s="1676">
        <f t="shared" ref="NTA65" si="4990">$E59*$C$64*$C$65</f>
        <v>-242386.82334836625</v>
      </c>
      <c r="NTC65" s="1676">
        <f t="shared" ref="NTC65" si="4991">$E59*$C$64*$C$65</f>
        <v>-242386.82334836625</v>
      </c>
      <c r="NTE65" s="1676">
        <f t="shared" ref="NTE65" si="4992">$E59*$C$64*$C$65</f>
        <v>-242386.82334836625</v>
      </c>
      <c r="NTG65" s="1676">
        <f t="shared" ref="NTG65" si="4993">$E59*$C$64*$C$65</f>
        <v>-242386.82334836625</v>
      </c>
      <c r="NTI65" s="1676">
        <f t="shared" ref="NTI65" si="4994">$E59*$C$64*$C$65</f>
        <v>-242386.82334836625</v>
      </c>
      <c r="NTK65" s="1676">
        <f t="shared" ref="NTK65" si="4995">$E59*$C$64*$C$65</f>
        <v>-242386.82334836625</v>
      </c>
      <c r="NTM65" s="1676">
        <f t="shared" ref="NTM65" si="4996">$E59*$C$64*$C$65</f>
        <v>-242386.82334836625</v>
      </c>
      <c r="NTO65" s="1676">
        <f t="shared" ref="NTO65" si="4997">$E59*$C$64*$C$65</f>
        <v>-242386.82334836625</v>
      </c>
      <c r="NTQ65" s="1676">
        <f t="shared" ref="NTQ65" si="4998">$E59*$C$64*$C$65</f>
        <v>-242386.82334836625</v>
      </c>
      <c r="NTS65" s="1676">
        <f t="shared" ref="NTS65" si="4999">$E59*$C$64*$C$65</f>
        <v>-242386.82334836625</v>
      </c>
      <c r="NTU65" s="1676">
        <f t="shared" ref="NTU65" si="5000">$E59*$C$64*$C$65</f>
        <v>-242386.82334836625</v>
      </c>
      <c r="NTW65" s="1676">
        <f t="shared" ref="NTW65" si="5001">$E59*$C$64*$C$65</f>
        <v>-242386.82334836625</v>
      </c>
      <c r="NTY65" s="1676">
        <f t="shared" ref="NTY65" si="5002">$E59*$C$64*$C$65</f>
        <v>-242386.82334836625</v>
      </c>
      <c r="NUA65" s="1676">
        <f t="shared" ref="NUA65" si="5003">$E59*$C$64*$C$65</f>
        <v>-242386.82334836625</v>
      </c>
      <c r="NUC65" s="1676">
        <f t="shared" ref="NUC65" si="5004">$E59*$C$64*$C$65</f>
        <v>-242386.82334836625</v>
      </c>
      <c r="NUE65" s="1676">
        <f t="shared" ref="NUE65" si="5005">$E59*$C$64*$C$65</f>
        <v>-242386.82334836625</v>
      </c>
      <c r="NUG65" s="1676">
        <f t="shared" ref="NUG65" si="5006">$E59*$C$64*$C$65</f>
        <v>-242386.82334836625</v>
      </c>
      <c r="NUI65" s="1676">
        <f t="shared" ref="NUI65" si="5007">$E59*$C$64*$C$65</f>
        <v>-242386.82334836625</v>
      </c>
      <c r="NUK65" s="1676">
        <f t="shared" ref="NUK65" si="5008">$E59*$C$64*$C$65</f>
        <v>-242386.82334836625</v>
      </c>
      <c r="NUM65" s="1676">
        <f t="shared" ref="NUM65" si="5009">$E59*$C$64*$C$65</f>
        <v>-242386.82334836625</v>
      </c>
      <c r="NUO65" s="1676">
        <f t="shared" ref="NUO65" si="5010">$E59*$C$64*$C$65</f>
        <v>-242386.82334836625</v>
      </c>
      <c r="NUQ65" s="1676">
        <f t="shared" ref="NUQ65" si="5011">$E59*$C$64*$C$65</f>
        <v>-242386.82334836625</v>
      </c>
      <c r="NUS65" s="1676">
        <f t="shared" ref="NUS65" si="5012">$E59*$C$64*$C$65</f>
        <v>-242386.82334836625</v>
      </c>
      <c r="NUU65" s="1676">
        <f t="shared" ref="NUU65" si="5013">$E59*$C$64*$C$65</f>
        <v>-242386.82334836625</v>
      </c>
      <c r="NUW65" s="1676">
        <f t="shared" ref="NUW65" si="5014">$E59*$C$64*$C$65</f>
        <v>-242386.82334836625</v>
      </c>
      <c r="NUY65" s="1676">
        <f t="shared" ref="NUY65" si="5015">$E59*$C$64*$C$65</f>
        <v>-242386.82334836625</v>
      </c>
      <c r="NVA65" s="1676">
        <f t="shared" ref="NVA65" si="5016">$E59*$C$64*$C$65</f>
        <v>-242386.82334836625</v>
      </c>
      <c r="NVC65" s="1676">
        <f t="shared" ref="NVC65" si="5017">$E59*$C$64*$C$65</f>
        <v>-242386.82334836625</v>
      </c>
      <c r="NVE65" s="1676">
        <f t="shared" ref="NVE65" si="5018">$E59*$C$64*$C$65</f>
        <v>-242386.82334836625</v>
      </c>
      <c r="NVG65" s="1676">
        <f t="shared" ref="NVG65" si="5019">$E59*$C$64*$C$65</f>
        <v>-242386.82334836625</v>
      </c>
      <c r="NVI65" s="1676">
        <f t="shared" ref="NVI65" si="5020">$E59*$C$64*$C$65</f>
        <v>-242386.82334836625</v>
      </c>
      <c r="NVK65" s="1676">
        <f t="shared" ref="NVK65" si="5021">$E59*$C$64*$C$65</f>
        <v>-242386.82334836625</v>
      </c>
      <c r="NVM65" s="1676">
        <f t="shared" ref="NVM65" si="5022">$E59*$C$64*$C$65</f>
        <v>-242386.82334836625</v>
      </c>
      <c r="NVO65" s="1676">
        <f t="shared" ref="NVO65" si="5023">$E59*$C$64*$C$65</f>
        <v>-242386.82334836625</v>
      </c>
      <c r="NVQ65" s="1676">
        <f t="shared" ref="NVQ65" si="5024">$E59*$C$64*$C$65</f>
        <v>-242386.82334836625</v>
      </c>
      <c r="NVS65" s="1676">
        <f t="shared" ref="NVS65" si="5025">$E59*$C$64*$C$65</f>
        <v>-242386.82334836625</v>
      </c>
      <c r="NVU65" s="1676">
        <f t="shared" ref="NVU65" si="5026">$E59*$C$64*$C$65</f>
        <v>-242386.82334836625</v>
      </c>
      <c r="NVW65" s="1676">
        <f t="shared" ref="NVW65" si="5027">$E59*$C$64*$C$65</f>
        <v>-242386.82334836625</v>
      </c>
      <c r="NVY65" s="1676">
        <f t="shared" ref="NVY65" si="5028">$E59*$C$64*$C$65</f>
        <v>-242386.82334836625</v>
      </c>
      <c r="NWA65" s="1676">
        <f t="shared" ref="NWA65" si="5029">$E59*$C$64*$C$65</f>
        <v>-242386.82334836625</v>
      </c>
      <c r="NWC65" s="1676">
        <f t="shared" ref="NWC65" si="5030">$E59*$C$64*$C$65</f>
        <v>-242386.82334836625</v>
      </c>
      <c r="NWE65" s="1676">
        <f t="shared" ref="NWE65" si="5031">$E59*$C$64*$C$65</f>
        <v>-242386.82334836625</v>
      </c>
      <c r="NWG65" s="1676">
        <f t="shared" ref="NWG65" si="5032">$E59*$C$64*$C$65</f>
        <v>-242386.82334836625</v>
      </c>
      <c r="NWI65" s="1676">
        <f t="shared" ref="NWI65" si="5033">$E59*$C$64*$C$65</f>
        <v>-242386.82334836625</v>
      </c>
      <c r="NWK65" s="1676">
        <f t="shared" ref="NWK65" si="5034">$E59*$C$64*$C$65</f>
        <v>-242386.82334836625</v>
      </c>
      <c r="NWM65" s="1676">
        <f t="shared" ref="NWM65" si="5035">$E59*$C$64*$C$65</f>
        <v>-242386.82334836625</v>
      </c>
      <c r="NWO65" s="1676">
        <f t="shared" ref="NWO65" si="5036">$E59*$C$64*$C$65</f>
        <v>-242386.82334836625</v>
      </c>
      <c r="NWQ65" s="1676">
        <f t="shared" ref="NWQ65" si="5037">$E59*$C$64*$C$65</f>
        <v>-242386.82334836625</v>
      </c>
      <c r="NWS65" s="1676">
        <f t="shared" ref="NWS65" si="5038">$E59*$C$64*$C$65</f>
        <v>-242386.82334836625</v>
      </c>
      <c r="NWU65" s="1676">
        <f t="shared" ref="NWU65" si="5039">$E59*$C$64*$C$65</f>
        <v>-242386.82334836625</v>
      </c>
      <c r="NWW65" s="1676">
        <f t="shared" ref="NWW65" si="5040">$E59*$C$64*$C$65</f>
        <v>-242386.82334836625</v>
      </c>
      <c r="NWY65" s="1676">
        <f t="shared" ref="NWY65" si="5041">$E59*$C$64*$C$65</f>
        <v>-242386.82334836625</v>
      </c>
      <c r="NXA65" s="1676">
        <f t="shared" ref="NXA65" si="5042">$E59*$C$64*$C$65</f>
        <v>-242386.82334836625</v>
      </c>
      <c r="NXC65" s="1676">
        <f t="shared" ref="NXC65" si="5043">$E59*$C$64*$C$65</f>
        <v>-242386.82334836625</v>
      </c>
      <c r="NXE65" s="1676">
        <f t="shared" ref="NXE65" si="5044">$E59*$C$64*$C$65</f>
        <v>-242386.82334836625</v>
      </c>
      <c r="NXG65" s="1676">
        <f t="shared" ref="NXG65" si="5045">$E59*$C$64*$C$65</f>
        <v>-242386.82334836625</v>
      </c>
      <c r="NXI65" s="1676">
        <f t="shared" ref="NXI65" si="5046">$E59*$C$64*$C$65</f>
        <v>-242386.82334836625</v>
      </c>
      <c r="NXK65" s="1676">
        <f t="shared" ref="NXK65" si="5047">$E59*$C$64*$C$65</f>
        <v>-242386.82334836625</v>
      </c>
      <c r="NXM65" s="1676">
        <f t="shared" ref="NXM65" si="5048">$E59*$C$64*$C$65</f>
        <v>-242386.82334836625</v>
      </c>
      <c r="NXO65" s="1676">
        <f t="shared" ref="NXO65" si="5049">$E59*$C$64*$C$65</f>
        <v>-242386.82334836625</v>
      </c>
      <c r="NXQ65" s="1676">
        <f t="shared" ref="NXQ65" si="5050">$E59*$C$64*$C$65</f>
        <v>-242386.82334836625</v>
      </c>
      <c r="NXS65" s="1676">
        <f t="shared" ref="NXS65" si="5051">$E59*$C$64*$C$65</f>
        <v>-242386.82334836625</v>
      </c>
      <c r="NXU65" s="1676">
        <f t="shared" ref="NXU65" si="5052">$E59*$C$64*$C$65</f>
        <v>-242386.82334836625</v>
      </c>
      <c r="NXW65" s="1676">
        <f t="shared" ref="NXW65" si="5053">$E59*$C$64*$C$65</f>
        <v>-242386.82334836625</v>
      </c>
      <c r="NXY65" s="1676">
        <f t="shared" ref="NXY65" si="5054">$E59*$C$64*$C$65</f>
        <v>-242386.82334836625</v>
      </c>
      <c r="NYA65" s="1676">
        <f t="shared" ref="NYA65" si="5055">$E59*$C$64*$C$65</f>
        <v>-242386.82334836625</v>
      </c>
      <c r="NYC65" s="1676">
        <f t="shared" ref="NYC65" si="5056">$E59*$C$64*$C$65</f>
        <v>-242386.82334836625</v>
      </c>
      <c r="NYE65" s="1676">
        <f t="shared" ref="NYE65" si="5057">$E59*$C$64*$C$65</f>
        <v>-242386.82334836625</v>
      </c>
      <c r="NYG65" s="1676">
        <f t="shared" ref="NYG65" si="5058">$E59*$C$64*$C$65</f>
        <v>-242386.82334836625</v>
      </c>
      <c r="NYI65" s="1676">
        <f t="shared" ref="NYI65" si="5059">$E59*$C$64*$C$65</f>
        <v>-242386.82334836625</v>
      </c>
      <c r="NYK65" s="1676">
        <f t="shared" ref="NYK65" si="5060">$E59*$C$64*$C$65</f>
        <v>-242386.82334836625</v>
      </c>
      <c r="NYM65" s="1676">
        <f t="shared" ref="NYM65" si="5061">$E59*$C$64*$C$65</f>
        <v>-242386.82334836625</v>
      </c>
      <c r="NYO65" s="1676">
        <f t="shared" ref="NYO65" si="5062">$E59*$C$64*$C$65</f>
        <v>-242386.82334836625</v>
      </c>
      <c r="NYQ65" s="1676">
        <f t="shared" ref="NYQ65" si="5063">$E59*$C$64*$C$65</f>
        <v>-242386.82334836625</v>
      </c>
      <c r="NYS65" s="1676">
        <f t="shared" ref="NYS65" si="5064">$E59*$C$64*$C$65</f>
        <v>-242386.82334836625</v>
      </c>
      <c r="NYU65" s="1676">
        <f t="shared" ref="NYU65" si="5065">$E59*$C$64*$C$65</f>
        <v>-242386.82334836625</v>
      </c>
      <c r="NYW65" s="1676">
        <f t="shared" ref="NYW65" si="5066">$E59*$C$64*$C$65</f>
        <v>-242386.82334836625</v>
      </c>
      <c r="NYY65" s="1676">
        <f t="shared" ref="NYY65" si="5067">$E59*$C$64*$C$65</f>
        <v>-242386.82334836625</v>
      </c>
      <c r="NZA65" s="1676">
        <f t="shared" ref="NZA65" si="5068">$E59*$C$64*$C$65</f>
        <v>-242386.82334836625</v>
      </c>
      <c r="NZC65" s="1676">
        <f t="shared" ref="NZC65" si="5069">$E59*$C$64*$C$65</f>
        <v>-242386.82334836625</v>
      </c>
      <c r="NZE65" s="1676">
        <f t="shared" ref="NZE65" si="5070">$E59*$C$64*$C$65</f>
        <v>-242386.82334836625</v>
      </c>
      <c r="NZG65" s="1676">
        <f t="shared" ref="NZG65" si="5071">$E59*$C$64*$C$65</f>
        <v>-242386.82334836625</v>
      </c>
      <c r="NZI65" s="1676">
        <f t="shared" ref="NZI65" si="5072">$E59*$C$64*$C$65</f>
        <v>-242386.82334836625</v>
      </c>
      <c r="NZK65" s="1676">
        <f t="shared" ref="NZK65" si="5073">$E59*$C$64*$C$65</f>
        <v>-242386.82334836625</v>
      </c>
      <c r="NZM65" s="1676">
        <f t="shared" ref="NZM65" si="5074">$E59*$C$64*$C$65</f>
        <v>-242386.82334836625</v>
      </c>
      <c r="NZO65" s="1676">
        <f t="shared" ref="NZO65" si="5075">$E59*$C$64*$C$65</f>
        <v>-242386.82334836625</v>
      </c>
      <c r="NZQ65" s="1676">
        <f t="shared" ref="NZQ65" si="5076">$E59*$C$64*$C$65</f>
        <v>-242386.82334836625</v>
      </c>
      <c r="NZS65" s="1676">
        <f t="shared" ref="NZS65" si="5077">$E59*$C$64*$C$65</f>
        <v>-242386.82334836625</v>
      </c>
      <c r="NZU65" s="1676">
        <f t="shared" ref="NZU65" si="5078">$E59*$C$64*$C$65</f>
        <v>-242386.82334836625</v>
      </c>
      <c r="NZW65" s="1676">
        <f t="shared" ref="NZW65" si="5079">$E59*$C$64*$C$65</f>
        <v>-242386.82334836625</v>
      </c>
      <c r="NZY65" s="1676">
        <f t="shared" ref="NZY65" si="5080">$E59*$C$64*$C$65</f>
        <v>-242386.82334836625</v>
      </c>
      <c r="OAA65" s="1676">
        <f t="shared" ref="OAA65" si="5081">$E59*$C$64*$C$65</f>
        <v>-242386.82334836625</v>
      </c>
      <c r="OAC65" s="1676">
        <f t="shared" ref="OAC65" si="5082">$E59*$C$64*$C$65</f>
        <v>-242386.82334836625</v>
      </c>
      <c r="OAE65" s="1676">
        <f t="shared" ref="OAE65" si="5083">$E59*$C$64*$C$65</f>
        <v>-242386.82334836625</v>
      </c>
      <c r="OAG65" s="1676">
        <f t="shared" ref="OAG65" si="5084">$E59*$C$64*$C$65</f>
        <v>-242386.82334836625</v>
      </c>
      <c r="OAI65" s="1676">
        <f t="shared" ref="OAI65" si="5085">$E59*$C$64*$C$65</f>
        <v>-242386.82334836625</v>
      </c>
      <c r="OAK65" s="1676">
        <f t="shared" ref="OAK65" si="5086">$E59*$C$64*$C$65</f>
        <v>-242386.82334836625</v>
      </c>
      <c r="OAM65" s="1676">
        <f t="shared" ref="OAM65" si="5087">$E59*$C$64*$C$65</f>
        <v>-242386.82334836625</v>
      </c>
      <c r="OAO65" s="1676">
        <f t="shared" ref="OAO65" si="5088">$E59*$C$64*$C$65</f>
        <v>-242386.82334836625</v>
      </c>
      <c r="OAQ65" s="1676">
        <f t="shared" ref="OAQ65" si="5089">$E59*$C$64*$C$65</f>
        <v>-242386.82334836625</v>
      </c>
      <c r="OAS65" s="1676">
        <f t="shared" ref="OAS65" si="5090">$E59*$C$64*$C$65</f>
        <v>-242386.82334836625</v>
      </c>
      <c r="OAU65" s="1676">
        <f t="shared" ref="OAU65" si="5091">$E59*$C$64*$C$65</f>
        <v>-242386.82334836625</v>
      </c>
      <c r="OAW65" s="1676">
        <f t="shared" ref="OAW65" si="5092">$E59*$C$64*$C$65</f>
        <v>-242386.82334836625</v>
      </c>
      <c r="OAY65" s="1676">
        <f t="shared" ref="OAY65" si="5093">$E59*$C$64*$C$65</f>
        <v>-242386.82334836625</v>
      </c>
      <c r="OBA65" s="1676">
        <f t="shared" ref="OBA65" si="5094">$E59*$C$64*$C$65</f>
        <v>-242386.82334836625</v>
      </c>
      <c r="OBC65" s="1676">
        <f t="shared" ref="OBC65" si="5095">$E59*$C$64*$C$65</f>
        <v>-242386.82334836625</v>
      </c>
      <c r="OBE65" s="1676">
        <f t="shared" ref="OBE65" si="5096">$E59*$C$64*$C$65</f>
        <v>-242386.82334836625</v>
      </c>
      <c r="OBG65" s="1676">
        <f t="shared" ref="OBG65" si="5097">$E59*$C$64*$C$65</f>
        <v>-242386.82334836625</v>
      </c>
      <c r="OBI65" s="1676">
        <f t="shared" ref="OBI65" si="5098">$E59*$C$64*$C$65</f>
        <v>-242386.82334836625</v>
      </c>
      <c r="OBK65" s="1676">
        <f t="shared" ref="OBK65" si="5099">$E59*$C$64*$C$65</f>
        <v>-242386.82334836625</v>
      </c>
      <c r="OBM65" s="1676">
        <f t="shared" ref="OBM65" si="5100">$E59*$C$64*$C$65</f>
        <v>-242386.82334836625</v>
      </c>
      <c r="OBO65" s="1676">
        <f t="shared" ref="OBO65" si="5101">$E59*$C$64*$C$65</f>
        <v>-242386.82334836625</v>
      </c>
      <c r="OBQ65" s="1676">
        <f t="shared" ref="OBQ65" si="5102">$E59*$C$64*$C$65</f>
        <v>-242386.82334836625</v>
      </c>
      <c r="OBS65" s="1676">
        <f t="shared" ref="OBS65" si="5103">$E59*$C$64*$C$65</f>
        <v>-242386.82334836625</v>
      </c>
      <c r="OBU65" s="1676">
        <f t="shared" ref="OBU65" si="5104">$E59*$C$64*$C$65</f>
        <v>-242386.82334836625</v>
      </c>
      <c r="OBW65" s="1676">
        <f t="shared" ref="OBW65" si="5105">$E59*$C$64*$C$65</f>
        <v>-242386.82334836625</v>
      </c>
      <c r="OBY65" s="1676">
        <f t="shared" ref="OBY65" si="5106">$E59*$C$64*$C$65</f>
        <v>-242386.82334836625</v>
      </c>
      <c r="OCA65" s="1676">
        <f t="shared" ref="OCA65" si="5107">$E59*$C$64*$C$65</f>
        <v>-242386.82334836625</v>
      </c>
      <c r="OCC65" s="1676">
        <f t="shared" ref="OCC65" si="5108">$E59*$C$64*$C$65</f>
        <v>-242386.82334836625</v>
      </c>
      <c r="OCE65" s="1676">
        <f t="shared" ref="OCE65" si="5109">$E59*$C$64*$C$65</f>
        <v>-242386.82334836625</v>
      </c>
      <c r="OCG65" s="1676">
        <f t="shared" ref="OCG65" si="5110">$E59*$C$64*$C$65</f>
        <v>-242386.82334836625</v>
      </c>
      <c r="OCI65" s="1676">
        <f t="shared" ref="OCI65" si="5111">$E59*$C$64*$C$65</f>
        <v>-242386.82334836625</v>
      </c>
      <c r="OCK65" s="1676">
        <f t="shared" ref="OCK65" si="5112">$E59*$C$64*$C$65</f>
        <v>-242386.82334836625</v>
      </c>
      <c r="OCM65" s="1676">
        <f t="shared" ref="OCM65" si="5113">$E59*$C$64*$C$65</f>
        <v>-242386.82334836625</v>
      </c>
      <c r="OCO65" s="1676">
        <f t="shared" ref="OCO65" si="5114">$E59*$C$64*$C$65</f>
        <v>-242386.82334836625</v>
      </c>
      <c r="OCQ65" s="1676">
        <f t="shared" ref="OCQ65" si="5115">$E59*$C$64*$C$65</f>
        <v>-242386.82334836625</v>
      </c>
      <c r="OCS65" s="1676">
        <f t="shared" ref="OCS65" si="5116">$E59*$C$64*$C$65</f>
        <v>-242386.82334836625</v>
      </c>
      <c r="OCU65" s="1676">
        <f t="shared" ref="OCU65" si="5117">$E59*$C$64*$C$65</f>
        <v>-242386.82334836625</v>
      </c>
      <c r="OCW65" s="1676">
        <f t="shared" ref="OCW65" si="5118">$E59*$C$64*$C$65</f>
        <v>-242386.82334836625</v>
      </c>
      <c r="OCY65" s="1676">
        <f t="shared" ref="OCY65" si="5119">$E59*$C$64*$C$65</f>
        <v>-242386.82334836625</v>
      </c>
      <c r="ODA65" s="1676">
        <f t="shared" ref="ODA65" si="5120">$E59*$C$64*$C$65</f>
        <v>-242386.82334836625</v>
      </c>
      <c r="ODC65" s="1676">
        <f t="shared" ref="ODC65" si="5121">$E59*$C$64*$C$65</f>
        <v>-242386.82334836625</v>
      </c>
      <c r="ODE65" s="1676">
        <f t="shared" ref="ODE65" si="5122">$E59*$C$64*$C$65</f>
        <v>-242386.82334836625</v>
      </c>
      <c r="ODG65" s="1676">
        <f t="shared" ref="ODG65" si="5123">$E59*$C$64*$C$65</f>
        <v>-242386.82334836625</v>
      </c>
      <c r="ODI65" s="1676">
        <f t="shared" ref="ODI65" si="5124">$E59*$C$64*$C$65</f>
        <v>-242386.82334836625</v>
      </c>
      <c r="ODK65" s="1676">
        <f t="shared" ref="ODK65" si="5125">$E59*$C$64*$C$65</f>
        <v>-242386.82334836625</v>
      </c>
      <c r="ODM65" s="1676">
        <f t="shared" ref="ODM65" si="5126">$E59*$C$64*$C$65</f>
        <v>-242386.82334836625</v>
      </c>
      <c r="ODO65" s="1676">
        <f t="shared" ref="ODO65" si="5127">$E59*$C$64*$C$65</f>
        <v>-242386.82334836625</v>
      </c>
      <c r="ODQ65" s="1676">
        <f t="shared" ref="ODQ65" si="5128">$E59*$C$64*$C$65</f>
        <v>-242386.82334836625</v>
      </c>
      <c r="ODS65" s="1676">
        <f t="shared" ref="ODS65" si="5129">$E59*$C$64*$C$65</f>
        <v>-242386.82334836625</v>
      </c>
      <c r="ODU65" s="1676">
        <f t="shared" ref="ODU65" si="5130">$E59*$C$64*$C$65</f>
        <v>-242386.82334836625</v>
      </c>
      <c r="ODW65" s="1676">
        <f t="shared" ref="ODW65" si="5131">$E59*$C$64*$C$65</f>
        <v>-242386.82334836625</v>
      </c>
      <c r="ODY65" s="1676">
        <f t="shared" ref="ODY65" si="5132">$E59*$C$64*$C$65</f>
        <v>-242386.82334836625</v>
      </c>
      <c r="OEA65" s="1676">
        <f t="shared" ref="OEA65" si="5133">$E59*$C$64*$C$65</f>
        <v>-242386.82334836625</v>
      </c>
      <c r="OEC65" s="1676">
        <f t="shared" ref="OEC65" si="5134">$E59*$C$64*$C$65</f>
        <v>-242386.82334836625</v>
      </c>
      <c r="OEE65" s="1676">
        <f t="shared" ref="OEE65" si="5135">$E59*$C$64*$C$65</f>
        <v>-242386.82334836625</v>
      </c>
      <c r="OEG65" s="1676">
        <f t="shared" ref="OEG65" si="5136">$E59*$C$64*$C$65</f>
        <v>-242386.82334836625</v>
      </c>
      <c r="OEI65" s="1676">
        <f t="shared" ref="OEI65" si="5137">$E59*$C$64*$C$65</f>
        <v>-242386.82334836625</v>
      </c>
      <c r="OEK65" s="1676">
        <f t="shared" ref="OEK65" si="5138">$E59*$C$64*$C$65</f>
        <v>-242386.82334836625</v>
      </c>
      <c r="OEM65" s="1676">
        <f t="shared" ref="OEM65" si="5139">$E59*$C$64*$C$65</f>
        <v>-242386.82334836625</v>
      </c>
      <c r="OEO65" s="1676">
        <f t="shared" ref="OEO65" si="5140">$E59*$C$64*$C$65</f>
        <v>-242386.82334836625</v>
      </c>
      <c r="OEQ65" s="1676">
        <f t="shared" ref="OEQ65" si="5141">$E59*$C$64*$C$65</f>
        <v>-242386.82334836625</v>
      </c>
      <c r="OES65" s="1676">
        <f t="shared" ref="OES65" si="5142">$E59*$C$64*$C$65</f>
        <v>-242386.82334836625</v>
      </c>
      <c r="OEU65" s="1676">
        <f t="shared" ref="OEU65" si="5143">$E59*$C$64*$C$65</f>
        <v>-242386.82334836625</v>
      </c>
      <c r="OEW65" s="1676">
        <f t="shared" ref="OEW65" si="5144">$E59*$C$64*$C$65</f>
        <v>-242386.82334836625</v>
      </c>
      <c r="OEY65" s="1676">
        <f t="shared" ref="OEY65" si="5145">$E59*$C$64*$C$65</f>
        <v>-242386.82334836625</v>
      </c>
      <c r="OFA65" s="1676">
        <f t="shared" ref="OFA65" si="5146">$E59*$C$64*$C$65</f>
        <v>-242386.82334836625</v>
      </c>
      <c r="OFC65" s="1676">
        <f t="shared" ref="OFC65" si="5147">$E59*$C$64*$C$65</f>
        <v>-242386.82334836625</v>
      </c>
      <c r="OFE65" s="1676">
        <f t="shared" ref="OFE65" si="5148">$E59*$C$64*$C$65</f>
        <v>-242386.82334836625</v>
      </c>
      <c r="OFG65" s="1676">
        <f t="shared" ref="OFG65" si="5149">$E59*$C$64*$C$65</f>
        <v>-242386.82334836625</v>
      </c>
      <c r="OFI65" s="1676">
        <f t="shared" ref="OFI65" si="5150">$E59*$C$64*$C$65</f>
        <v>-242386.82334836625</v>
      </c>
      <c r="OFK65" s="1676">
        <f t="shared" ref="OFK65" si="5151">$E59*$C$64*$C$65</f>
        <v>-242386.82334836625</v>
      </c>
      <c r="OFM65" s="1676">
        <f t="shared" ref="OFM65" si="5152">$E59*$C$64*$C$65</f>
        <v>-242386.82334836625</v>
      </c>
      <c r="OFO65" s="1676">
        <f t="shared" ref="OFO65" si="5153">$E59*$C$64*$C$65</f>
        <v>-242386.82334836625</v>
      </c>
      <c r="OFQ65" s="1676">
        <f t="shared" ref="OFQ65" si="5154">$E59*$C$64*$C$65</f>
        <v>-242386.82334836625</v>
      </c>
      <c r="OFS65" s="1676">
        <f t="shared" ref="OFS65" si="5155">$E59*$C$64*$C$65</f>
        <v>-242386.82334836625</v>
      </c>
      <c r="OFU65" s="1676">
        <f t="shared" ref="OFU65" si="5156">$E59*$C$64*$C$65</f>
        <v>-242386.82334836625</v>
      </c>
      <c r="OFW65" s="1676">
        <f t="shared" ref="OFW65" si="5157">$E59*$C$64*$C$65</f>
        <v>-242386.82334836625</v>
      </c>
      <c r="OFY65" s="1676">
        <f t="shared" ref="OFY65" si="5158">$E59*$C$64*$C$65</f>
        <v>-242386.82334836625</v>
      </c>
      <c r="OGA65" s="1676">
        <f t="shared" ref="OGA65" si="5159">$E59*$C$64*$C$65</f>
        <v>-242386.82334836625</v>
      </c>
      <c r="OGC65" s="1676">
        <f t="shared" ref="OGC65" si="5160">$E59*$C$64*$C$65</f>
        <v>-242386.82334836625</v>
      </c>
      <c r="OGE65" s="1676">
        <f t="shared" ref="OGE65" si="5161">$E59*$C$64*$C$65</f>
        <v>-242386.82334836625</v>
      </c>
      <c r="OGG65" s="1676">
        <f t="shared" ref="OGG65" si="5162">$E59*$C$64*$C$65</f>
        <v>-242386.82334836625</v>
      </c>
      <c r="OGI65" s="1676">
        <f t="shared" ref="OGI65" si="5163">$E59*$C$64*$C$65</f>
        <v>-242386.82334836625</v>
      </c>
      <c r="OGK65" s="1676">
        <f t="shared" ref="OGK65" si="5164">$E59*$C$64*$C$65</f>
        <v>-242386.82334836625</v>
      </c>
      <c r="OGM65" s="1676">
        <f t="shared" ref="OGM65" si="5165">$E59*$C$64*$C$65</f>
        <v>-242386.82334836625</v>
      </c>
      <c r="OGO65" s="1676">
        <f t="shared" ref="OGO65" si="5166">$E59*$C$64*$C$65</f>
        <v>-242386.82334836625</v>
      </c>
      <c r="OGQ65" s="1676">
        <f t="shared" ref="OGQ65" si="5167">$E59*$C$64*$C$65</f>
        <v>-242386.82334836625</v>
      </c>
      <c r="OGS65" s="1676">
        <f t="shared" ref="OGS65" si="5168">$E59*$C$64*$C$65</f>
        <v>-242386.82334836625</v>
      </c>
      <c r="OGU65" s="1676">
        <f t="shared" ref="OGU65" si="5169">$E59*$C$64*$C$65</f>
        <v>-242386.82334836625</v>
      </c>
      <c r="OGW65" s="1676">
        <f t="shared" ref="OGW65" si="5170">$E59*$C$64*$C$65</f>
        <v>-242386.82334836625</v>
      </c>
      <c r="OGY65" s="1676">
        <f t="shared" ref="OGY65" si="5171">$E59*$C$64*$C$65</f>
        <v>-242386.82334836625</v>
      </c>
      <c r="OHA65" s="1676">
        <f t="shared" ref="OHA65" si="5172">$E59*$C$64*$C$65</f>
        <v>-242386.82334836625</v>
      </c>
      <c r="OHC65" s="1676">
        <f t="shared" ref="OHC65" si="5173">$E59*$C$64*$C$65</f>
        <v>-242386.82334836625</v>
      </c>
      <c r="OHE65" s="1676">
        <f t="shared" ref="OHE65" si="5174">$E59*$C$64*$C$65</f>
        <v>-242386.82334836625</v>
      </c>
      <c r="OHG65" s="1676">
        <f t="shared" ref="OHG65" si="5175">$E59*$C$64*$C$65</f>
        <v>-242386.82334836625</v>
      </c>
      <c r="OHI65" s="1676">
        <f t="shared" ref="OHI65" si="5176">$E59*$C$64*$C$65</f>
        <v>-242386.82334836625</v>
      </c>
      <c r="OHK65" s="1676">
        <f t="shared" ref="OHK65" si="5177">$E59*$C$64*$C$65</f>
        <v>-242386.82334836625</v>
      </c>
      <c r="OHM65" s="1676">
        <f t="shared" ref="OHM65" si="5178">$E59*$C$64*$C$65</f>
        <v>-242386.82334836625</v>
      </c>
      <c r="OHO65" s="1676">
        <f t="shared" ref="OHO65" si="5179">$E59*$C$64*$C$65</f>
        <v>-242386.82334836625</v>
      </c>
      <c r="OHQ65" s="1676">
        <f t="shared" ref="OHQ65" si="5180">$E59*$C$64*$C$65</f>
        <v>-242386.82334836625</v>
      </c>
      <c r="OHS65" s="1676">
        <f t="shared" ref="OHS65" si="5181">$E59*$C$64*$C$65</f>
        <v>-242386.82334836625</v>
      </c>
      <c r="OHU65" s="1676">
        <f t="shared" ref="OHU65" si="5182">$E59*$C$64*$C$65</f>
        <v>-242386.82334836625</v>
      </c>
      <c r="OHW65" s="1676">
        <f t="shared" ref="OHW65" si="5183">$E59*$C$64*$C$65</f>
        <v>-242386.82334836625</v>
      </c>
      <c r="OHY65" s="1676">
        <f t="shared" ref="OHY65" si="5184">$E59*$C$64*$C$65</f>
        <v>-242386.82334836625</v>
      </c>
      <c r="OIA65" s="1676">
        <f t="shared" ref="OIA65" si="5185">$E59*$C$64*$C$65</f>
        <v>-242386.82334836625</v>
      </c>
      <c r="OIC65" s="1676">
        <f t="shared" ref="OIC65" si="5186">$E59*$C$64*$C$65</f>
        <v>-242386.82334836625</v>
      </c>
      <c r="OIE65" s="1676">
        <f t="shared" ref="OIE65" si="5187">$E59*$C$64*$C$65</f>
        <v>-242386.82334836625</v>
      </c>
      <c r="OIG65" s="1676">
        <f t="shared" ref="OIG65" si="5188">$E59*$C$64*$C$65</f>
        <v>-242386.82334836625</v>
      </c>
      <c r="OII65" s="1676">
        <f t="shared" ref="OII65" si="5189">$E59*$C$64*$C$65</f>
        <v>-242386.82334836625</v>
      </c>
      <c r="OIK65" s="1676">
        <f t="shared" ref="OIK65" si="5190">$E59*$C$64*$C$65</f>
        <v>-242386.82334836625</v>
      </c>
      <c r="OIM65" s="1676">
        <f t="shared" ref="OIM65" si="5191">$E59*$C$64*$C$65</f>
        <v>-242386.82334836625</v>
      </c>
      <c r="OIO65" s="1676">
        <f t="shared" ref="OIO65" si="5192">$E59*$C$64*$C$65</f>
        <v>-242386.82334836625</v>
      </c>
      <c r="OIQ65" s="1676">
        <f t="shared" ref="OIQ65" si="5193">$E59*$C$64*$C$65</f>
        <v>-242386.82334836625</v>
      </c>
      <c r="OIS65" s="1676">
        <f t="shared" ref="OIS65" si="5194">$E59*$C$64*$C$65</f>
        <v>-242386.82334836625</v>
      </c>
      <c r="OIU65" s="1676">
        <f t="shared" ref="OIU65" si="5195">$E59*$C$64*$C$65</f>
        <v>-242386.82334836625</v>
      </c>
      <c r="OIW65" s="1676">
        <f t="shared" ref="OIW65" si="5196">$E59*$C$64*$C$65</f>
        <v>-242386.82334836625</v>
      </c>
      <c r="OIY65" s="1676">
        <f t="shared" ref="OIY65" si="5197">$E59*$C$64*$C$65</f>
        <v>-242386.82334836625</v>
      </c>
      <c r="OJA65" s="1676">
        <f t="shared" ref="OJA65" si="5198">$E59*$C$64*$C$65</f>
        <v>-242386.82334836625</v>
      </c>
      <c r="OJC65" s="1676">
        <f t="shared" ref="OJC65" si="5199">$E59*$C$64*$C$65</f>
        <v>-242386.82334836625</v>
      </c>
      <c r="OJE65" s="1676">
        <f t="shared" ref="OJE65" si="5200">$E59*$C$64*$C$65</f>
        <v>-242386.82334836625</v>
      </c>
      <c r="OJG65" s="1676">
        <f t="shared" ref="OJG65" si="5201">$E59*$C$64*$C$65</f>
        <v>-242386.82334836625</v>
      </c>
      <c r="OJI65" s="1676">
        <f t="shared" ref="OJI65" si="5202">$E59*$C$64*$C$65</f>
        <v>-242386.82334836625</v>
      </c>
      <c r="OJK65" s="1676">
        <f t="shared" ref="OJK65" si="5203">$E59*$C$64*$C$65</f>
        <v>-242386.82334836625</v>
      </c>
      <c r="OJM65" s="1676">
        <f t="shared" ref="OJM65" si="5204">$E59*$C$64*$C$65</f>
        <v>-242386.82334836625</v>
      </c>
      <c r="OJO65" s="1676">
        <f t="shared" ref="OJO65" si="5205">$E59*$C$64*$C$65</f>
        <v>-242386.82334836625</v>
      </c>
      <c r="OJQ65" s="1676">
        <f t="shared" ref="OJQ65" si="5206">$E59*$C$64*$C$65</f>
        <v>-242386.82334836625</v>
      </c>
      <c r="OJS65" s="1676">
        <f t="shared" ref="OJS65" si="5207">$E59*$C$64*$C$65</f>
        <v>-242386.82334836625</v>
      </c>
      <c r="OJU65" s="1676">
        <f t="shared" ref="OJU65" si="5208">$E59*$C$64*$C$65</f>
        <v>-242386.82334836625</v>
      </c>
      <c r="OJW65" s="1676">
        <f t="shared" ref="OJW65" si="5209">$E59*$C$64*$C$65</f>
        <v>-242386.82334836625</v>
      </c>
      <c r="OJY65" s="1676">
        <f t="shared" ref="OJY65" si="5210">$E59*$C$64*$C$65</f>
        <v>-242386.82334836625</v>
      </c>
      <c r="OKA65" s="1676">
        <f t="shared" ref="OKA65" si="5211">$E59*$C$64*$C$65</f>
        <v>-242386.82334836625</v>
      </c>
      <c r="OKC65" s="1676">
        <f t="shared" ref="OKC65" si="5212">$E59*$C$64*$C$65</f>
        <v>-242386.82334836625</v>
      </c>
      <c r="OKE65" s="1676">
        <f t="shared" ref="OKE65" si="5213">$E59*$C$64*$C$65</f>
        <v>-242386.82334836625</v>
      </c>
      <c r="OKG65" s="1676">
        <f t="shared" ref="OKG65" si="5214">$E59*$C$64*$C$65</f>
        <v>-242386.82334836625</v>
      </c>
      <c r="OKI65" s="1676">
        <f t="shared" ref="OKI65" si="5215">$E59*$C$64*$C$65</f>
        <v>-242386.82334836625</v>
      </c>
      <c r="OKK65" s="1676">
        <f t="shared" ref="OKK65" si="5216">$E59*$C$64*$C$65</f>
        <v>-242386.82334836625</v>
      </c>
      <c r="OKM65" s="1676">
        <f t="shared" ref="OKM65" si="5217">$E59*$C$64*$C$65</f>
        <v>-242386.82334836625</v>
      </c>
      <c r="OKO65" s="1676">
        <f t="shared" ref="OKO65" si="5218">$E59*$C$64*$C$65</f>
        <v>-242386.82334836625</v>
      </c>
      <c r="OKQ65" s="1676">
        <f t="shared" ref="OKQ65" si="5219">$E59*$C$64*$C$65</f>
        <v>-242386.82334836625</v>
      </c>
      <c r="OKS65" s="1676">
        <f t="shared" ref="OKS65" si="5220">$E59*$C$64*$C$65</f>
        <v>-242386.82334836625</v>
      </c>
      <c r="OKU65" s="1676">
        <f t="shared" ref="OKU65" si="5221">$E59*$C$64*$C$65</f>
        <v>-242386.82334836625</v>
      </c>
      <c r="OKW65" s="1676">
        <f t="shared" ref="OKW65" si="5222">$E59*$C$64*$C$65</f>
        <v>-242386.82334836625</v>
      </c>
      <c r="OKY65" s="1676">
        <f t="shared" ref="OKY65" si="5223">$E59*$C$64*$C$65</f>
        <v>-242386.82334836625</v>
      </c>
      <c r="OLA65" s="1676">
        <f t="shared" ref="OLA65" si="5224">$E59*$C$64*$C$65</f>
        <v>-242386.82334836625</v>
      </c>
      <c r="OLC65" s="1676">
        <f t="shared" ref="OLC65" si="5225">$E59*$C$64*$C$65</f>
        <v>-242386.82334836625</v>
      </c>
      <c r="OLE65" s="1676">
        <f t="shared" ref="OLE65" si="5226">$E59*$C$64*$C$65</f>
        <v>-242386.82334836625</v>
      </c>
      <c r="OLG65" s="1676">
        <f t="shared" ref="OLG65" si="5227">$E59*$C$64*$C$65</f>
        <v>-242386.82334836625</v>
      </c>
      <c r="OLI65" s="1676">
        <f t="shared" ref="OLI65" si="5228">$E59*$C$64*$C$65</f>
        <v>-242386.82334836625</v>
      </c>
      <c r="OLK65" s="1676">
        <f t="shared" ref="OLK65" si="5229">$E59*$C$64*$C$65</f>
        <v>-242386.82334836625</v>
      </c>
      <c r="OLM65" s="1676">
        <f t="shared" ref="OLM65" si="5230">$E59*$C$64*$C$65</f>
        <v>-242386.82334836625</v>
      </c>
      <c r="OLO65" s="1676">
        <f t="shared" ref="OLO65" si="5231">$E59*$C$64*$C$65</f>
        <v>-242386.82334836625</v>
      </c>
      <c r="OLQ65" s="1676">
        <f t="shared" ref="OLQ65" si="5232">$E59*$C$64*$C$65</f>
        <v>-242386.82334836625</v>
      </c>
      <c r="OLS65" s="1676">
        <f t="shared" ref="OLS65" si="5233">$E59*$C$64*$C$65</f>
        <v>-242386.82334836625</v>
      </c>
      <c r="OLU65" s="1676">
        <f t="shared" ref="OLU65" si="5234">$E59*$C$64*$C$65</f>
        <v>-242386.82334836625</v>
      </c>
      <c r="OLW65" s="1676">
        <f t="shared" ref="OLW65" si="5235">$E59*$C$64*$C$65</f>
        <v>-242386.82334836625</v>
      </c>
      <c r="OLY65" s="1676">
        <f t="shared" ref="OLY65" si="5236">$E59*$C$64*$C$65</f>
        <v>-242386.82334836625</v>
      </c>
      <c r="OMA65" s="1676">
        <f t="shared" ref="OMA65" si="5237">$E59*$C$64*$C$65</f>
        <v>-242386.82334836625</v>
      </c>
      <c r="OMC65" s="1676">
        <f t="shared" ref="OMC65" si="5238">$E59*$C$64*$C$65</f>
        <v>-242386.82334836625</v>
      </c>
      <c r="OME65" s="1676">
        <f t="shared" ref="OME65" si="5239">$E59*$C$64*$C$65</f>
        <v>-242386.82334836625</v>
      </c>
      <c r="OMG65" s="1676">
        <f t="shared" ref="OMG65" si="5240">$E59*$C$64*$C$65</f>
        <v>-242386.82334836625</v>
      </c>
      <c r="OMI65" s="1676">
        <f t="shared" ref="OMI65" si="5241">$E59*$C$64*$C$65</f>
        <v>-242386.82334836625</v>
      </c>
      <c r="OMK65" s="1676">
        <f t="shared" ref="OMK65" si="5242">$E59*$C$64*$C$65</f>
        <v>-242386.82334836625</v>
      </c>
      <c r="OMM65" s="1676">
        <f t="shared" ref="OMM65" si="5243">$E59*$C$64*$C$65</f>
        <v>-242386.82334836625</v>
      </c>
      <c r="OMO65" s="1676">
        <f t="shared" ref="OMO65" si="5244">$E59*$C$64*$C$65</f>
        <v>-242386.82334836625</v>
      </c>
      <c r="OMQ65" s="1676">
        <f t="shared" ref="OMQ65" si="5245">$E59*$C$64*$C$65</f>
        <v>-242386.82334836625</v>
      </c>
      <c r="OMS65" s="1676">
        <f t="shared" ref="OMS65" si="5246">$E59*$C$64*$C$65</f>
        <v>-242386.82334836625</v>
      </c>
      <c r="OMU65" s="1676">
        <f t="shared" ref="OMU65" si="5247">$E59*$C$64*$C$65</f>
        <v>-242386.82334836625</v>
      </c>
      <c r="OMW65" s="1676">
        <f t="shared" ref="OMW65" si="5248">$E59*$C$64*$C$65</f>
        <v>-242386.82334836625</v>
      </c>
      <c r="OMY65" s="1676">
        <f t="shared" ref="OMY65" si="5249">$E59*$C$64*$C$65</f>
        <v>-242386.82334836625</v>
      </c>
      <c r="ONA65" s="1676">
        <f t="shared" ref="ONA65" si="5250">$E59*$C$64*$C$65</f>
        <v>-242386.82334836625</v>
      </c>
      <c r="ONC65" s="1676">
        <f t="shared" ref="ONC65" si="5251">$E59*$C$64*$C$65</f>
        <v>-242386.82334836625</v>
      </c>
      <c r="ONE65" s="1676">
        <f t="shared" ref="ONE65" si="5252">$E59*$C$64*$C$65</f>
        <v>-242386.82334836625</v>
      </c>
      <c r="ONG65" s="1676">
        <f t="shared" ref="ONG65" si="5253">$E59*$C$64*$C$65</f>
        <v>-242386.82334836625</v>
      </c>
      <c r="ONI65" s="1676">
        <f t="shared" ref="ONI65" si="5254">$E59*$C$64*$C$65</f>
        <v>-242386.82334836625</v>
      </c>
      <c r="ONK65" s="1676">
        <f t="shared" ref="ONK65" si="5255">$E59*$C$64*$C$65</f>
        <v>-242386.82334836625</v>
      </c>
      <c r="ONM65" s="1676">
        <f t="shared" ref="ONM65" si="5256">$E59*$C$64*$C$65</f>
        <v>-242386.82334836625</v>
      </c>
      <c r="ONO65" s="1676">
        <f t="shared" ref="ONO65" si="5257">$E59*$C$64*$C$65</f>
        <v>-242386.82334836625</v>
      </c>
      <c r="ONQ65" s="1676">
        <f t="shared" ref="ONQ65" si="5258">$E59*$C$64*$C$65</f>
        <v>-242386.82334836625</v>
      </c>
      <c r="ONS65" s="1676">
        <f t="shared" ref="ONS65" si="5259">$E59*$C$64*$C$65</f>
        <v>-242386.82334836625</v>
      </c>
      <c r="ONU65" s="1676">
        <f t="shared" ref="ONU65" si="5260">$E59*$C$64*$C$65</f>
        <v>-242386.82334836625</v>
      </c>
      <c r="ONW65" s="1676">
        <f t="shared" ref="ONW65" si="5261">$E59*$C$64*$C$65</f>
        <v>-242386.82334836625</v>
      </c>
      <c r="ONY65" s="1676">
        <f t="shared" ref="ONY65" si="5262">$E59*$C$64*$C$65</f>
        <v>-242386.82334836625</v>
      </c>
      <c r="OOA65" s="1676">
        <f t="shared" ref="OOA65" si="5263">$E59*$C$64*$C$65</f>
        <v>-242386.82334836625</v>
      </c>
      <c r="OOC65" s="1676">
        <f t="shared" ref="OOC65" si="5264">$E59*$C$64*$C$65</f>
        <v>-242386.82334836625</v>
      </c>
      <c r="OOE65" s="1676">
        <f t="shared" ref="OOE65" si="5265">$E59*$C$64*$C$65</f>
        <v>-242386.82334836625</v>
      </c>
      <c r="OOG65" s="1676">
        <f t="shared" ref="OOG65" si="5266">$E59*$C$64*$C$65</f>
        <v>-242386.82334836625</v>
      </c>
      <c r="OOI65" s="1676">
        <f t="shared" ref="OOI65" si="5267">$E59*$C$64*$C$65</f>
        <v>-242386.82334836625</v>
      </c>
      <c r="OOK65" s="1676">
        <f t="shared" ref="OOK65" si="5268">$E59*$C$64*$C$65</f>
        <v>-242386.82334836625</v>
      </c>
      <c r="OOM65" s="1676">
        <f t="shared" ref="OOM65" si="5269">$E59*$C$64*$C$65</f>
        <v>-242386.82334836625</v>
      </c>
      <c r="OOO65" s="1676">
        <f t="shared" ref="OOO65" si="5270">$E59*$C$64*$C$65</f>
        <v>-242386.82334836625</v>
      </c>
      <c r="OOQ65" s="1676">
        <f t="shared" ref="OOQ65" si="5271">$E59*$C$64*$C$65</f>
        <v>-242386.82334836625</v>
      </c>
      <c r="OOS65" s="1676">
        <f t="shared" ref="OOS65" si="5272">$E59*$C$64*$C$65</f>
        <v>-242386.82334836625</v>
      </c>
      <c r="OOU65" s="1676">
        <f t="shared" ref="OOU65" si="5273">$E59*$C$64*$C$65</f>
        <v>-242386.82334836625</v>
      </c>
      <c r="OOW65" s="1676">
        <f t="shared" ref="OOW65" si="5274">$E59*$C$64*$C$65</f>
        <v>-242386.82334836625</v>
      </c>
      <c r="OOY65" s="1676">
        <f t="shared" ref="OOY65" si="5275">$E59*$C$64*$C$65</f>
        <v>-242386.82334836625</v>
      </c>
      <c r="OPA65" s="1676">
        <f t="shared" ref="OPA65" si="5276">$E59*$C$64*$C$65</f>
        <v>-242386.82334836625</v>
      </c>
      <c r="OPC65" s="1676">
        <f t="shared" ref="OPC65" si="5277">$E59*$C$64*$C$65</f>
        <v>-242386.82334836625</v>
      </c>
      <c r="OPE65" s="1676">
        <f t="shared" ref="OPE65" si="5278">$E59*$C$64*$C$65</f>
        <v>-242386.82334836625</v>
      </c>
      <c r="OPG65" s="1676">
        <f t="shared" ref="OPG65" si="5279">$E59*$C$64*$C$65</f>
        <v>-242386.82334836625</v>
      </c>
      <c r="OPI65" s="1676">
        <f t="shared" ref="OPI65" si="5280">$E59*$C$64*$C$65</f>
        <v>-242386.82334836625</v>
      </c>
      <c r="OPK65" s="1676">
        <f t="shared" ref="OPK65" si="5281">$E59*$C$64*$C$65</f>
        <v>-242386.82334836625</v>
      </c>
      <c r="OPM65" s="1676">
        <f t="shared" ref="OPM65" si="5282">$E59*$C$64*$C$65</f>
        <v>-242386.82334836625</v>
      </c>
      <c r="OPO65" s="1676">
        <f t="shared" ref="OPO65" si="5283">$E59*$C$64*$C$65</f>
        <v>-242386.82334836625</v>
      </c>
      <c r="OPQ65" s="1676">
        <f t="shared" ref="OPQ65" si="5284">$E59*$C$64*$C$65</f>
        <v>-242386.82334836625</v>
      </c>
      <c r="OPS65" s="1676">
        <f t="shared" ref="OPS65" si="5285">$E59*$C$64*$C$65</f>
        <v>-242386.82334836625</v>
      </c>
      <c r="OPU65" s="1676">
        <f t="shared" ref="OPU65" si="5286">$E59*$C$64*$C$65</f>
        <v>-242386.82334836625</v>
      </c>
      <c r="OPW65" s="1676">
        <f t="shared" ref="OPW65" si="5287">$E59*$C$64*$C$65</f>
        <v>-242386.82334836625</v>
      </c>
      <c r="OPY65" s="1676">
        <f t="shared" ref="OPY65" si="5288">$E59*$C$64*$C$65</f>
        <v>-242386.82334836625</v>
      </c>
      <c r="OQA65" s="1676">
        <f t="shared" ref="OQA65" si="5289">$E59*$C$64*$C$65</f>
        <v>-242386.82334836625</v>
      </c>
      <c r="OQC65" s="1676">
        <f t="shared" ref="OQC65" si="5290">$E59*$C$64*$C$65</f>
        <v>-242386.82334836625</v>
      </c>
      <c r="OQE65" s="1676">
        <f t="shared" ref="OQE65" si="5291">$E59*$C$64*$C$65</f>
        <v>-242386.82334836625</v>
      </c>
      <c r="OQG65" s="1676">
        <f t="shared" ref="OQG65" si="5292">$E59*$C$64*$C$65</f>
        <v>-242386.82334836625</v>
      </c>
      <c r="OQI65" s="1676">
        <f t="shared" ref="OQI65" si="5293">$E59*$C$64*$C$65</f>
        <v>-242386.82334836625</v>
      </c>
      <c r="OQK65" s="1676">
        <f t="shared" ref="OQK65" si="5294">$E59*$C$64*$C$65</f>
        <v>-242386.82334836625</v>
      </c>
      <c r="OQM65" s="1676">
        <f t="shared" ref="OQM65" si="5295">$E59*$C$64*$C$65</f>
        <v>-242386.82334836625</v>
      </c>
      <c r="OQO65" s="1676">
        <f t="shared" ref="OQO65" si="5296">$E59*$C$64*$C$65</f>
        <v>-242386.82334836625</v>
      </c>
      <c r="OQQ65" s="1676">
        <f t="shared" ref="OQQ65" si="5297">$E59*$C$64*$C$65</f>
        <v>-242386.82334836625</v>
      </c>
      <c r="OQS65" s="1676">
        <f t="shared" ref="OQS65" si="5298">$E59*$C$64*$C$65</f>
        <v>-242386.82334836625</v>
      </c>
      <c r="OQU65" s="1676">
        <f t="shared" ref="OQU65" si="5299">$E59*$C$64*$C$65</f>
        <v>-242386.82334836625</v>
      </c>
      <c r="OQW65" s="1676">
        <f t="shared" ref="OQW65" si="5300">$E59*$C$64*$C$65</f>
        <v>-242386.82334836625</v>
      </c>
      <c r="OQY65" s="1676">
        <f t="shared" ref="OQY65" si="5301">$E59*$C$64*$C$65</f>
        <v>-242386.82334836625</v>
      </c>
      <c r="ORA65" s="1676">
        <f t="shared" ref="ORA65" si="5302">$E59*$C$64*$C$65</f>
        <v>-242386.82334836625</v>
      </c>
      <c r="ORC65" s="1676">
        <f t="shared" ref="ORC65" si="5303">$E59*$C$64*$C$65</f>
        <v>-242386.82334836625</v>
      </c>
      <c r="ORE65" s="1676">
        <f t="shared" ref="ORE65" si="5304">$E59*$C$64*$C$65</f>
        <v>-242386.82334836625</v>
      </c>
      <c r="ORG65" s="1676">
        <f t="shared" ref="ORG65" si="5305">$E59*$C$64*$C$65</f>
        <v>-242386.82334836625</v>
      </c>
      <c r="ORI65" s="1676">
        <f t="shared" ref="ORI65" si="5306">$E59*$C$64*$C$65</f>
        <v>-242386.82334836625</v>
      </c>
      <c r="ORK65" s="1676">
        <f t="shared" ref="ORK65" si="5307">$E59*$C$64*$C$65</f>
        <v>-242386.82334836625</v>
      </c>
      <c r="ORM65" s="1676">
        <f t="shared" ref="ORM65" si="5308">$E59*$C$64*$C$65</f>
        <v>-242386.82334836625</v>
      </c>
      <c r="ORO65" s="1676">
        <f t="shared" ref="ORO65" si="5309">$E59*$C$64*$C$65</f>
        <v>-242386.82334836625</v>
      </c>
      <c r="ORQ65" s="1676">
        <f t="shared" ref="ORQ65" si="5310">$E59*$C$64*$C$65</f>
        <v>-242386.82334836625</v>
      </c>
      <c r="ORS65" s="1676">
        <f t="shared" ref="ORS65" si="5311">$E59*$C$64*$C$65</f>
        <v>-242386.82334836625</v>
      </c>
      <c r="ORU65" s="1676">
        <f t="shared" ref="ORU65" si="5312">$E59*$C$64*$C$65</f>
        <v>-242386.82334836625</v>
      </c>
      <c r="ORW65" s="1676">
        <f t="shared" ref="ORW65" si="5313">$E59*$C$64*$C$65</f>
        <v>-242386.82334836625</v>
      </c>
      <c r="ORY65" s="1676">
        <f t="shared" ref="ORY65" si="5314">$E59*$C$64*$C$65</f>
        <v>-242386.82334836625</v>
      </c>
      <c r="OSA65" s="1676">
        <f t="shared" ref="OSA65" si="5315">$E59*$C$64*$C$65</f>
        <v>-242386.82334836625</v>
      </c>
      <c r="OSC65" s="1676">
        <f t="shared" ref="OSC65" si="5316">$E59*$C$64*$C$65</f>
        <v>-242386.82334836625</v>
      </c>
      <c r="OSE65" s="1676">
        <f t="shared" ref="OSE65" si="5317">$E59*$C$64*$C$65</f>
        <v>-242386.82334836625</v>
      </c>
      <c r="OSG65" s="1676">
        <f t="shared" ref="OSG65" si="5318">$E59*$C$64*$C$65</f>
        <v>-242386.82334836625</v>
      </c>
      <c r="OSI65" s="1676">
        <f t="shared" ref="OSI65" si="5319">$E59*$C$64*$C$65</f>
        <v>-242386.82334836625</v>
      </c>
      <c r="OSK65" s="1676">
        <f t="shared" ref="OSK65" si="5320">$E59*$C$64*$C$65</f>
        <v>-242386.82334836625</v>
      </c>
      <c r="OSM65" s="1676">
        <f t="shared" ref="OSM65" si="5321">$E59*$C$64*$C$65</f>
        <v>-242386.82334836625</v>
      </c>
      <c r="OSO65" s="1676">
        <f t="shared" ref="OSO65" si="5322">$E59*$C$64*$C$65</f>
        <v>-242386.82334836625</v>
      </c>
      <c r="OSQ65" s="1676">
        <f t="shared" ref="OSQ65" si="5323">$E59*$C$64*$C$65</f>
        <v>-242386.82334836625</v>
      </c>
      <c r="OSS65" s="1676">
        <f t="shared" ref="OSS65" si="5324">$E59*$C$64*$C$65</f>
        <v>-242386.82334836625</v>
      </c>
      <c r="OSU65" s="1676">
        <f t="shared" ref="OSU65" si="5325">$E59*$C$64*$C$65</f>
        <v>-242386.82334836625</v>
      </c>
      <c r="OSW65" s="1676">
        <f t="shared" ref="OSW65" si="5326">$E59*$C$64*$C$65</f>
        <v>-242386.82334836625</v>
      </c>
      <c r="OSY65" s="1676">
        <f t="shared" ref="OSY65" si="5327">$E59*$C$64*$C$65</f>
        <v>-242386.82334836625</v>
      </c>
      <c r="OTA65" s="1676">
        <f t="shared" ref="OTA65" si="5328">$E59*$C$64*$C$65</f>
        <v>-242386.82334836625</v>
      </c>
      <c r="OTC65" s="1676">
        <f t="shared" ref="OTC65" si="5329">$E59*$C$64*$C$65</f>
        <v>-242386.82334836625</v>
      </c>
      <c r="OTE65" s="1676">
        <f t="shared" ref="OTE65" si="5330">$E59*$C$64*$C$65</f>
        <v>-242386.82334836625</v>
      </c>
      <c r="OTG65" s="1676">
        <f t="shared" ref="OTG65" si="5331">$E59*$C$64*$C$65</f>
        <v>-242386.82334836625</v>
      </c>
      <c r="OTI65" s="1676">
        <f t="shared" ref="OTI65" si="5332">$E59*$C$64*$C$65</f>
        <v>-242386.82334836625</v>
      </c>
      <c r="OTK65" s="1676">
        <f t="shared" ref="OTK65" si="5333">$E59*$C$64*$C$65</f>
        <v>-242386.82334836625</v>
      </c>
      <c r="OTM65" s="1676">
        <f t="shared" ref="OTM65" si="5334">$E59*$C$64*$C$65</f>
        <v>-242386.82334836625</v>
      </c>
      <c r="OTO65" s="1676">
        <f t="shared" ref="OTO65" si="5335">$E59*$C$64*$C$65</f>
        <v>-242386.82334836625</v>
      </c>
      <c r="OTQ65" s="1676">
        <f t="shared" ref="OTQ65" si="5336">$E59*$C$64*$C$65</f>
        <v>-242386.82334836625</v>
      </c>
      <c r="OTS65" s="1676">
        <f t="shared" ref="OTS65" si="5337">$E59*$C$64*$C$65</f>
        <v>-242386.82334836625</v>
      </c>
      <c r="OTU65" s="1676">
        <f t="shared" ref="OTU65" si="5338">$E59*$C$64*$C$65</f>
        <v>-242386.82334836625</v>
      </c>
      <c r="OTW65" s="1676">
        <f t="shared" ref="OTW65" si="5339">$E59*$C$64*$C$65</f>
        <v>-242386.82334836625</v>
      </c>
      <c r="OTY65" s="1676">
        <f t="shared" ref="OTY65" si="5340">$E59*$C$64*$C$65</f>
        <v>-242386.82334836625</v>
      </c>
      <c r="OUA65" s="1676">
        <f t="shared" ref="OUA65" si="5341">$E59*$C$64*$C$65</f>
        <v>-242386.82334836625</v>
      </c>
      <c r="OUC65" s="1676">
        <f t="shared" ref="OUC65" si="5342">$E59*$C$64*$C$65</f>
        <v>-242386.82334836625</v>
      </c>
      <c r="OUE65" s="1676">
        <f t="shared" ref="OUE65" si="5343">$E59*$C$64*$C$65</f>
        <v>-242386.82334836625</v>
      </c>
      <c r="OUG65" s="1676">
        <f t="shared" ref="OUG65" si="5344">$E59*$C$64*$C$65</f>
        <v>-242386.82334836625</v>
      </c>
      <c r="OUI65" s="1676">
        <f t="shared" ref="OUI65" si="5345">$E59*$C$64*$C$65</f>
        <v>-242386.82334836625</v>
      </c>
      <c r="OUK65" s="1676">
        <f t="shared" ref="OUK65" si="5346">$E59*$C$64*$C$65</f>
        <v>-242386.82334836625</v>
      </c>
      <c r="OUM65" s="1676">
        <f t="shared" ref="OUM65" si="5347">$E59*$C$64*$C$65</f>
        <v>-242386.82334836625</v>
      </c>
      <c r="OUO65" s="1676">
        <f t="shared" ref="OUO65" si="5348">$E59*$C$64*$C$65</f>
        <v>-242386.82334836625</v>
      </c>
      <c r="OUQ65" s="1676">
        <f t="shared" ref="OUQ65" si="5349">$E59*$C$64*$C$65</f>
        <v>-242386.82334836625</v>
      </c>
      <c r="OUS65" s="1676">
        <f t="shared" ref="OUS65" si="5350">$E59*$C$64*$C$65</f>
        <v>-242386.82334836625</v>
      </c>
      <c r="OUU65" s="1676">
        <f t="shared" ref="OUU65" si="5351">$E59*$C$64*$C$65</f>
        <v>-242386.82334836625</v>
      </c>
      <c r="OUW65" s="1676">
        <f t="shared" ref="OUW65" si="5352">$E59*$C$64*$C$65</f>
        <v>-242386.82334836625</v>
      </c>
      <c r="OUY65" s="1676">
        <f t="shared" ref="OUY65" si="5353">$E59*$C$64*$C$65</f>
        <v>-242386.82334836625</v>
      </c>
      <c r="OVA65" s="1676">
        <f t="shared" ref="OVA65" si="5354">$E59*$C$64*$C$65</f>
        <v>-242386.82334836625</v>
      </c>
      <c r="OVC65" s="1676">
        <f t="shared" ref="OVC65" si="5355">$E59*$C$64*$C$65</f>
        <v>-242386.82334836625</v>
      </c>
      <c r="OVE65" s="1676">
        <f t="shared" ref="OVE65" si="5356">$E59*$C$64*$C$65</f>
        <v>-242386.82334836625</v>
      </c>
      <c r="OVG65" s="1676">
        <f t="shared" ref="OVG65" si="5357">$E59*$C$64*$C$65</f>
        <v>-242386.82334836625</v>
      </c>
      <c r="OVI65" s="1676">
        <f t="shared" ref="OVI65" si="5358">$E59*$C$64*$C$65</f>
        <v>-242386.82334836625</v>
      </c>
      <c r="OVK65" s="1676">
        <f t="shared" ref="OVK65" si="5359">$E59*$C$64*$C$65</f>
        <v>-242386.82334836625</v>
      </c>
      <c r="OVM65" s="1676">
        <f t="shared" ref="OVM65" si="5360">$E59*$C$64*$C$65</f>
        <v>-242386.82334836625</v>
      </c>
      <c r="OVO65" s="1676">
        <f t="shared" ref="OVO65" si="5361">$E59*$C$64*$C$65</f>
        <v>-242386.82334836625</v>
      </c>
      <c r="OVQ65" s="1676">
        <f t="shared" ref="OVQ65" si="5362">$E59*$C$64*$C$65</f>
        <v>-242386.82334836625</v>
      </c>
      <c r="OVS65" s="1676">
        <f t="shared" ref="OVS65" si="5363">$E59*$C$64*$C$65</f>
        <v>-242386.82334836625</v>
      </c>
      <c r="OVU65" s="1676">
        <f t="shared" ref="OVU65" si="5364">$E59*$C$64*$C$65</f>
        <v>-242386.82334836625</v>
      </c>
      <c r="OVW65" s="1676">
        <f t="shared" ref="OVW65" si="5365">$E59*$C$64*$C$65</f>
        <v>-242386.82334836625</v>
      </c>
      <c r="OVY65" s="1676">
        <f t="shared" ref="OVY65" si="5366">$E59*$C$64*$C$65</f>
        <v>-242386.82334836625</v>
      </c>
      <c r="OWA65" s="1676">
        <f t="shared" ref="OWA65" si="5367">$E59*$C$64*$C$65</f>
        <v>-242386.82334836625</v>
      </c>
      <c r="OWC65" s="1676">
        <f t="shared" ref="OWC65" si="5368">$E59*$C$64*$C$65</f>
        <v>-242386.82334836625</v>
      </c>
      <c r="OWE65" s="1676">
        <f t="shared" ref="OWE65" si="5369">$E59*$C$64*$C$65</f>
        <v>-242386.82334836625</v>
      </c>
      <c r="OWG65" s="1676">
        <f t="shared" ref="OWG65" si="5370">$E59*$C$64*$C$65</f>
        <v>-242386.82334836625</v>
      </c>
      <c r="OWI65" s="1676">
        <f t="shared" ref="OWI65" si="5371">$E59*$C$64*$C$65</f>
        <v>-242386.82334836625</v>
      </c>
      <c r="OWK65" s="1676">
        <f t="shared" ref="OWK65" si="5372">$E59*$C$64*$C$65</f>
        <v>-242386.82334836625</v>
      </c>
      <c r="OWM65" s="1676">
        <f t="shared" ref="OWM65" si="5373">$E59*$C$64*$C$65</f>
        <v>-242386.82334836625</v>
      </c>
      <c r="OWO65" s="1676">
        <f t="shared" ref="OWO65" si="5374">$E59*$C$64*$C$65</f>
        <v>-242386.82334836625</v>
      </c>
      <c r="OWQ65" s="1676">
        <f t="shared" ref="OWQ65" si="5375">$E59*$C$64*$C$65</f>
        <v>-242386.82334836625</v>
      </c>
      <c r="OWS65" s="1676">
        <f t="shared" ref="OWS65" si="5376">$E59*$C$64*$C$65</f>
        <v>-242386.82334836625</v>
      </c>
      <c r="OWU65" s="1676">
        <f t="shared" ref="OWU65" si="5377">$E59*$C$64*$C$65</f>
        <v>-242386.82334836625</v>
      </c>
      <c r="OWW65" s="1676">
        <f t="shared" ref="OWW65" si="5378">$E59*$C$64*$C$65</f>
        <v>-242386.82334836625</v>
      </c>
      <c r="OWY65" s="1676">
        <f t="shared" ref="OWY65" si="5379">$E59*$C$64*$C$65</f>
        <v>-242386.82334836625</v>
      </c>
      <c r="OXA65" s="1676">
        <f t="shared" ref="OXA65" si="5380">$E59*$C$64*$C$65</f>
        <v>-242386.82334836625</v>
      </c>
      <c r="OXC65" s="1676">
        <f t="shared" ref="OXC65" si="5381">$E59*$C$64*$C$65</f>
        <v>-242386.82334836625</v>
      </c>
      <c r="OXE65" s="1676">
        <f t="shared" ref="OXE65" si="5382">$E59*$C$64*$C$65</f>
        <v>-242386.82334836625</v>
      </c>
      <c r="OXG65" s="1676">
        <f t="shared" ref="OXG65" si="5383">$E59*$C$64*$C$65</f>
        <v>-242386.82334836625</v>
      </c>
      <c r="OXI65" s="1676">
        <f t="shared" ref="OXI65" si="5384">$E59*$C$64*$C$65</f>
        <v>-242386.82334836625</v>
      </c>
      <c r="OXK65" s="1676">
        <f t="shared" ref="OXK65" si="5385">$E59*$C$64*$C$65</f>
        <v>-242386.82334836625</v>
      </c>
      <c r="OXM65" s="1676">
        <f t="shared" ref="OXM65" si="5386">$E59*$C$64*$C$65</f>
        <v>-242386.82334836625</v>
      </c>
      <c r="OXO65" s="1676">
        <f t="shared" ref="OXO65" si="5387">$E59*$C$64*$C$65</f>
        <v>-242386.82334836625</v>
      </c>
      <c r="OXQ65" s="1676">
        <f t="shared" ref="OXQ65" si="5388">$E59*$C$64*$C$65</f>
        <v>-242386.82334836625</v>
      </c>
      <c r="OXS65" s="1676">
        <f t="shared" ref="OXS65" si="5389">$E59*$C$64*$C$65</f>
        <v>-242386.82334836625</v>
      </c>
      <c r="OXU65" s="1676">
        <f t="shared" ref="OXU65" si="5390">$E59*$C$64*$C$65</f>
        <v>-242386.82334836625</v>
      </c>
      <c r="OXW65" s="1676">
        <f t="shared" ref="OXW65" si="5391">$E59*$C$64*$C$65</f>
        <v>-242386.82334836625</v>
      </c>
      <c r="OXY65" s="1676">
        <f t="shared" ref="OXY65" si="5392">$E59*$C$64*$C$65</f>
        <v>-242386.82334836625</v>
      </c>
      <c r="OYA65" s="1676">
        <f t="shared" ref="OYA65" si="5393">$E59*$C$64*$C$65</f>
        <v>-242386.82334836625</v>
      </c>
      <c r="OYC65" s="1676">
        <f t="shared" ref="OYC65" si="5394">$E59*$C$64*$C$65</f>
        <v>-242386.82334836625</v>
      </c>
      <c r="OYE65" s="1676">
        <f t="shared" ref="OYE65" si="5395">$E59*$C$64*$C$65</f>
        <v>-242386.82334836625</v>
      </c>
      <c r="OYG65" s="1676">
        <f t="shared" ref="OYG65" si="5396">$E59*$C$64*$C$65</f>
        <v>-242386.82334836625</v>
      </c>
      <c r="OYI65" s="1676">
        <f t="shared" ref="OYI65" si="5397">$E59*$C$64*$C$65</f>
        <v>-242386.82334836625</v>
      </c>
      <c r="OYK65" s="1676">
        <f t="shared" ref="OYK65" si="5398">$E59*$C$64*$C$65</f>
        <v>-242386.82334836625</v>
      </c>
      <c r="OYM65" s="1676">
        <f t="shared" ref="OYM65" si="5399">$E59*$C$64*$C$65</f>
        <v>-242386.82334836625</v>
      </c>
      <c r="OYO65" s="1676">
        <f t="shared" ref="OYO65" si="5400">$E59*$C$64*$C$65</f>
        <v>-242386.82334836625</v>
      </c>
      <c r="OYQ65" s="1676">
        <f t="shared" ref="OYQ65" si="5401">$E59*$C$64*$C$65</f>
        <v>-242386.82334836625</v>
      </c>
      <c r="OYS65" s="1676">
        <f t="shared" ref="OYS65" si="5402">$E59*$C$64*$C$65</f>
        <v>-242386.82334836625</v>
      </c>
      <c r="OYU65" s="1676">
        <f t="shared" ref="OYU65" si="5403">$E59*$C$64*$C$65</f>
        <v>-242386.82334836625</v>
      </c>
      <c r="OYW65" s="1676">
        <f t="shared" ref="OYW65" si="5404">$E59*$C$64*$C$65</f>
        <v>-242386.82334836625</v>
      </c>
      <c r="OYY65" s="1676">
        <f t="shared" ref="OYY65" si="5405">$E59*$C$64*$C$65</f>
        <v>-242386.82334836625</v>
      </c>
      <c r="OZA65" s="1676">
        <f t="shared" ref="OZA65" si="5406">$E59*$C$64*$C$65</f>
        <v>-242386.82334836625</v>
      </c>
      <c r="OZC65" s="1676">
        <f t="shared" ref="OZC65" si="5407">$E59*$C$64*$C$65</f>
        <v>-242386.82334836625</v>
      </c>
      <c r="OZE65" s="1676">
        <f t="shared" ref="OZE65" si="5408">$E59*$C$64*$C$65</f>
        <v>-242386.82334836625</v>
      </c>
      <c r="OZG65" s="1676">
        <f t="shared" ref="OZG65" si="5409">$E59*$C$64*$C$65</f>
        <v>-242386.82334836625</v>
      </c>
      <c r="OZI65" s="1676">
        <f t="shared" ref="OZI65" si="5410">$E59*$C$64*$C$65</f>
        <v>-242386.82334836625</v>
      </c>
      <c r="OZK65" s="1676">
        <f t="shared" ref="OZK65" si="5411">$E59*$C$64*$C$65</f>
        <v>-242386.82334836625</v>
      </c>
      <c r="OZM65" s="1676">
        <f t="shared" ref="OZM65" si="5412">$E59*$C$64*$C$65</f>
        <v>-242386.82334836625</v>
      </c>
      <c r="OZO65" s="1676">
        <f t="shared" ref="OZO65" si="5413">$E59*$C$64*$C$65</f>
        <v>-242386.82334836625</v>
      </c>
      <c r="OZQ65" s="1676">
        <f t="shared" ref="OZQ65" si="5414">$E59*$C$64*$C$65</f>
        <v>-242386.82334836625</v>
      </c>
      <c r="OZS65" s="1676">
        <f t="shared" ref="OZS65" si="5415">$E59*$C$64*$C$65</f>
        <v>-242386.82334836625</v>
      </c>
      <c r="OZU65" s="1676">
        <f t="shared" ref="OZU65" si="5416">$E59*$C$64*$C$65</f>
        <v>-242386.82334836625</v>
      </c>
      <c r="OZW65" s="1676">
        <f t="shared" ref="OZW65" si="5417">$E59*$C$64*$C$65</f>
        <v>-242386.82334836625</v>
      </c>
      <c r="OZY65" s="1676">
        <f t="shared" ref="OZY65" si="5418">$E59*$C$64*$C$65</f>
        <v>-242386.82334836625</v>
      </c>
      <c r="PAA65" s="1676">
        <f t="shared" ref="PAA65" si="5419">$E59*$C$64*$C$65</f>
        <v>-242386.82334836625</v>
      </c>
      <c r="PAC65" s="1676">
        <f t="shared" ref="PAC65" si="5420">$E59*$C$64*$C$65</f>
        <v>-242386.82334836625</v>
      </c>
      <c r="PAE65" s="1676">
        <f t="shared" ref="PAE65" si="5421">$E59*$C$64*$C$65</f>
        <v>-242386.82334836625</v>
      </c>
      <c r="PAG65" s="1676">
        <f t="shared" ref="PAG65" si="5422">$E59*$C$64*$C$65</f>
        <v>-242386.82334836625</v>
      </c>
      <c r="PAI65" s="1676">
        <f t="shared" ref="PAI65" si="5423">$E59*$C$64*$C$65</f>
        <v>-242386.82334836625</v>
      </c>
      <c r="PAK65" s="1676">
        <f t="shared" ref="PAK65" si="5424">$E59*$C$64*$C$65</f>
        <v>-242386.82334836625</v>
      </c>
      <c r="PAM65" s="1676">
        <f t="shared" ref="PAM65" si="5425">$E59*$C$64*$C$65</f>
        <v>-242386.82334836625</v>
      </c>
      <c r="PAO65" s="1676">
        <f t="shared" ref="PAO65" si="5426">$E59*$C$64*$C$65</f>
        <v>-242386.82334836625</v>
      </c>
      <c r="PAQ65" s="1676">
        <f t="shared" ref="PAQ65" si="5427">$E59*$C$64*$C$65</f>
        <v>-242386.82334836625</v>
      </c>
      <c r="PAS65" s="1676">
        <f t="shared" ref="PAS65" si="5428">$E59*$C$64*$C$65</f>
        <v>-242386.82334836625</v>
      </c>
      <c r="PAU65" s="1676">
        <f t="shared" ref="PAU65" si="5429">$E59*$C$64*$C$65</f>
        <v>-242386.82334836625</v>
      </c>
      <c r="PAW65" s="1676">
        <f t="shared" ref="PAW65" si="5430">$E59*$C$64*$C$65</f>
        <v>-242386.82334836625</v>
      </c>
      <c r="PAY65" s="1676">
        <f t="shared" ref="PAY65" si="5431">$E59*$C$64*$C$65</f>
        <v>-242386.82334836625</v>
      </c>
      <c r="PBA65" s="1676">
        <f t="shared" ref="PBA65" si="5432">$E59*$C$64*$C$65</f>
        <v>-242386.82334836625</v>
      </c>
      <c r="PBC65" s="1676">
        <f t="shared" ref="PBC65" si="5433">$E59*$C$64*$C$65</f>
        <v>-242386.82334836625</v>
      </c>
      <c r="PBE65" s="1676">
        <f t="shared" ref="PBE65" si="5434">$E59*$C$64*$C$65</f>
        <v>-242386.82334836625</v>
      </c>
      <c r="PBG65" s="1676">
        <f t="shared" ref="PBG65" si="5435">$E59*$C$64*$C$65</f>
        <v>-242386.82334836625</v>
      </c>
      <c r="PBI65" s="1676">
        <f t="shared" ref="PBI65" si="5436">$E59*$C$64*$C$65</f>
        <v>-242386.82334836625</v>
      </c>
      <c r="PBK65" s="1676">
        <f t="shared" ref="PBK65" si="5437">$E59*$C$64*$C$65</f>
        <v>-242386.82334836625</v>
      </c>
      <c r="PBM65" s="1676">
        <f t="shared" ref="PBM65" si="5438">$E59*$C$64*$C$65</f>
        <v>-242386.82334836625</v>
      </c>
      <c r="PBO65" s="1676">
        <f t="shared" ref="PBO65" si="5439">$E59*$C$64*$C$65</f>
        <v>-242386.82334836625</v>
      </c>
      <c r="PBQ65" s="1676">
        <f t="shared" ref="PBQ65" si="5440">$E59*$C$64*$C$65</f>
        <v>-242386.82334836625</v>
      </c>
      <c r="PBS65" s="1676">
        <f t="shared" ref="PBS65" si="5441">$E59*$C$64*$C$65</f>
        <v>-242386.82334836625</v>
      </c>
      <c r="PBU65" s="1676">
        <f t="shared" ref="PBU65" si="5442">$E59*$C$64*$C$65</f>
        <v>-242386.82334836625</v>
      </c>
      <c r="PBW65" s="1676">
        <f t="shared" ref="PBW65" si="5443">$E59*$C$64*$C$65</f>
        <v>-242386.82334836625</v>
      </c>
      <c r="PBY65" s="1676">
        <f t="shared" ref="PBY65" si="5444">$E59*$C$64*$C$65</f>
        <v>-242386.82334836625</v>
      </c>
      <c r="PCA65" s="1676">
        <f t="shared" ref="PCA65" si="5445">$E59*$C$64*$C$65</f>
        <v>-242386.82334836625</v>
      </c>
      <c r="PCC65" s="1676">
        <f t="shared" ref="PCC65" si="5446">$E59*$C$64*$C$65</f>
        <v>-242386.82334836625</v>
      </c>
      <c r="PCE65" s="1676">
        <f t="shared" ref="PCE65" si="5447">$E59*$C$64*$C$65</f>
        <v>-242386.82334836625</v>
      </c>
      <c r="PCG65" s="1676">
        <f t="shared" ref="PCG65" si="5448">$E59*$C$64*$C$65</f>
        <v>-242386.82334836625</v>
      </c>
      <c r="PCI65" s="1676">
        <f t="shared" ref="PCI65" si="5449">$E59*$C$64*$C$65</f>
        <v>-242386.82334836625</v>
      </c>
      <c r="PCK65" s="1676">
        <f t="shared" ref="PCK65" si="5450">$E59*$C$64*$C$65</f>
        <v>-242386.82334836625</v>
      </c>
      <c r="PCM65" s="1676">
        <f t="shared" ref="PCM65" si="5451">$E59*$C$64*$C$65</f>
        <v>-242386.82334836625</v>
      </c>
      <c r="PCO65" s="1676">
        <f t="shared" ref="PCO65" si="5452">$E59*$C$64*$C$65</f>
        <v>-242386.82334836625</v>
      </c>
      <c r="PCQ65" s="1676">
        <f t="shared" ref="PCQ65" si="5453">$E59*$C$64*$C$65</f>
        <v>-242386.82334836625</v>
      </c>
      <c r="PCS65" s="1676">
        <f t="shared" ref="PCS65" si="5454">$E59*$C$64*$C$65</f>
        <v>-242386.82334836625</v>
      </c>
      <c r="PCU65" s="1676">
        <f t="shared" ref="PCU65" si="5455">$E59*$C$64*$C$65</f>
        <v>-242386.82334836625</v>
      </c>
      <c r="PCW65" s="1676">
        <f t="shared" ref="PCW65" si="5456">$E59*$C$64*$C$65</f>
        <v>-242386.82334836625</v>
      </c>
      <c r="PCY65" s="1676">
        <f t="shared" ref="PCY65" si="5457">$E59*$C$64*$C$65</f>
        <v>-242386.82334836625</v>
      </c>
      <c r="PDA65" s="1676">
        <f t="shared" ref="PDA65" si="5458">$E59*$C$64*$C$65</f>
        <v>-242386.82334836625</v>
      </c>
      <c r="PDC65" s="1676">
        <f t="shared" ref="PDC65" si="5459">$E59*$C$64*$C$65</f>
        <v>-242386.82334836625</v>
      </c>
      <c r="PDE65" s="1676">
        <f t="shared" ref="PDE65" si="5460">$E59*$C$64*$C$65</f>
        <v>-242386.82334836625</v>
      </c>
      <c r="PDG65" s="1676">
        <f t="shared" ref="PDG65" si="5461">$E59*$C$64*$C$65</f>
        <v>-242386.82334836625</v>
      </c>
      <c r="PDI65" s="1676">
        <f t="shared" ref="PDI65" si="5462">$E59*$C$64*$C$65</f>
        <v>-242386.82334836625</v>
      </c>
      <c r="PDK65" s="1676">
        <f t="shared" ref="PDK65" si="5463">$E59*$C$64*$C$65</f>
        <v>-242386.82334836625</v>
      </c>
      <c r="PDM65" s="1676">
        <f t="shared" ref="PDM65" si="5464">$E59*$C$64*$C$65</f>
        <v>-242386.82334836625</v>
      </c>
      <c r="PDO65" s="1676">
        <f t="shared" ref="PDO65" si="5465">$E59*$C$64*$C$65</f>
        <v>-242386.82334836625</v>
      </c>
      <c r="PDQ65" s="1676">
        <f t="shared" ref="PDQ65" si="5466">$E59*$C$64*$C$65</f>
        <v>-242386.82334836625</v>
      </c>
      <c r="PDS65" s="1676">
        <f t="shared" ref="PDS65" si="5467">$E59*$C$64*$C$65</f>
        <v>-242386.82334836625</v>
      </c>
      <c r="PDU65" s="1676">
        <f t="shared" ref="PDU65" si="5468">$E59*$C$64*$C$65</f>
        <v>-242386.82334836625</v>
      </c>
      <c r="PDW65" s="1676">
        <f t="shared" ref="PDW65" si="5469">$E59*$C$64*$C$65</f>
        <v>-242386.82334836625</v>
      </c>
      <c r="PDY65" s="1676">
        <f t="shared" ref="PDY65" si="5470">$E59*$C$64*$C$65</f>
        <v>-242386.82334836625</v>
      </c>
      <c r="PEA65" s="1676">
        <f t="shared" ref="PEA65" si="5471">$E59*$C$64*$C$65</f>
        <v>-242386.82334836625</v>
      </c>
      <c r="PEC65" s="1676">
        <f t="shared" ref="PEC65" si="5472">$E59*$C$64*$C$65</f>
        <v>-242386.82334836625</v>
      </c>
      <c r="PEE65" s="1676">
        <f t="shared" ref="PEE65" si="5473">$E59*$C$64*$C$65</f>
        <v>-242386.82334836625</v>
      </c>
      <c r="PEG65" s="1676">
        <f t="shared" ref="PEG65" si="5474">$E59*$C$64*$C$65</f>
        <v>-242386.82334836625</v>
      </c>
      <c r="PEI65" s="1676">
        <f t="shared" ref="PEI65" si="5475">$E59*$C$64*$C$65</f>
        <v>-242386.82334836625</v>
      </c>
      <c r="PEK65" s="1676">
        <f t="shared" ref="PEK65" si="5476">$E59*$C$64*$C$65</f>
        <v>-242386.82334836625</v>
      </c>
      <c r="PEM65" s="1676">
        <f t="shared" ref="PEM65" si="5477">$E59*$C$64*$C$65</f>
        <v>-242386.82334836625</v>
      </c>
      <c r="PEO65" s="1676">
        <f t="shared" ref="PEO65" si="5478">$E59*$C$64*$C$65</f>
        <v>-242386.82334836625</v>
      </c>
      <c r="PEQ65" s="1676">
        <f t="shared" ref="PEQ65" si="5479">$E59*$C$64*$C$65</f>
        <v>-242386.82334836625</v>
      </c>
      <c r="PES65" s="1676">
        <f t="shared" ref="PES65" si="5480">$E59*$C$64*$C$65</f>
        <v>-242386.82334836625</v>
      </c>
      <c r="PEU65" s="1676">
        <f t="shared" ref="PEU65" si="5481">$E59*$C$64*$C$65</f>
        <v>-242386.82334836625</v>
      </c>
      <c r="PEW65" s="1676">
        <f t="shared" ref="PEW65" si="5482">$E59*$C$64*$C$65</f>
        <v>-242386.82334836625</v>
      </c>
      <c r="PEY65" s="1676">
        <f t="shared" ref="PEY65" si="5483">$E59*$C$64*$C$65</f>
        <v>-242386.82334836625</v>
      </c>
      <c r="PFA65" s="1676">
        <f t="shared" ref="PFA65" si="5484">$E59*$C$64*$C$65</f>
        <v>-242386.82334836625</v>
      </c>
      <c r="PFC65" s="1676">
        <f t="shared" ref="PFC65" si="5485">$E59*$C$64*$C$65</f>
        <v>-242386.82334836625</v>
      </c>
      <c r="PFE65" s="1676">
        <f t="shared" ref="PFE65" si="5486">$E59*$C$64*$C$65</f>
        <v>-242386.82334836625</v>
      </c>
      <c r="PFG65" s="1676">
        <f t="shared" ref="PFG65" si="5487">$E59*$C$64*$C$65</f>
        <v>-242386.82334836625</v>
      </c>
      <c r="PFI65" s="1676">
        <f t="shared" ref="PFI65" si="5488">$E59*$C$64*$C$65</f>
        <v>-242386.82334836625</v>
      </c>
      <c r="PFK65" s="1676">
        <f t="shared" ref="PFK65" si="5489">$E59*$C$64*$C$65</f>
        <v>-242386.82334836625</v>
      </c>
      <c r="PFM65" s="1676">
        <f t="shared" ref="PFM65" si="5490">$E59*$C$64*$C$65</f>
        <v>-242386.82334836625</v>
      </c>
      <c r="PFO65" s="1676">
        <f t="shared" ref="PFO65" si="5491">$E59*$C$64*$C$65</f>
        <v>-242386.82334836625</v>
      </c>
      <c r="PFQ65" s="1676">
        <f t="shared" ref="PFQ65" si="5492">$E59*$C$64*$C$65</f>
        <v>-242386.82334836625</v>
      </c>
      <c r="PFS65" s="1676">
        <f t="shared" ref="PFS65" si="5493">$E59*$C$64*$C$65</f>
        <v>-242386.82334836625</v>
      </c>
      <c r="PFU65" s="1676">
        <f t="shared" ref="PFU65" si="5494">$E59*$C$64*$C$65</f>
        <v>-242386.82334836625</v>
      </c>
      <c r="PFW65" s="1676">
        <f t="shared" ref="PFW65" si="5495">$E59*$C$64*$C$65</f>
        <v>-242386.82334836625</v>
      </c>
      <c r="PFY65" s="1676">
        <f t="shared" ref="PFY65" si="5496">$E59*$C$64*$C$65</f>
        <v>-242386.82334836625</v>
      </c>
      <c r="PGA65" s="1676">
        <f t="shared" ref="PGA65" si="5497">$E59*$C$64*$C$65</f>
        <v>-242386.82334836625</v>
      </c>
      <c r="PGC65" s="1676">
        <f t="shared" ref="PGC65" si="5498">$E59*$C$64*$C$65</f>
        <v>-242386.82334836625</v>
      </c>
      <c r="PGE65" s="1676">
        <f t="shared" ref="PGE65" si="5499">$E59*$C$64*$C$65</f>
        <v>-242386.82334836625</v>
      </c>
      <c r="PGG65" s="1676">
        <f t="shared" ref="PGG65" si="5500">$E59*$C$64*$C$65</f>
        <v>-242386.82334836625</v>
      </c>
      <c r="PGI65" s="1676">
        <f t="shared" ref="PGI65" si="5501">$E59*$C$64*$C$65</f>
        <v>-242386.82334836625</v>
      </c>
      <c r="PGK65" s="1676">
        <f t="shared" ref="PGK65" si="5502">$E59*$C$64*$C$65</f>
        <v>-242386.82334836625</v>
      </c>
      <c r="PGM65" s="1676">
        <f t="shared" ref="PGM65" si="5503">$E59*$C$64*$C$65</f>
        <v>-242386.82334836625</v>
      </c>
      <c r="PGO65" s="1676">
        <f t="shared" ref="PGO65" si="5504">$E59*$C$64*$C$65</f>
        <v>-242386.82334836625</v>
      </c>
      <c r="PGQ65" s="1676">
        <f t="shared" ref="PGQ65" si="5505">$E59*$C$64*$C$65</f>
        <v>-242386.82334836625</v>
      </c>
      <c r="PGS65" s="1676">
        <f t="shared" ref="PGS65" si="5506">$E59*$C$64*$C$65</f>
        <v>-242386.82334836625</v>
      </c>
      <c r="PGU65" s="1676">
        <f t="shared" ref="PGU65" si="5507">$E59*$C$64*$C$65</f>
        <v>-242386.82334836625</v>
      </c>
      <c r="PGW65" s="1676">
        <f t="shared" ref="PGW65" si="5508">$E59*$C$64*$C$65</f>
        <v>-242386.82334836625</v>
      </c>
      <c r="PGY65" s="1676">
        <f t="shared" ref="PGY65" si="5509">$E59*$C$64*$C$65</f>
        <v>-242386.82334836625</v>
      </c>
      <c r="PHA65" s="1676">
        <f t="shared" ref="PHA65" si="5510">$E59*$C$64*$C$65</f>
        <v>-242386.82334836625</v>
      </c>
      <c r="PHC65" s="1676">
        <f t="shared" ref="PHC65" si="5511">$E59*$C$64*$C$65</f>
        <v>-242386.82334836625</v>
      </c>
      <c r="PHE65" s="1676">
        <f t="shared" ref="PHE65" si="5512">$E59*$C$64*$C$65</f>
        <v>-242386.82334836625</v>
      </c>
      <c r="PHG65" s="1676">
        <f t="shared" ref="PHG65" si="5513">$E59*$C$64*$C$65</f>
        <v>-242386.82334836625</v>
      </c>
      <c r="PHI65" s="1676">
        <f t="shared" ref="PHI65" si="5514">$E59*$C$64*$C$65</f>
        <v>-242386.82334836625</v>
      </c>
      <c r="PHK65" s="1676">
        <f t="shared" ref="PHK65" si="5515">$E59*$C$64*$C$65</f>
        <v>-242386.82334836625</v>
      </c>
      <c r="PHM65" s="1676">
        <f t="shared" ref="PHM65" si="5516">$E59*$C$64*$C$65</f>
        <v>-242386.82334836625</v>
      </c>
      <c r="PHO65" s="1676">
        <f t="shared" ref="PHO65" si="5517">$E59*$C$64*$C$65</f>
        <v>-242386.82334836625</v>
      </c>
      <c r="PHQ65" s="1676">
        <f t="shared" ref="PHQ65" si="5518">$E59*$C$64*$C$65</f>
        <v>-242386.82334836625</v>
      </c>
      <c r="PHS65" s="1676">
        <f t="shared" ref="PHS65" si="5519">$E59*$C$64*$C$65</f>
        <v>-242386.82334836625</v>
      </c>
      <c r="PHU65" s="1676">
        <f t="shared" ref="PHU65" si="5520">$E59*$C$64*$C$65</f>
        <v>-242386.82334836625</v>
      </c>
      <c r="PHW65" s="1676">
        <f t="shared" ref="PHW65" si="5521">$E59*$C$64*$C$65</f>
        <v>-242386.82334836625</v>
      </c>
      <c r="PHY65" s="1676">
        <f t="shared" ref="PHY65" si="5522">$E59*$C$64*$C$65</f>
        <v>-242386.82334836625</v>
      </c>
      <c r="PIA65" s="1676">
        <f t="shared" ref="PIA65" si="5523">$E59*$C$64*$C$65</f>
        <v>-242386.82334836625</v>
      </c>
      <c r="PIC65" s="1676">
        <f t="shared" ref="PIC65" si="5524">$E59*$C$64*$C$65</f>
        <v>-242386.82334836625</v>
      </c>
      <c r="PIE65" s="1676">
        <f t="shared" ref="PIE65" si="5525">$E59*$C$64*$C$65</f>
        <v>-242386.82334836625</v>
      </c>
      <c r="PIG65" s="1676">
        <f t="shared" ref="PIG65" si="5526">$E59*$C$64*$C$65</f>
        <v>-242386.82334836625</v>
      </c>
      <c r="PII65" s="1676">
        <f t="shared" ref="PII65" si="5527">$E59*$C$64*$C$65</f>
        <v>-242386.82334836625</v>
      </c>
      <c r="PIK65" s="1676">
        <f t="shared" ref="PIK65" si="5528">$E59*$C$64*$C$65</f>
        <v>-242386.82334836625</v>
      </c>
      <c r="PIM65" s="1676">
        <f t="shared" ref="PIM65" si="5529">$E59*$C$64*$C$65</f>
        <v>-242386.82334836625</v>
      </c>
      <c r="PIO65" s="1676">
        <f t="shared" ref="PIO65" si="5530">$E59*$C$64*$C$65</f>
        <v>-242386.82334836625</v>
      </c>
      <c r="PIQ65" s="1676">
        <f t="shared" ref="PIQ65" si="5531">$E59*$C$64*$C$65</f>
        <v>-242386.82334836625</v>
      </c>
      <c r="PIS65" s="1676">
        <f t="shared" ref="PIS65" si="5532">$E59*$C$64*$C$65</f>
        <v>-242386.82334836625</v>
      </c>
      <c r="PIU65" s="1676">
        <f t="shared" ref="PIU65" si="5533">$E59*$C$64*$C$65</f>
        <v>-242386.82334836625</v>
      </c>
      <c r="PIW65" s="1676">
        <f t="shared" ref="PIW65" si="5534">$E59*$C$64*$C$65</f>
        <v>-242386.82334836625</v>
      </c>
      <c r="PIY65" s="1676">
        <f t="shared" ref="PIY65" si="5535">$E59*$C$64*$C$65</f>
        <v>-242386.82334836625</v>
      </c>
      <c r="PJA65" s="1676">
        <f t="shared" ref="PJA65" si="5536">$E59*$C$64*$C$65</f>
        <v>-242386.82334836625</v>
      </c>
      <c r="PJC65" s="1676">
        <f t="shared" ref="PJC65" si="5537">$E59*$C$64*$C$65</f>
        <v>-242386.82334836625</v>
      </c>
      <c r="PJE65" s="1676">
        <f t="shared" ref="PJE65" si="5538">$E59*$C$64*$C$65</f>
        <v>-242386.82334836625</v>
      </c>
      <c r="PJG65" s="1676">
        <f t="shared" ref="PJG65" si="5539">$E59*$C$64*$C$65</f>
        <v>-242386.82334836625</v>
      </c>
      <c r="PJI65" s="1676">
        <f t="shared" ref="PJI65" si="5540">$E59*$C$64*$C$65</f>
        <v>-242386.82334836625</v>
      </c>
      <c r="PJK65" s="1676">
        <f t="shared" ref="PJK65" si="5541">$E59*$C$64*$C$65</f>
        <v>-242386.82334836625</v>
      </c>
      <c r="PJM65" s="1676">
        <f t="shared" ref="PJM65" si="5542">$E59*$C$64*$C$65</f>
        <v>-242386.82334836625</v>
      </c>
      <c r="PJO65" s="1676">
        <f t="shared" ref="PJO65" si="5543">$E59*$C$64*$C$65</f>
        <v>-242386.82334836625</v>
      </c>
      <c r="PJQ65" s="1676">
        <f t="shared" ref="PJQ65" si="5544">$E59*$C$64*$C$65</f>
        <v>-242386.82334836625</v>
      </c>
      <c r="PJS65" s="1676">
        <f t="shared" ref="PJS65" si="5545">$E59*$C$64*$C$65</f>
        <v>-242386.82334836625</v>
      </c>
      <c r="PJU65" s="1676">
        <f t="shared" ref="PJU65" si="5546">$E59*$C$64*$C$65</f>
        <v>-242386.82334836625</v>
      </c>
      <c r="PJW65" s="1676">
        <f t="shared" ref="PJW65" si="5547">$E59*$C$64*$C$65</f>
        <v>-242386.82334836625</v>
      </c>
      <c r="PJY65" s="1676">
        <f t="shared" ref="PJY65" si="5548">$E59*$C$64*$C$65</f>
        <v>-242386.82334836625</v>
      </c>
      <c r="PKA65" s="1676">
        <f t="shared" ref="PKA65" si="5549">$E59*$C$64*$C$65</f>
        <v>-242386.82334836625</v>
      </c>
      <c r="PKC65" s="1676">
        <f t="shared" ref="PKC65" si="5550">$E59*$C$64*$C$65</f>
        <v>-242386.82334836625</v>
      </c>
      <c r="PKE65" s="1676">
        <f t="shared" ref="PKE65" si="5551">$E59*$C$64*$C$65</f>
        <v>-242386.82334836625</v>
      </c>
      <c r="PKG65" s="1676">
        <f t="shared" ref="PKG65" si="5552">$E59*$C$64*$C$65</f>
        <v>-242386.82334836625</v>
      </c>
      <c r="PKI65" s="1676">
        <f t="shared" ref="PKI65" si="5553">$E59*$C$64*$C$65</f>
        <v>-242386.82334836625</v>
      </c>
      <c r="PKK65" s="1676">
        <f t="shared" ref="PKK65" si="5554">$E59*$C$64*$C$65</f>
        <v>-242386.82334836625</v>
      </c>
      <c r="PKM65" s="1676">
        <f t="shared" ref="PKM65" si="5555">$E59*$C$64*$C$65</f>
        <v>-242386.82334836625</v>
      </c>
      <c r="PKO65" s="1676">
        <f t="shared" ref="PKO65" si="5556">$E59*$C$64*$C$65</f>
        <v>-242386.82334836625</v>
      </c>
      <c r="PKQ65" s="1676">
        <f t="shared" ref="PKQ65" si="5557">$E59*$C$64*$C$65</f>
        <v>-242386.82334836625</v>
      </c>
      <c r="PKS65" s="1676">
        <f t="shared" ref="PKS65" si="5558">$E59*$C$64*$C$65</f>
        <v>-242386.82334836625</v>
      </c>
      <c r="PKU65" s="1676">
        <f t="shared" ref="PKU65" si="5559">$E59*$C$64*$C$65</f>
        <v>-242386.82334836625</v>
      </c>
      <c r="PKW65" s="1676">
        <f t="shared" ref="PKW65" si="5560">$E59*$C$64*$C$65</f>
        <v>-242386.82334836625</v>
      </c>
      <c r="PKY65" s="1676">
        <f t="shared" ref="PKY65" si="5561">$E59*$C$64*$C$65</f>
        <v>-242386.82334836625</v>
      </c>
      <c r="PLA65" s="1676">
        <f t="shared" ref="PLA65" si="5562">$E59*$C$64*$C$65</f>
        <v>-242386.82334836625</v>
      </c>
      <c r="PLC65" s="1676">
        <f t="shared" ref="PLC65" si="5563">$E59*$C$64*$C$65</f>
        <v>-242386.82334836625</v>
      </c>
      <c r="PLE65" s="1676">
        <f t="shared" ref="PLE65" si="5564">$E59*$C$64*$C$65</f>
        <v>-242386.82334836625</v>
      </c>
      <c r="PLG65" s="1676">
        <f t="shared" ref="PLG65" si="5565">$E59*$C$64*$C$65</f>
        <v>-242386.82334836625</v>
      </c>
      <c r="PLI65" s="1676">
        <f t="shared" ref="PLI65" si="5566">$E59*$C$64*$C$65</f>
        <v>-242386.82334836625</v>
      </c>
      <c r="PLK65" s="1676">
        <f t="shared" ref="PLK65" si="5567">$E59*$C$64*$C$65</f>
        <v>-242386.82334836625</v>
      </c>
      <c r="PLM65" s="1676">
        <f t="shared" ref="PLM65" si="5568">$E59*$C$64*$C$65</f>
        <v>-242386.82334836625</v>
      </c>
      <c r="PLO65" s="1676">
        <f t="shared" ref="PLO65" si="5569">$E59*$C$64*$C$65</f>
        <v>-242386.82334836625</v>
      </c>
      <c r="PLQ65" s="1676">
        <f t="shared" ref="PLQ65" si="5570">$E59*$C$64*$C$65</f>
        <v>-242386.82334836625</v>
      </c>
      <c r="PLS65" s="1676">
        <f t="shared" ref="PLS65" si="5571">$E59*$C$64*$C$65</f>
        <v>-242386.82334836625</v>
      </c>
      <c r="PLU65" s="1676">
        <f t="shared" ref="PLU65" si="5572">$E59*$C$64*$C$65</f>
        <v>-242386.82334836625</v>
      </c>
      <c r="PLW65" s="1676">
        <f t="shared" ref="PLW65" si="5573">$E59*$C$64*$C$65</f>
        <v>-242386.82334836625</v>
      </c>
      <c r="PLY65" s="1676">
        <f t="shared" ref="PLY65" si="5574">$E59*$C$64*$C$65</f>
        <v>-242386.82334836625</v>
      </c>
      <c r="PMA65" s="1676">
        <f t="shared" ref="PMA65" si="5575">$E59*$C$64*$C$65</f>
        <v>-242386.82334836625</v>
      </c>
      <c r="PMC65" s="1676">
        <f t="shared" ref="PMC65" si="5576">$E59*$C$64*$C$65</f>
        <v>-242386.82334836625</v>
      </c>
      <c r="PME65" s="1676">
        <f t="shared" ref="PME65" si="5577">$E59*$C$64*$C$65</f>
        <v>-242386.82334836625</v>
      </c>
      <c r="PMG65" s="1676">
        <f t="shared" ref="PMG65" si="5578">$E59*$C$64*$C$65</f>
        <v>-242386.82334836625</v>
      </c>
      <c r="PMI65" s="1676">
        <f t="shared" ref="PMI65" si="5579">$E59*$C$64*$C$65</f>
        <v>-242386.82334836625</v>
      </c>
      <c r="PMK65" s="1676">
        <f t="shared" ref="PMK65" si="5580">$E59*$C$64*$C$65</f>
        <v>-242386.82334836625</v>
      </c>
      <c r="PMM65" s="1676">
        <f t="shared" ref="PMM65" si="5581">$E59*$C$64*$C$65</f>
        <v>-242386.82334836625</v>
      </c>
      <c r="PMO65" s="1676">
        <f t="shared" ref="PMO65" si="5582">$E59*$C$64*$C$65</f>
        <v>-242386.82334836625</v>
      </c>
      <c r="PMQ65" s="1676">
        <f t="shared" ref="PMQ65" si="5583">$E59*$C$64*$C$65</f>
        <v>-242386.82334836625</v>
      </c>
      <c r="PMS65" s="1676">
        <f t="shared" ref="PMS65" si="5584">$E59*$C$64*$C$65</f>
        <v>-242386.82334836625</v>
      </c>
      <c r="PMU65" s="1676">
        <f t="shared" ref="PMU65" si="5585">$E59*$C$64*$C$65</f>
        <v>-242386.82334836625</v>
      </c>
      <c r="PMW65" s="1676">
        <f t="shared" ref="PMW65" si="5586">$E59*$C$64*$C$65</f>
        <v>-242386.82334836625</v>
      </c>
      <c r="PMY65" s="1676">
        <f t="shared" ref="PMY65" si="5587">$E59*$C$64*$C$65</f>
        <v>-242386.82334836625</v>
      </c>
      <c r="PNA65" s="1676">
        <f t="shared" ref="PNA65" si="5588">$E59*$C$64*$C$65</f>
        <v>-242386.82334836625</v>
      </c>
      <c r="PNC65" s="1676">
        <f t="shared" ref="PNC65" si="5589">$E59*$C$64*$C$65</f>
        <v>-242386.82334836625</v>
      </c>
      <c r="PNE65" s="1676">
        <f t="shared" ref="PNE65" si="5590">$E59*$C$64*$C$65</f>
        <v>-242386.82334836625</v>
      </c>
      <c r="PNG65" s="1676">
        <f t="shared" ref="PNG65" si="5591">$E59*$C$64*$C$65</f>
        <v>-242386.82334836625</v>
      </c>
      <c r="PNI65" s="1676">
        <f t="shared" ref="PNI65" si="5592">$E59*$C$64*$C$65</f>
        <v>-242386.82334836625</v>
      </c>
      <c r="PNK65" s="1676">
        <f t="shared" ref="PNK65" si="5593">$E59*$C$64*$C$65</f>
        <v>-242386.82334836625</v>
      </c>
      <c r="PNM65" s="1676">
        <f t="shared" ref="PNM65" si="5594">$E59*$C$64*$C$65</f>
        <v>-242386.82334836625</v>
      </c>
      <c r="PNO65" s="1676">
        <f t="shared" ref="PNO65" si="5595">$E59*$C$64*$C$65</f>
        <v>-242386.82334836625</v>
      </c>
      <c r="PNQ65" s="1676">
        <f t="shared" ref="PNQ65" si="5596">$E59*$C$64*$C$65</f>
        <v>-242386.82334836625</v>
      </c>
      <c r="PNS65" s="1676">
        <f t="shared" ref="PNS65" si="5597">$E59*$C$64*$C$65</f>
        <v>-242386.82334836625</v>
      </c>
      <c r="PNU65" s="1676">
        <f t="shared" ref="PNU65" si="5598">$E59*$C$64*$C$65</f>
        <v>-242386.82334836625</v>
      </c>
      <c r="PNW65" s="1676">
        <f t="shared" ref="PNW65" si="5599">$E59*$C$64*$C$65</f>
        <v>-242386.82334836625</v>
      </c>
      <c r="PNY65" s="1676">
        <f t="shared" ref="PNY65" si="5600">$E59*$C$64*$C$65</f>
        <v>-242386.82334836625</v>
      </c>
      <c r="POA65" s="1676">
        <f t="shared" ref="POA65" si="5601">$E59*$C$64*$C$65</f>
        <v>-242386.82334836625</v>
      </c>
      <c r="POC65" s="1676">
        <f t="shared" ref="POC65" si="5602">$E59*$C$64*$C$65</f>
        <v>-242386.82334836625</v>
      </c>
      <c r="POE65" s="1676">
        <f t="shared" ref="POE65" si="5603">$E59*$C$64*$C$65</f>
        <v>-242386.82334836625</v>
      </c>
      <c r="POG65" s="1676">
        <f t="shared" ref="POG65" si="5604">$E59*$C$64*$C$65</f>
        <v>-242386.82334836625</v>
      </c>
      <c r="POI65" s="1676">
        <f t="shared" ref="POI65" si="5605">$E59*$C$64*$C$65</f>
        <v>-242386.82334836625</v>
      </c>
      <c r="POK65" s="1676">
        <f t="shared" ref="POK65" si="5606">$E59*$C$64*$C$65</f>
        <v>-242386.82334836625</v>
      </c>
      <c r="POM65" s="1676">
        <f t="shared" ref="POM65" si="5607">$E59*$C$64*$C$65</f>
        <v>-242386.82334836625</v>
      </c>
      <c r="POO65" s="1676">
        <f t="shared" ref="POO65" si="5608">$E59*$C$64*$C$65</f>
        <v>-242386.82334836625</v>
      </c>
      <c r="POQ65" s="1676">
        <f t="shared" ref="POQ65" si="5609">$E59*$C$64*$C$65</f>
        <v>-242386.82334836625</v>
      </c>
      <c r="POS65" s="1676">
        <f t="shared" ref="POS65" si="5610">$E59*$C$64*$C$65</f>
        <v>-242386.82334836625</v>
      </c>
      <c r="POU65" s="1676">
        <f t="shared" ref="POU65" si="5611">$E59*$C$64*$C$65</f>
        <v>-242386.82334836625</v>
      </c>
      <c r="POW65" s="1676">
        <f t="shared" ref="POW65" si="5612">$E59*$C$64*$C$65</f>
        <v>-242386.82334836625</v>
      </c>
      <c r="POY65" s="1676">
        <f t="shared" ref="POY65" si="5613">$E59*$C$64*$C$65</f>
        <v>-242386.82334836625</v>
      </c>
      <c r="PPA65" s="1676">
        <f t="shared" ref="PPA65" si="5614">$E59*$C$64*$C$65</f>
        <v>-242386.82334836625</v>
      </c>
      <c r="PPC65" s="1676">
        <f t="shared" ref="PPC65" si="5615">$E59*$C$64*$C$65</f>
        <v>-242386.82334836625</v>
      </c>
      <c r="PPE65" s="1676">
        <f t="shared" ref="PPE65" si="5616">$E59*$C$64*$C$65</f>
        <v>-242386.82334836625</v>
      </c>
      <c r="PPG65" s="1676">
        <f t="shared" ref="PPG65" si="5617">$E59*$C$64*$C$65</f>
        <v>-242386.82334836625</v>
      </c>
      <c r="PPI65" s="1676">
        <f t="shared" ref="PPI65" si="5618">$E59*$C$64*$C$65</f>
        <v>-242386.82334836625</v>
      </c>
      <c r="PPK65" s="1676">
        <f t="shared" ref="PPK65" si="5619">$E59*$C$64*$C$65</f>
        <v>-242386.82334836625</v>
      </c>
      <c r="PPM65" s="1676">
        <f t="shared" ref="PPM65" si="5620">$E59*$C$64*$C$65</f>
        <v>-242386.82334836625</v>
      </c>
      <c r="PPO65" s="1676">
        <f t="shared" ref="PPO65" si="5621">$E59*$C$64*$C$65</f>
        <v>-242386.82334836625</v>
      </c>
      <c r="PPQ65" s="1676">
        <f t="shared" ref="PPQ65" si="5622">$E59*$C$64*$C$65</f>
        <v>-242386.82334836625</v>
      </c>
      <c r="PPS65" s="1676">
        <f t="shared" ref="PPS65" si="5623">$E59*$C$64*$C$65</f>
        <v>-242386.82334836625</v>
      </c>
      <c r="PPU65" s="1676">
        <f t="shared" ref="PPU65" si="5624">$E59*$C$64*$C$65</f>
        <v>-242386.82334836625</v>
      </c>
      <c r="PPW65" s="1676">
        <f t="shared" ref="PPW65" si="5625">$E59*$C$64*$C$65</f>
        <v>-242386.82334836625</v>
      </c>
      <c r="PPY65" s="1676">
        <f t="shared" ref="PPY65" si="5626">$E59*$C$64*$C$65</f>
        <v>-242386.82334836625</v>
      </c>
      <c r="PQA65" s="1676">
        <f t="shared" ref="PQA65" si="5627">$E59*$C$64*$C$65</f>
        <v>-242386.82334836625</v>
      </c>
      <c r="PQC65" s="1676">
        <f t="shared" ref="PQC65" si="5628">$E59*$C$64*$C$65</f>
        <v>-242386.82334836625</v>
      </c>
      <c r="PQE65" s="1676">
        <f t="shared" ref="PQE65" si="5629">$E59*$C$64*$C$65</f>
        <v>-242386.82334836625</v>
      </c>
      <c r="PQG65" s="1676">
        <f t="shared" ref="PQG65" si="5630">$E59*$C$64*$C$65</f>
        <v>-242386.82334836625</v>
      </c>
      <c r="PQI65" s="1676">
        <f t="shared" ref="PQI65" si="5631">$E59*$C$64*$C$65</f>
        <v>-242386.82334836625</v>
      </c>
      <c r="PQK65" s="1676">
        <f t="shared" ref="PQK65" si="5632">$E59*$C$64*$C$65</f>
        <v>-242386.82334836625</v>
      </c>
      <c r="PQM65" s="1676">
        <f t="shared" ref="PQM65" si="5633">$E59*$C$64*$C$65</f>
        <v>-242386.82334836625</v>
      </c>
      <c r="PQO65" s="1676">
        <f t="shared" ref="PQO65" si="5634">$E59*$C$64*$C$65</f>
        <v>-242386.82334836625</v>
      </c>
      <c r="PQQ65" s="1676">
        <f t="shared" ref="PQQ65" si="5635">$E59*$C$64*$C$65</f>
        <v>-242386.82334836625</v>
      </c>
      <c r="PQS65" s="1676">
        <f t="shared" ref="PQS65" si="5636">$E59*$C$64*$C$65</f>
        <v>-242386.82334836625</v>
      </c>
      <c r="PQU65" s="1676">
        <f t="shared" ref="PQU65" si="5637">$E59*$C$64*$C$65</f>
        <v>-242386.82334836625</v>
      </c>
      <c r="PQW65" s="1676">
        <f t="shared" ref="PQW65" si="5638">$E59*$C$64*$C$65</f>
        <v>-242386.82334836625</v>
      </c>
      <c r="PQY65" s="1676">
        <f t="shared" ref="PQY65" si="5639">$E59*$C$64*$C$65</f>
        <v>-242386.82334836625</v>
      </c>
      <c r="PRA65" s="1676">
        <f t="shared" ref="PRA65" si="5640">$E59*$C$64*$C$65</f>
        <v>-242386.82334836625</v>
      </c>
      <c r="PRC65" s="1676">
        <f t="shared" ref="PRC65" si="5641">$E59*$C$64*$C$65</f>
        <v>-242386.82334836625</v>
      </c>
      <c r="PRE65" s="1676">
        <f t="shared" ref="PRE65" si="5642">$E59*$C$64*$C$65</f>
        <v>-242386.82334836625</v>
      </c>
      <c r="PRG65" s="1676">
        <f t="shared" ref="PRG65" si="5643">$E59*$C$64*$C$65</f>
        <v>-242386.82334836625</v>
      </c>
      <c r="PRI65" s="1676">
        <f t="shared" ref="PRI65" si="5644">$E59*$C$64*$C$65</f>
        <v>-242386.82334836625</v>
      </c>
      <c r="PRK65" s="1676">
        <f t="shared" ref="PRK65" si="5645">$E59*$C$64*$C$65</f>
        <v>-242386.82334836625</v>
      </c>
      <c r="PRM65" s="1676">
        <f t="shared" ref="PRM65" si="5646">$E59*$C$64*$C$65</f>
        <v>-242386.82334836625</v>
      </c>
      <c r="PRO65" s="1676">
        <f t="shared" ref="PRO65" si="5647">$E59*$C$64*$C$65</f>
        <v>-242386.82334836625</v>
      </c>
      <c r="PRQ65" s="1676">
        <f t="shared" ref="PRQ65" si="5648">$E59*$C$64*$C$65</f>
        <v>-242386.82334836625</v>
      </c>
      <c r="PRS65" s="1676">
        <f t="shared" ref="PRS65" si="5649">$E59*$C$64*$C$65</f>
        <v>-242386.82334836625</v>
      </c>
      <c r="PRU65" s="1676">
        <f t="shared" ref="PRU65" si="5650">$E59*$C$64*$C$65</f>
        <v>-242386.82334836625</v>
      </c>
      <c r="PRW65" s="1676">
        <f t="shared" ref="PRW65" si="5651">$E59*$C$64*$C$65</f>
        <v>-242386.82334836625</v>
      </c>
      <c r="PRY65" s="1676">
        <f t="shared" ref="PRY65" si="5652">$E59*$C$64*$C$65</f>
        <v>-242386.82334836625</v>
      </c>
      <c r="PSA65" s="1676">
        <f t="shared" ref="PSA65" si="5653">$E59*$C$64*$C$65</f>
        <v>-242386.82334836625</v>
      </c>
      <c r="PSC65" s="1676">
        <f t="shared" ref="PSC65" si="5654">$E59*$C$64*$C$65</f>
        <v>-242386.82334836625</v>
      </c>
      <c r="PSE65" s="1676">
        <f t="shared" ref="PSE65" si="5655">$E59*$C$64*$C$65</f>
        <v>-242386.82334836625</v>
      </c>
      <c r="PSG65" s="1676">
        <f t="shared" ref="PSG65" si="5656">$E59*$C$64*$C$65</f>
        <v>-242386.82334836625</v>
      </c>
      <c r="PSI65" s="1676">
        <f t="shared" ref="PSI65" si="5657">$E59*$C$64*$C$65</f>
        <v>-242386.82334836625</v>
      </c>
      <c r="PSK65" s="1676">
        <f t="shared" ref="PSK65" si="5658">$E59*$C$64*$C$65</f>
        <v>-242386.82334836625</v>
      </c>
      <c r="PSM65" s="1676">
        <f t="shared" ref="PSM65" si="5659">$E59*$C$64*$C$65</f>
        <v>-242386.82334836625</v>
      </c>
      <c r="PSO65" s="1676">
        <f t="shared" ref="PSO65" si="5660">$E59*$C$64*$C$65</f>
        <v>-242386.82334836625</v>
      </c>
      <c r="PSQ65" s="1676">
        <f t="shared" ref="PSQ65" si="5661">$E59*$C$64*$C$65</f>
        <v>-242386.82334836625</v>
      </c>
      <c r="PSS65" s="1676">
        <f t="shared" ref="PSS65" si="5662">$E59*$C$64*$C$65</f>
        <v>-242386.82334836625</v>
      </c>
      <c r="PSU65" s="1676">
        <f t="shared" ref="PSU65" si="5663">$E59*$C$64*$C$65</f>
        <v>-242386.82334836625</v>
      </c>
      <c r="PSW65" s="1676">
        <f t="shared" ref="PSW65" si="5664">$E59*$C$64*$C$65</f>
        <v>-242386.82334836625</v>
      </c>
      <c r="PSY65" s="1676">
        <f t="shared" ref="PSY65" si="5665">$E59*$C$64*$C$65</f>
        <v>-242386.82334836625</v>
      </c>
      <c r="PTA65" s="1676">
        <f t="shared" ref="PTA65" si="5666">$E59*$C$64*$C$65</f>
        <v>-242386.82334836625</v>
      </c>
      <c r="PTC65" s="1676">
        <f t="shared" ref="PTC65" si="5667">$E59*$C$64*$C$65</f>
        <v>-242386.82334836625</v>
      </c>
      <c r="PTE65" s="1676">
        <f t="shared" ref="PTE65" si="5668">$E59*$C$64*$C$65</f>
        <v>-242386.82334836625</v>
      </c>
      <c r="PTG65" s="1676">
        <f t="shared" ref="PTG65" si="5669">$E59*$C$64*$C$65</f>
        <v>-242386.82334836625</v>
      </c>
      <c r="PTI65" s="1676">
        <f t="shared" ref="PTI65" si="5670">$E59*$C$64*$C$65</f>
        <v>-242386.82334836625</v>
      </c>
      <c r="PTK65" s="1676">
        <f t="shared" ref="PTK65" si="5671">$E59*$C$64*$C$65</f>
        <v>-242386.82334836625</v>
      </c>
      <c r="PTM65" s="1676">
        <f t="shared" ref="PTM65" si="5672">$E59*$C$64*$C$65</f>
        <v>-242386.82334836625</v>
      </c>
      <c r="PTO65" s="1676">
        <f t="shared" ref="PTO65" si="5673">$E59*$C$64*$C$65</f>
        <v>-242386.82334836625</v>
      </c>
      <c r="PTQ65" s="1676">
        <f t="shared" ref="PTQ65" si="5674">$E59*$C$64*$C$65</f>
        <v>-242386.82334836625</v>
      </c>
      <c r="PTS65" s="1676">
        <f t="shared" ref="PTS65" si="5675">$E59*$C$64*$C$65</f>
        <v>-242386.82334836625</v>
      </c>
      <c r="PTU65" s="1676">
        <f t="shared" ref="PTU65" si="5676">$E59*$C$64*$C$65</f>
        <v>-242386.82334836625</v>
      </c>
      <c r="PTW65" s="1676">
        <f t="shared" ref="PTW65" si="5677">$E59*$C$64*$C$65</f>
        <v>-242386.82334836625</v>
      </c>
      <c r="PTY65" s="1676">
        <f t="shared" ref="PTY65" si="5678">$E59*$C$64*$C$65</f>
        <v>-242386.82334836625</v>
      </c>
      <c r="PUA65" s="1676">
        <f t="shared" ref="PUA65" si="5679">$E59*$C$64*$C$65</f>
        <v>-242386.82334836625</v>
      </c>
      <c r="PUC65" s="1676">
        <f t="shared" ref="PUC65" si="5680">$E59*$C$64*$C$65</f>
        <v>-242386.82334836625</v>
      </c>
      <c r="PUE65" s="1676">
        <f t="shared" ref="PUE65" si="5681">$E59*$C$64*$C$65</f>
        <v>-242386.82334836625</v>
      </c>
      <c r="PUG65" s="1676">
        <f t="shared" ref="PUG65" si="5682">$E59*$C$64*$C$65</f>
        <v>-242386.82334836625</v>
      </c>
      <c r="PUI65" s="1676">
        <f t="shared" ref="PUI65" si="5683">$E59*$C$64*$C$65</f>
        <v>-242386.82334836625</v>
      </c>
      <c r="PUK65" s="1676">
        <f t="shared" ref="PUK65" si="5684">$E59*$C$64*$C$65</f>
        <v>-242386.82334836625</v>
      </c>
      <c r="PUM65" s="1676">
        <f t="shared" ref="PUM65" si="5685">$E59*$C$64*$C$65</f>
        <v>-242386.82334836625</v>
      </c>
      <c r="PUO65" s="1676">
        <f t="shared" ref="PUO65" si="5686">$E59*$C$64*$C$65</f>
        <v>-242386.82334836625</v>
      </c>
      <c r="PUQ65" s="1676">
        <f t="shared" ref="PUQ65" si="5687">$E59*$C$64*$C$65</f>
        <v>-242386.82334836625</v>
      </c>
      <c r="PUS65" s="1676">
        <f t="shared" ref="PUS65" si="5688">$E59*$C$64*$C$65</f>
        <v>-242386.82334836625</v>
      </c>
      <c r="PUU65" s="1676">
        <f t="shared" ref="PUU65" si="5689">$E59*$C$64*$C$65</f>
        <v>-242386.82334836625</v>
      </c>
      <c r="PUW65" s="1676">
        <f t="shared" ref="PUW65" si="5690">$E59*$C$64*$C$65</f>
        <v>-242386.82334836625</v>
      </c>
      <c r="PUY65" s="1676">
        <f t="shared" ref="PUY65" si="5691">$E59*$C$64*$C$65</f>
        <v>-242386.82334836625</v>
      </c>
      <c r="PVA65" s="1676">
        <f t="shared" ref="PVA65" si="5692">$E59*$C$64*$C$65</f>
        <v>-242386.82334836625</v>
      </c>
      <c r="PVC65" s="1676">
        <f t="shared" ref="PVC65" si="5693">$E59*$C$64*$C$65</f>
        <v>-242386.82334836625</v>
      </c>
      <c r="PVE65" s="1676">
        <f t="shared" ref="PVE65" si="5694">$E59*$C$64*$C$65</f>
        <v>-242386.82334836625</v>
      </c>
      <c r="PVG65" s="1676">
        <f t="shared" ref="PVG65" si="5695">$E59*$C$64*$C$65</f>
        <v>-242386.82334836625</v>
      </c>
      <c r="PVI65" s="1676">
        <f t="shared" ref="PVI65" si="5696">$E59*$C$64*$C$65</f>
        <v>-242386.82334836625</v>
      </c>
      <c r="PVK65" s="1676">
        <f t="shared" ref="PVK65" si="5697">$E59*$C$64*$C$65</f>
        <v>-242386.82334836625</v>
      </c>
      <c r="PVM65" s="1676">
        <f t="shared" ref="PVM65" si="5698">$E59*$C$64*$C$65</f>
        <v>-242386.82334836625</v>
      </c>
      <c r="PVO65" s="1676">
        <f t="shared" ref="PVO65" si="5699">$E59*$C$64*$C$65</f>
        <v>-242386.82334836625</v>
      </c>
      <c r="PVQ65" s="1676">
        <f t="shared" ref="PVQ65" si="5700">$E59*$C$64*$C$65</f>
        <v>-242386.82334836625</v>
      </c>
      <c r="PVS65" s="1676">
        <f t="shared" ref="PVS65" si="5701">$E59*$C$64*$C$65</f>
        <v>-242386.82334836625</v>
      </c>
      <c r="PVU65" s="1676">
        <f t="shared" ref="PVU65" si="5702">$E59*$C$64*$C$65</f>
        <v>-242386.82334836625</v>
      </c>
      <c r="PVW65" s="1676">
        <f t="shared" ref="PVW65" si="5703">$E59*$C$64*$C$65</f>
        <v>-242386.82334836625</v>
      </c>
      <c r="PVY65" s="1676">
        <f t="shared" ref="PVY65" si="5704">$E59*$C$64*$C$65</f>
        <v>-242386.82334836625</v>
      </c>
      <c r="PWA65" s="1676">
        <f t="shared" ref="PWA65" si="5705">$E59*$C$64*$C$65</f>
        <v>-242386.82334836625</v>
      </c>
      <c r="PWC65" s="1676">
        <f t="shared" ref="PWC65" si="5706">$E59*$C$64*$C$65</f>
        <v>-242386.82334836625</v>
      </c>
      <c r="PWE65" s="1676">
        <f t="shared" ref="PWE65" si="5707">$E59*$C$64*$C$65</f>
        <v>-242386.82334836625</v>
      </c>
      <c r="PWG65" s="1676">
        <f t="shared" ref="PWG65" si="5708">$E59*$C$64*$C$65</f>
        <v>-242386.82334836625</v>
      </c>
      <c r="PWI65" s="1676">
        <f t="shared" ref="PWI65" si="5709">$E59*$C$64*$C$65</f>
        <v>-242386.82334836625</v>
      </c>
      <c r="PWK65" s="1676">
        <f t="shared" ref="PWK65" si="5710">$E59*$C$64*$C$65</f>
        <v>-242386.82334836625</v>
      </c>
      <c r="PWM65" s="1676">
        <f t="shared" ref="PWM65" si="5711">$E59*$C$64*$C$65</f>
        <v>-242386.82334836625</v>
      </c>
      <c r="PWO65" s="1676">
        <f t="shared" ref="PWO65" si="5712">$E59*$C$64*$C$65</f>
        <v>-242386.82334836625</v>
      </c>
      <c r="PWQ65" s="1676">
        <f t="shared" ref="PWQ65" si="5713">$E59*$C$64*$C$65</f>
        <v>-242386.82334836625</v>
      </c>
      <c r="PWS65" s="1676">
        <f t="shared" ref="PWS65" si="5714">$E59*$C$64*$C$65</f>
        <v>-242386.82334836625</v>
      </c>
      <c r="PWU65" s="1676">
        <f t="shared" ref="PWU65" si="5715">$E59*$C$64*$C$65</f>
        <v>-242386.82334836625</v>
      </c>
      <c r="PWW65" s="1676">
        <f t="shared" ref="PWW65" si="5716">$E59*$C$64*$C$65</f>
        <v>-242386.82334836625</v>
      </c>
      <c r="PWY65" s="1676">
        <f t="shared" ref="PWY65" si="5717">$E59*$C$64*$C$65</f>
        <v>-242386.82334836625</v>
      </c>
      <c r="PXA65" s="1676">
        <f t="shared" ref="PXA65" si="5718">$E59*$C$64*$C$65</f>
        <v>-242386.82334836625</v>
      </c>
      <c r="PXC65" s="1676">
        <f t="shared" ref="PXC65" si="5719">$E59*$C$64*$C$65</f>
        <v>-242386.82334836625</v>
      </c>
      <c r="PXE65" s="1676">
        <f t="shared" ref="PXE65" si="5720">$E59*$C$64*$C$65</f>
        <v>-242386.82334836625</v>
      </c>
      <c r="PXG65" s="1676">
        <f t="shared" ref="PXG65" si="5721">$E59*$C$64*$C$65</f>
        <v>-242386.82334836625</v>
      </c>
      <c r="PXI65" s="1676">
        <f t="shared" ref="PXI65" si="5722">$E59*$C$64*$C$65</f>
        <v>-242386.82334836625</v>
      </c>
      <c r="PXK65" s="1676">
        <f t="shared" ref="PXK65" si="5723">$E59*$C$64*$C$65</f>
        <v>-242386.82334836625</v>
      </c>
      <c r="PXM65" s="1676">
        <f t="shared" ref="PXM65" si="5724">$E59*$C$64*$C$65</f>
        <v>-242386.82334836625</v>
      </c>
      <c r="PXO65" s="1676">
        <f t="shared" ref="PXO65" si="5725">$E59*$C$64*$C$65</f>
        <v>-242386.82334836625</v>
      </c>
      <c r="PXQ65" s="1676">
        <f t="shared" ref="PXQ65" si="5726">$E59*$C$64*$C$65</f>
        <v>-242386.82334836625</v>
      </c>
      <c r="PXS65" s="1676">
        <f t="shared" ref="PXS65" si="5727">$E59*$C$64*$C$65</f>
        <v>-242386.82334836625</v>
      </c>
      <c r="PXU65" s="1676">
        <f t="shared" ref="PXU65" si="5728">$E59*$C$64*$C$65</f>
        <v>-242386.82334836625</v>
      </c>
      <c r="PXW65" s="1676">
        <f t="shared" ref="PXW65" si="5729">$E59*$C$64*$C$65</f>
        <v>-242386.82334836625</v>
      </c>
      <c r="PXY65" s="1676">
        <f t="shared" ref="PXY65" si="5730">$E59*$C$64*$C$65</f>
        <v>-242386.82334836625</v>
      </c>
      <c r="PYA65" s="1676">
        <f t="shared" ref="PYA65" si="5731">$E59*$C$64*$C$65</f>
        <v>-242386.82334836625</v>
      </c>
      <c r="PYC65" s="1676">
        <f t="shared" ref="PYC65" si="5732">$E59*$C$64*$C$65</f>
        <v>-242386.82334836625</v>
      </c>
      <c r="PYE65" s="1676">
        <f t="shared" ref="PYE65" si="5733">$E59*$C$64*$C$65</f>
        <v>-242386.82334836625</v>
      </c>
      <c r="PYG65" s="1676">
        <f t="shared" ref="PYG65" si="5734">$E59*$C$64*$C$65</f>
        <v>-242386.82334836625</v>
      </c>
      <c r="PYI65" s="1676">
        <f t="shared" ref="PYI65" si="5735">$E59*$C$64*$C$65</f>
        <v>-242386.82334836625</v>
      </c>
      <c r="PYK65" s="1676">
        <f t="shared" ref="PYK65" si="5736">$E59*$C$64*$C$65</f>
        <v>-242386.82334836625</v>
      </c>
      <c r="PYM65" s="1676">
        <f t="shared" ref="PYM65" si="5737">$E59*$C$64*$C$65</f>
        <v>-242386.82334836625</v>
      </c>
      <c r="PYO65" s="1676">
        <f t="shared" ref="PYO65" si="5738">$E59*$C$64*$C$65</f>
        <v>-242386.82334836625</v>
      </c>
      <c r="PYQ65" s="1676">
        <f t="shared" ref="PYQ65" si="5739">$E59*$C$64*$C$65</f>
        <v>-242386.82334836625</v>
      </c>
      <c r="PYS65" s="1676">
        <f t="shared" ref="PYS65" si="5740">$E59*$C$64*$C$65</f>
        <v>-242386.82334836625</v>
      </c>
      <c r="PYU65" s="1676">
        <f t="shared" ref="PYU65" si="5741">$E59*$C$64*$C$65</f>
        <v>-242386.82334836625</v>
      </c>
      <c r="PYW65" s="1676">
        <f t="shared" ref="PYW65" si="5742">$E59*$C$64*$C$65</f>
        <v>-242386.82334836625</v>
      </c>
      <c r="PYY65" s="1676">
        <f t="shared" ref="PYY65" si="5743">$E59*$C$64*$C$65</f>
        <v>-242386.82334836625</v>
      </c>
      <c r="PZA65" s="1676">
        <f t="shared" ref="PZA65" si="5744">$E59*$C$64*$C$65</f>
        <v>-242386.82334836625</v>
      </c>
      <c r="PZC65" s="1676">
        <f t="shared" ref="PZC65" si="5745">$E59*$C$64*$C$65</f>
        <v>-242386.82334836625</v>
      </c>
      <c r="PZE65" s="1676">
        <f t="shared" ref="PZE65" si="5746">$E59*$C$64*$C$65</f>
        <v>-242386.82334836625</v>
      </c>
      <c r="PZG65" s="1676">
        <f t="shared" ref="PZG65" si="5747">$E59*$C$64*$C$65</f>
        <v>-242386.82334836625</v>
      </c>
      <c r="PZI65" s="1676">
        <f t="shared" ref="PZI65" si="5748">$E59*$C$64*$C$65</f>
        <v>-242386.82334836625</v>
      </c>
      <c r="PZK65" s="1676">
        <f t="shared" ref="PZK65" si="5749">$E59*$C$64*$C$65</f>
        <v>-242386.82334836625</v>
      </c>
      <c r="PZM65" s="1676">
        <f t="shared" ref="PZM65" si="5750">$E59*$C$64*$C$65</f>
        <v>-242386.82334836625</v>
      </c>
      <c r="PZO65" s="1676">
        <f t="shared" ref="PZO65" si="5751">$E59*$C$64*$C$65</f>
        <v>-242386.82334836625</v>
      </c>
      <c r="PZQ65" s="1676">
        <f t="shared" ref="PZQ65" si="5752">$E59*$C$64*$C$65</f>
        <v>-242386.82334836625</v>
      </c>
      <c r="PZS65" s="1676">
        <f t="shared" ref="PZS65" si="5753">$E59*$C$64*$C$65</f>
        <v>-242386.82334836625</v>
      </c>
      <c r="PZU65" s="1676">
        <f t="shared" ref="PZU65" si="5754">$E59*$C$64*$C$65</f>
        <v>-242386.82334836625</v>
      </c>
      <c r="PZW65" s="1676">
        <f t="shared" ref="PZW65" si="5755">$E59*$C$64*$C$65</f>
        <v>-242386.82334836625</v>
      </c>
      <c r="PZY65" s="1676">
        <f t="shared" ref="PZY65" si="5756">$E59*$C$64*$C$65</f>
        <v>-242386.82334836625</v>
      </c>
      <c r="QAA65" s="1676">
        <f t="shared" ref="QAA65" si="5757">$E59*$C$64*$C$65</f>
        <v>-242386.82334836625</v>
      </c>
      <c r="QAC65" s="1676">
        <f t="shared" ref="QAC65" si="5758">$E59*$C$64*$C$65</f>
        <v>-242386.82334836625</v>
      </c>
      <c r="QAE65" s="1676">
        <f t="shared" ref="QAE65" si="5759">$E59*$C$64*$C$65</f>
        <v>-242386.82334836625</v>
      </c>
      <c r="QAG65" s="1676">
        <f t="shared" ref="QAG65" si="5760">$E59*$C$64*$C$65</f>
        <v>-242386.82334836625</v>
      </c>
      <c r="QAI65" s="1676">
        <f t="shared" ref="QAI65" si="5761">$E59*$C$64*$C$65</f>
        <v>-242386.82334836625</v>
      </c>
      <c r="QAK65" s="1676">
        <f t="shared" ref="QAK65" si="5762">$E59*$C$64*$C$65</f>
        <v>-242386.82334836625</v>
      </c>
      <c r="QAM65" s="1676">
        <f t="shared" ref="QAM65" si="5763">$E59*$C$64*$C$65</f>
        <v>-242386.82334836625</v>
      </c>
      <c r="QAO65" s="1676">
        <f t="shared" ref="QAO65" si="5764">$E59*$C$64*$C$65</f>
        <v>-242386.82334836625</v>
      </c>
      <c r="QAQ65" s="1676">
        <f t="shared" ref="QAQ65" si="5765">$E59*$C$64*$C$65</f>
        <v>-242386.82334836625</v>
      </c>
      <c r="QAS65" s="1676">
        <f t="shared" ref="QAS65" si="5766">$E59*$C$64*$C$65</f>
        <v>-242386.82334836625</v>
      </c>
      <c r="QAU65" s="1676">
        <f t="shared" ref="QAU65" si="5767">$E59*$C$64*$C$65</f>
        <v>-242386.82334836625</v>
      </c>
      <c r="QAW65" s="1676">
        <f t="shared" ref="QAW65" si="5768">$E59*$C$64*$C$65</f>
        <v>-242386.82334836625</v>
      </c>
      <c r="QAY65" s="1676">
        <f t="shared" ref="QAY65" si="5769">$E59*$C$64*$C$65</f>
        <v>-242386.82334836625</v>
      </c>
      <c r="QBA65" s="1676">
        <f t="shared" ref="QBA65" si="5770">$E59*$C$64*$C$65</f>
        <v>-242386.82334836625</v>
      </c>
      <c r="QBC65" s="1676">
        <f t="shared" ref="QBC65" si="5771">$E59*$C$64*$C$65</f>
        <v>-242386.82334836625</v>
      </c>
      <c r="QBE65" s="1676">
        <f t="shared" ref="QBE65" si="5772">$E59*$C$64*$C$65</f>
        <v>-242386.82334836625</v>
      </c>
      <c r="QBG65" s="1676">
        <f t="shared" ref="QBG65" si="5773">$E59*$C$64*$C$65</f>
        <v>-242386.82334836625</v>
      </c>
      <c r="QBI65" s="1676">
        <f t="shared" ref="QBI65" si="5774">$E59*$C$64*$C$65</f>
        <v>-242386.82334836625</v>
      </c>
      <c r="QBK65" s="1676">
        <f t="shared" ref="QBK65" si="5775">$E59*$C$64*$C$65</f>
        <v>-242386.82334836625</v>
      </c>
      <c r="QBM65" s="1676">
        <f t="shared" ref="QBM65" si="5776">$E59*$C$64*$C$65</f>
        <v>-242386.82334836625</v>
      </c>
      <c r="QBO65" s="1676">
        <f t="shared" ref="QBO65" si="5777">$E59*$C$64*$C$65</f>
        <v>-242386.82334836625</v>
      </c>
      <c r="QBQ65" s="1676">
        <f t="shared" ref="QBQ65" si="5778">$E59*$C$64*$C$65</f>
        <v>-242386.82334836625</v>
      </c>
      <c r="QBS65" s="1676">
        <f t="shared" ref="QBS65" si="5779">$E59*$C$64*$C$65</f>
        <v>-242386.82334836625</v>
      </c>
      <c r="QBU65" s="1676">
        <f t="shared" ref="QBU65" si="5780">$E59*$C$64*$C$65</f>
        <v>-242386.82334836625</v>
      </c>
      <c r="QBW65" s="1676">
        <f t="shared" ref="QBW65" si="5781">$E59*$C$64*$C$65</f>
        <v>-242386.82334836625</v>
      </c>
      <c r="QBY65" s="1676">
        <f t="shared" ref="QBY65" si="5782">$E59*$C$64*$C$65</f>
        <v>-242386.82334836625</v>
      </c>
      <c r="QCA65" s="1676">
        <f t="shared" ref="QCA65" si="5783">$E59*$C$64*$C$65</f>
        <v>-242386.82334836625</v>
      </c>
      <c r="QCC65" s="1676">
        <f t="shared" ref="QCC65" si="5784">$E59*$C$64*$C$65</f>
        <v>-242386.82334836625</v>
      </c>
      <c r="QCE65" s="1676">
        <f t="shared" ref="QCE65" si="5785">$E59*$C$64*$C$65</f>
        <v>-242386.82334836625</v>
      </c>
      <c r="QCG65" s="1676">
        <f t="shared" ref="QCG65" si="5786">$E59*$C$64*$C$65</f>
        <v>-242386.82334836625</v>
      </c>
      <c r="QCI65" s="1676">
        <f t="shared" ref="QCI65" si="5787">$E59*$C$64*$C$65</f>
        <v>-242386.82334836625</v>
      </c>
      <c r="QCK65" s="1676">
        <f t="shared" ref="QCK65" si="5788">$E59*$C$64*$C$65</f>
        <v>-242386.82334836625</v>
      </c>
      <c r="QCM65" s="1676">
        <f t="shared" ref="QCM65" si="5789">$E59*$C$64*$C$65</f>
        <v>-242386.82334836625</v>
      </c>
      <c r="QCO65" s="1676">
        <f t="shared" ref="QCO65" si="5790">$E59*$C$64*$C$65</f>
        <v>-242386.82334836625</v>
      </c>
      <c r="QCQ65" s="1676">
        <f t="shared" ref="QCQ65" si="5791">$E59*$C$64*$C$65</f>
        <v>-242386.82334836625</v>
      </c>
      <c r="QCS65" s="1676">
        <f t="shared" ref="QCS65" si="5792">$E59*$C$64*$C$65</f>
        <v>-242386.82334836625</v>
      </c>
      <c r="QCU65" s="1676">
        <f t="shared" ref="QCU65" si="5793">$E59*$C$64*$C$65</f>
        <v>-242386.82334836625</v>
      </c>
      <c r="QCW65" s="1676">
        <f t="shared" ref="QCW65" si="5794">$E59*$C$64*$C$65</f>
        <v>-242386.82334836625</v>
      </c>
      <c r="QCY65" s="1676">
        <f t="shared" ref="QCY65" si="5795">$E59*$C$64*$C$65</f>
        <v>-242386.82334836625</v>
      </c>
      <c r="QDA65" s="1676">
        <f t="shared" ref="QDA65" si="5796">$E59*$C$64*$C$65</f>
        <v>-242386.82334836625</v>
      </c>
      <c r="QDC65" s="1676">
        <f t="shared" ref="QDC65" si="5797">$E59*$C$64*$C$65</f>
        <v>-242386.82334836625</v>
      </c>
      <c r="QDE65" s="1676">
        <f t="shared" ref="QDE65" si="5798">$E59*$C$64*$C$65</f>
        <v>-242386.82334836625</v>
      </c>
      <c r="QDG65" s="1676">
        <f t="shared" ref="QDG65" si="5799">$E59*$C$64*$C$65</f>
        <v>-242386.82334836625</v>
      </c>
      <c r="QDI65" s="1676">
        <f t="shared" ref="QDI65" si="5800">$E59*$C$64*$C$65</f>
        <v>-242386.82334836625</v>
      </c>
      <c r="QDK65" s="1676">
        <f t="shared" ref="QDK65" si="5801">$E59*$C$64*$C$65</f>
        <v>-242386.82334836625</v>
      </c>
      <c r="QDM65" s="1676">
        <f t="shared" ref="QDM65" si="5802">$E59*$C$64*$C$65</f>
        <v>-242386.82334836625</v>
      </c>
      <c r="QDO65" s="1676">
        <f t="shared" ref="QDO65" si="5803">$E59*$C$64*$C$65</f>
        <v>-242386.82334836625</v>
      </c>
      <c r="QDQ65" s="1676">
        <f t="shared" ref="QDQ65" si="5804">$E59*$C$64*$C$65</f>
        <v>-242386.82334836625</v>
      </c>
      <c r="QDS65" s="1676">
        <f t="shared" ref="QDS65" si="5805">$E59*$C$64*$C$65</f>
        <v>-242386.82334836625</v>
      </c>
      <c r="QDU65" s="1676">
        <f t="shared" ref="QDU65" si="5806">$E59*$C$64*$C$65</f>
        <v>-242386.82334836625</v>
      </c>
      <c r="QDW65" s="1676">
        <f t="shared" ref="QDW65" si="5807">$E59*$C$64*$C$65</f>
        <v>-242386.82334836625</v>
      </c>
      <c r="QDY65" s="1676">
        <f t="shared" ref="QDY65" si="5808">$E59*$C$64*$C$65</f>
        <v>-242386.82334836625</v>
      </c>
      <c r="QEA65" s="1676">
        <f t="shared" ref="QEA65" si="5809">$E59*$C$64*$C$65</f>
        <v>-242386.82334836625</v>
      </c>
      <c r="QEC65" s="1676">
        <f t="shared" ref="QEC65" si="5810">$E59*$C$64*$C$65</f>
        <v>-242386.82334836625</v>
      </c>
      <c r="QEE65" s="1676">
        <f t="shared" ref="QEE65" si="5811">$E59*$C$64*$C$65</f>
        <v>-242386.82334836625</v>
      </c>
      <c r="QEG65" s="1676">
        <f t="shared" ref="QEG65" si="5812">$E59*$C$64*$C$65</f>
        <v>-242386.82334836625</v>
      </c>
      <c r="QEI65" s="1676">
        <f t="shared" ref="QEI65" si="5813">$E59*$C$64*$C$65</f>
        <v>-242386.82334836625</v>
      </c>
      <c r="QEK65" s="1676">
        <f t="shared" ref="QEK65" si="5814">$E59*$C$64*$C$65</f>
        <v>-242386.82334836625</v>
      </c>
      <c r="QEM65" s="1676">
        <f t="shared" ref="QEM65" si="5815">$E59*$C$64*$C$65</f>
        <v>-242386.82334836625</v>
      </c>
      <c r="QEO65" s="1676">
        <f t="shared" ref="QEO65" si="5816">$E59*$C$64*$C$65</f>
        <v>-242386.82334836625</v>
      </c>
      <c r="QEQ65" s="1676">
        <f t="shared" ref="QEQ65" si="5817">$E59*$C$64*$C$65</f>
        <v>-242386.82334836625</v>
      </c>
      <c r="QES65" s="1676">
        <f t="shared" ref="QES65" si="5818">$E59*$C$64*$C$65</f>
        <v>-242386.82334836625</v>
      </c>
      <c r="QEU65" s="1676">
        <f t="shared" ref="QEU65" si="5819">$E59*$C$64*$C$65</f>
        <v>-242386.82334836625</v>
      </c>
      <c r="QEW65" s="1676">
        <f t="shared" ref="QEW65" si="5820">$E59*$C$64*$C$65</f>
        <v>-242386.82334836625</v>
      </c>
      <c r="QEY65" s="1676">
        <f t="shared" ref="QEY65" si="5821">$E59*$C$64*$C$65</f>
        <v>-242386.82334836625</v>
      </c>
      <c r="QFA65" s="1676">
        <f t="shared" ref="QFA65" si="5822">$E59*$C$64*$C$65</f>
        <v>-242386.82334836625</v>
      </c>
      <c r="QFC65" s="1676">
        <f t="shared" ref="QFC65" si="5823">$E59*$C$64*$C$65</f>
        <v>-242386.82334836625</v>
      </c>
      <c r="QFE65" s="1676">
        <f t="shared" ref="QFE65" si="5824">$E59*$C$64*$C$65</f>
        <v>-242386.82334836625</v>
      </c>
      <c r="QFG65" s="1676">
        <f t="shared" ref="QFG65" si="5825">$E59*$C$64*$C$65</f>
        <v>-242386.82334836625</v>
      </c>
      <c r="QFI65" s="1676">
        <f t="shared" ref="QFI65" si="5826">$E59*$C$64*$C$65</f>
        <v>-242386.82334836625</v>
      </c>
      <c r="QFK65" s="1676">
        <f t="shared" ref="QFK65" si="5827">$E59*$C$64*$C$65</f>
        <v>-242386.82334836625</v>
      </c>
      <c r="QFM65" s="1676">
        <f t="shared" ref="QFM65" si="5828">$E59*$C$64*$C$65</f>
        <v>-242386.82334836625</v>
      </c>
      <c r="QFO65" s="1676">
        <f t="shared" ref="QFO65" si="5829">$E59*$C$64*$C$65</f>
        <v>-242386.82334836625</v>
      </c>
      <c r="QFQ65" s="1676">
        <f t="shared" ref="QFQ65" si="5830">$E59*$C$64*$C$65</f>
        <v>-242386.82334836625</v>
      </c>
      <c r="QFS65" s="1676">
        <f t="shared" ref="QFS65" si="5831">$E59*$C$64*$C$65</f>
        <v>-242386.82334836625</v>
      </c>
      <c r="QFU65" s="1676">
        <f t="shared" ref="QFU65" si="5832">$E59*$C$64*$C$65</f>
        <v>-242386.82334836625</v>
      </c>
      <c r="QFW65" s="1676">
        <f t="shared" ref="QFW65" si="5833">$E59*$C$64*$C$65</f>
        <v>-242386.82334836625</v>
      </c>
      <c r="QFY65" s="1676">
        <f t="shared" ref="QFY65" si="5834">$E59*$C$64*$C$65</f>
        <v>-242386.82334836625</v>
      </c>
      <c r="QGA65" s="1676">
        <f t="shared" ref="QGA65" si="5835">$E59*$C$64*$C$65</f>
        <v>-242386.82334836625</v>
      </c>
      <c r="QGC65" s="1676">
        <f t="shared" ref="QGC65" si="5836">$E59*$C$64*$C$65</f>
        <v>-242386.82334836625</v>
      </c>
      <c r="QGE65" s="1676">
        <f t="shared" ref="QGE65" si="5837">$E59*$C$64*$C$65</f>
        <v>-242386.82334836625</v>
      </c>
      <c r="QGG65" s="1676">
        <f t="shared" ref="QGG65" si="5838">$E59*$C$64*$C$65</f>
        <v>-242386.82334836625</v>
      </c>
      <c r="QGI65" s="1676">
        <f t="shared" ref="QGI65" si="5839">$E59*$C$64*$C$65</f>
        <v>-242386.82334836625</v>
      </c>
      <c r="QGK65" s="1676">
        <f t="shared" ref="QGK65" si="5840">$E59*$C$64*$C$65</f>
        <v>-242386.82334836625</v>
      </c>
      <c r="QGM65" s="1676">
        <f t="shared" ref="QGM65" si="5841">$E59*$C$64*$C$65</f>
        <v>-242386.82334836625</v>
      </c>
      <c r="QGO65" s="1676">
        <f t="shared" ref="QGO65" si="5842">$E59*$C$64*$C$65</f>
        <v>-242386.82334836625</v>
      </c>
      <c r="QGQ65" s="1676">
        <f t="shared" ref="QGQ65" si="5843">$E59*$C$64*$C$65</f>
        <v>-242386.82334836625</v>
      </c>
      <c r="QGS65" s="1676">
        <f t="shared" ref="QGS65" si="5844">$E59*$C$64*$C$65</f>
        <v>-242386.82334836625</v>
      </c>
      <c r="QGU65" s="1676">
        <f t="shared" ref="QGU65" si="5845">$E59*$C$64*$C$65</f>
        <v>-242386.82334836625</v>
      </c>
      <c r="QGW65" s="1676">
        <f t="shared" ref="QGW65" si="5846">$E59*$C$64*$C$65</f>
        <v>-242386.82334836625</v>
      </c>
      <c r="QGY65" s="1676">
        <f t="shared" ref="QGY65" si="5847">$E59*$C$64*$C$65</f>
        <v>-242386.82334836625</v>
      </c>
      <c r="QHA65" s="1676">
        <f t="shared" ref="QHA65" si="5848">$E59*$C$64*$C$65</f>
        <v>-242386.82334836625</v>
      </c>
      <c r="QHC65" s="1676">
        <f t="shared" ref="QHC65" si="5849">$E59*$C$64*$C$65</f>
        <v>-242386.82334836625</v>
      </c>
      <c r="QHE65" s="1676">
        <f t="shared" ref="QHE65" si="5850">$E59*$C$64*$C$65</f>
        <v>-242386.82334836625</v>
      </c>
      <c r="QHG65" s="1676">
        <f t="shared" ref="QHG65" si="5851">$E59*$C$64*$C$65</f>
        <v>-242386.82334836625</v>
      </c>
      <c r="QHI65" s="1676">
        <f t="shared" ref="QHI65" si="5852">$E59*$C$64*$C$65</f>
        <v>-242386.82334836625</v>
      </c>
      <c r="QHK65" s="1676">
        <f t="shared" ref="QHK65" si="5853">$E59*$C$64*$C$65</f>
        <v>-242386.82334836625</v>
      </c>
      <c r="QHM65" s="1676">
        <f t="shared" ref="QHM65" si="5854">$E59*$C$64*$C$65</f>
        <v>-242386.82334836625</v>
      </c>
      <c r="QHO65" s="1676">
        <f t="shared" ref="QHO65" si="5855">$E59*$C$64*$C$65</f>
        <v>-242386.82334836625</v>
      </c>
      <c r="QHQ65" s="1676">
        <f t="shared" ref="QHQ65" si="5856">$E59*$C$64*$C$65</f>
        <v>-242386.82334836625</v>
      </c>
      <c r="QHS65" s="1676">
        <f t="shared" ref="QHS65" si="5857">$E59*$C$64*$C$65</f>
        <v>-242386.82334836625</v>
      </c>
      <c r="QHU65" s="1676">
        <f t="shared" ref="QHU65" si="5858">$E59*$C$64*$C$65</f>
        <v>-242386.82334836625</v>
      </c>
      <c r="QHW65" s="1676">
        <f t="shared" ref="QHW65" si="5859">$E59*$C$64*$C$65</f>
        <v>-242386.82334836625</v>
      </c>
      <c r="QHY65" s="1676">
        <f t="shared" ref="QHY65" si="5860">$E59*$C$64*$C$65</f>
        <v>-242386.82334836625</v>
      </c>
      <c r="QIA65" s="1676">
        <f t="shared" ref="QIA65" si="5861">$E59*$C$64*$C$65</f>
        <v>-242386.82334836625</v>
      </c>
      <c r="QIC65" s="1676">
        <f t="shared" ref="QIC65" si="5862">$E59*$C$64*$C$65</f>
        <v>-242386.82334836625</v>
      </c>
      <c r="QIE65" s="1676">
        <f t="shared" ref="QIE65" si="5863">$E59*$C$64*$C$65</f>
        <v>-242386.82334836625</v>
      </c>
      <c r="QIG65" s="1676">
        <f t="shared" ref="QIG65" si="5864">$E59*$C$64*$C$65</f>
        <v>-242386.82334836625</v>
      </c>
      <c r="QII65" s="1676">
        <f t="shared" ref="QII65" si="5865">$E59*$C$64*$C$65</f>
        <v>-242386.82334836625</v>
      </c>
      <c r="QIK65" s="1676">
        <f t="shared" ref="QIK65" si="5866">$E59*$C$64*$C$65</f>
        <v>-242386.82334836625</v>
      </c>
      <c r="QIM65" s="1676">
        <f t="shared" ref="QIM65" si="5867">$E59*$C$64*$C$65</f>
        <v>-242386.82334836625</v>
      </c>
      <c r="QIO65" s="1676">
        <f t="shared" ref="QIO65" si="5868">$E59*$C$64*$C$65</f>
        <v>-242386.82334836625</v>
      </c>
      <c r="QIQ65" s="1676">
        <f t="shared" ref="QIQ65" si="5869">$E59*$C$64*$C$65</f>
        <v>-242386.82334836625</v>
      </c>
      <c r="QIS65" s="1676">
        <f t="shared" ref="QIS65" si="5870">$E59*$C$64*$C$65</f>
        <v>-242386.82334836625</v>
      </c>
      <c r="QIU65" s="1676">
        <f t="shared" ref="QIU65" si="5871">$E59*$C$64*$C$65</f>
        <v>-242386.82334836625</v>
      </c>
      <c r="QIW65" s="1676">
        <f t="shared" ref="QIW65" si="5872">$E59*$C$64*$C$65</f>
        <v>-242386.82334836625</v>
      </c>
      <c r="QIY65" s="1676">
        <f t="shared" ref="QIY65" si="5873">$E59*$C$64*$C$65</f>
        <v>-242386.82334836625</v>
      </c>
      <c r="QJA65" s="1676">
        <f t="shared" ref="QJA65" si="5874">$E59*$C$64*$C$65</f>
        <v>-242386.82334836625</v>
      </c>
      <c r="QJC65" s="1676">
        <f t="shared" ref="QJC65" si="5875">$E59*$C$64*$C$65</f>
        <v>-242386.82334836625</v>
      </c>
      <c r="QJE65" s="1676">
        <f t="shared" ref="QJE65" si="5876">$E59*$C$64*$C$65</f>
        <v>-242386.82334836625</v>
      </c>
      <c r="QJG65" s="1676">
        <f t="shared" ref="QJG65" si="5877">$E59*$C$64*$C$65</f>
        <v>-242386.82334836625</v>
      </c>
      <c r="QJI65" s="1676">
        <f t="shared" ref="QJI65" si="5878">$E59*$C$64*$C$65</f>
        <v>-242386.82334836625</v>
      </c>
      <c r="QJK65" s="1676">
        <f t="shared" ref="QJK65" si="5879">$E59*$C$64*$C$65</f>
        <v>-242386.82334836625</v>
      </c>
      <c r="QJM65" s="1676">
        <f t="shared" ref="QJM65" si="5880">$E59*$C$64*$C$65</f>
        <v>-242386.82334836625</v>
      </c>
      <c r="QJO65" s="1676">
        <f t="shared" ref="QJO65" si="5881">$E59*$C$64*$C$65</f>
        <v>-242386.82334836625</v>
      </c>
      <c r="QJQ65" s="1676">
        <f t="shared" ref="QJQ65" si="5882">$E59*$C$64*$C$65</f>
        <v>-242386.82334836625</v>
      </c>
      <c r="QJS65" s="1676">
        <f t="shared" ref="QJS65" si="5883">$E59*$C$64*$C$65</f>
        <v>-242386.82334836625</v>
      </c>
      <c r="QJU65" s="1676">
        <f t="shared" ref="QJU65" si="5884">$E59*$C$64*$C$65</f>
        <v>-242386.82334836625</v>
      </c>
      <c r="QJW65" s="1676">
        <f t="shared" ref="QJW65" si="5885">$E59*$C$64*$C$65</f>
        <v>-242386.82334836625</v>
      </c>
      <c r="QJY65" s="1676">
        <f t="shared" ref="QJY65" si="5886">$E59*$C$64*$C$65</f>
        <v>-242386.82334836625</v>
      </c>
      <c r="QKA65" s="1676">
        <f t="shared" ref="QKA65" si="5887">$E59*$C$64*$C$65</f>
        <v>-242386.82334836625</v>
      </c>
      <c r="QKC65" s="1676">
        <f t="shared" ref="QKC65" si="5888">$E59*$C$64*$C$65</f>
        <v>-242386.82334836625</v>
      </c>
      <c r="QKE65" s="1676">
        <f t="shared" ref="QKE65" si="5889">$E59*$C$64*$C$65</f>
        <v>-242386.82334836625</v>
      </c>
      <c r="QKG65" s="1676">
        <f t="shared" ref="QKG65" si="5890">$E59*$C$64*$C$65</f>
        <v>-242386.82334836625</v>
      </c>
      <c r="QKI65" s="1676">
        <f t="shared" ref="QKI65" si="5891">$E59*$C$64*$C$65</f>
        <v>-242386.82334836625</v>
      </c>
      <c r="QKK65" s="1676">
        <f t="shared" ref="QKK65" si="5892">$E59*$C$64*$C$65</f>
        <v>-242386.82334836625</v>
      </c>
      <c r="QKM65" s="1676">
        <f t="shared" ref="QKM65" si="5893">$E59*$C$64*$C$65</f>
        <v>-242386.82334836625</v>
      </c>
      <c r="QKO65" s="1676">
        <f t="shared" ref="QKO65" si="5894">$E59*$C$64*$C$65</f>
        <v>-242386.82334836625</v>
      </c>
      <c r="QKQ65" s="1676">
        <f t="shared" ref="QKQ65" si="5895">$E59*$C$64*$C$65</f>
        <v>-242386.82334836625</v>
      </c>
      <c r="QKS65" s="1676">
        <f t="shared" ref="QKS65" si="5896">$E59*$C$64*$C$65</f>
        <v>-242386.82334836625</v>
      </c>
      <c r="QKU65" s="1676">
        <f t="shared" ref="QKU65" si="5897">$E59*$C$64*$C$65</f>
        <v>-242386.82334836625</v>
      </c>
      <c r="QKW65" s="1676">
        <f t="shared" ref="QKW65" si="5898">$E59*$C$64*$C$65</f>
        <v>-242386.82334836625</v>
      </c>
      <c r="QKY65" s="1676">
        <f t="shared" ref="QKY65" si="5899">$E59*$C$64*$C$65</f>
        <v>-242386.82334836625</v>
      </c>
      <c r="QLA65" s="1676">
        <f t="shared" ref="QLA65" si="5900">$E59*$C$64*$C$65</f>
        <v>-242386.82334836625</v>
      </c>
      <c r="QLC65" s="1676">
        <f t="shared" ref="QLC65" si="5901">$E59*$C$64*$C$65</f>
        <v>-242386.82334836625</v>
      </c>
      <c r="QLE65" s="1676">
        <f t="shared" ref="QLE65" si="5902">$E59*$C$64*$C$65</f>
        <v>-242386.82334836625</v>
      </c>
      <c r="QLG65" s="1676">
        <f t="shared" ref="QLG65" si="5903">$E59*$C$64*$C$65</f>
        <v>-242386.82334836625</v>
      </c>
      <c r="QLI65" s="1676">
        <f t="shared" ref="QLI65" si="5904">$E59*$C$64*$C$65</f>
        <v>-242386.82334836625</v>
      </c>
      <c r="QLK65" s="1676">
        <f t="shared" ref="QLK65" si="5905">$E59*$C$64*$C$65</f>
        <v>-242386.82334836625</v>
      </c>
      <c r="QLM65" s="1676">
        <f t="shared" ref="QLM65" si="5906">$E59*$C$64*$C$65</f>
        <v>-242386.82334836625</v>
      </c>
      <c r="QLO65" s="1676">
        <f t="shared" ref="QLO65" si="5907">$E59*$C$64*$C$65</f>
        <v>-242386.82334836625</v>
      </c>
      <c r="QLQ65" s="1676">
        <f t="shared" ref="QLQ65" si="5908">$E59*$C$64*$C$65</f>
        <v>-242386.82334836625</v>
      </c>
      <c r="QLS65" s="1676">
        <f t="shared" ref="QLS65" si="5909">$E59*$C$64*$C$65</f>
        <v>-242386.82334836625</v>
      </c>
      <c r="QLU65" s="1676">
        <f t="shared" ref="QLU65" si="5910">$E59*$C$64*$C$65</f>
        <v>-242386.82334836625</v>
      </c>
      <c r="QLW65" s="1676">
        <f t="shared" ref="QLW65" si="5911">$E59*$C$64*$C$65</f>
        <v>-242386.82334836625</v>
      </c>
      <c r="QLY65" s="1676">
        <f t="shared" ref="QLY65" si="5912">$E59*$C$64*$C$65</f>
        <v>-242386.82334836625</v>
      </c>
      <c r="QMA65" s="1676">
        <f t="shared" ref="QMA65" si="5913">$E59*$C$64*$C$65</f>
        <v>-242386.82334836625</v>
      </c>
      <c r="QMC65" s="1676">
        <f t="shared" ref="QMC65" si="5914">$E59*$C$64*$C$65</f>
        <v>-242386.82334836625</v>
      </c>
      <c r="QME65" s="1676">
        <f t="shared" ref="QME65" si="5915">$E59*$C$64*$C$65</f>
        <v>-242386.82334836625</v>
      </c>
      <c r="QMG65" s="1676">
        <f t="shared" ref="QMG65" si="5916">$E59*$C$64*$C$65</f>
        <v>-242386.82334836625</v>
      </c>
      <c r="QMI65" s="1676">
        <f t="shared" ref="QMI65" si="5917">$E59*$C$64*$C$65</f>
        <v>-242386.82334836625</v>
      </c>
      <c r="QMK65" s="1676">
        <f t="shared" ref="QMK65" si="5918">$E59*$C$64*$C$65</f>
        <v>-242386.82334836625</v>
      </c>
      <c r="QMM65" s="1676">
        <f t="shared" ref="QMM65" si="5919">$E59*$C$64*$C$65</f>
        <v>-242386.82334836625</v>
      </c>
      <c r="QMO65" s="1676">
        <f t="shared" ref="QMO65" si="5920">$E59*$C$64*$C$65</f>
        <v>-242386.82334836625</v>
      </c>
      <c r="QMQ65" s="1676">
        <f t="shared" ref="QMQ65" si="5921">$E59*$C$64*$C$65</f>
        <v>-242386.82334836625</v>
      </c>
      <c r="QMS65" s="1676">
        <f t="shared" ref="QMS65" si="5922">$E59*$C$64*$C$65</f>
        <v>-242386.82334836625</v>
      </c>
      <c r="QMU65" s="1676">
        <f t="shared" ref="QMU65" si="5923">$E59*$C$64*$C$65</f>
        <v>-242386.82334836625</v>
      </c>
      <c r="QMW65" s="1676">
        <f t="shared" ref="QMW65" si="5924">$E59*$C$64*$C$65</f>
        <v>-242386.82334836625</v>
      </c>
      <c r="QMY65" s="1676">
        <f t="shared" ref="QMY65" si="5925">$E59*$C$64*$C$65</f>
        <v>-242386.82334836625</v>
      </c>
      <c r="QNA65" s="1676">
        <f t="shared" ref="QNA65" si="5926">$E59*$C$64*$C$65</f>
        <v>-242386.82334836625</v>
      </c>
      <c r="QNC65" s="1676">
        <f t="shared" ref="QNC65" si="5927">$E59*$C$64*$C$65</f>
        <v>-242386.82334836625</v>
      </c>
      <c r="QNE65" s="1676">
        <f t="shared" ref="QNE65" si="5928">$E59*$C$64*$C$65</f>
        <v>-242386.82334836625</v>
      </c>
      <c r="QNG65" s="1676">
        <f t="shared" ref="QNG65" si="5929">$E59*$C$64*$C$65</f>
        <v>-242386.82334836625</v>
      </c>
      <c r="QNI65" s="1676">
        <f t="shared" ref="QNI65" si="5930">$E59*$C$64*$C$65</f>
        <v>-242386.82334836625</v>
      </c>
      <c r="QNK65" s="1676">
        <f t="shared" ref="QNK65" si="5931">$E59*$C$64*$C$65</f>
        <v>-242386.82334836625</v>
      </c>
      <c r="QNM65" s="1676">
        <f t="shared" ref="QNM65" si="5932">$E59*$C$64*$C$65</f>
        <v>-242386.82334836625</v>
      </c>
      <c r="QNO65" s="1676">
        <f t="shared" ref="QNO65" si="5933">$E59*$C$64*$C$65</f>
        <v>-242386.82334836625</v>
      </c>
      <c r="QNQ65" s="1676">
        <f t="shared" ref="QNQ65" si="5934">$E59*$C$64*$C$65</f>
        <v>-242386.82334836625</v>
      </c>
      <c r="QNS65" s="1676">
        <f t="shared" ref="QNS65" si="5935">$E59*$C$64*$C$65</f>
        <v>-242386.82334836625</v>
      </c>
      <c r="QNU65" s="1676">
        <f t="shared" ref="QNU65" si="5936">$E59*$C$64*$C$65</f>
        <v>-242386.82334836625</v>
      </c>
      <c r="QNW65" s="1676">
        <f t="shared" ref="QNW65" si="5937">$E59*$C$64*$C$65</f>
        <v>-242386.82334836625</v>
      </c>
      <c r="QNY65" s="1676">
        <f t="shared" ref="QNY65" si="5938">$E59*$C$64*$C$65</f>
        <v>-242386.82334836625</v>
      </c>
      <c r="QOA65" s="1676">
        <f t="shared" ref="QOA65" si="5939">$E59*$C$64*$C$65</f>
        <v>-242386.82334836625</v>
      </c>
      <c r="QOC65" s="1676">
        <f t="shared" ref="QOC65" si="5940">$E59*$C$64*$C$65</f>
        <v>-242386.82334836625</v>
      </c>
      <c r="QOE65" s="1676">
        <f t="shared" ref="QOE65" si="5941">$E59*$C$64*$C$65</f>
        <v>-242386.82334836625</v>
      </c>
      <c r="QOG65" s="1676">
        <f t="shared" ref="QOG65" si="5942">$E59*$C$64*$C$65</f>
        <v>-242386.82334836625</v>
      </c>
      <c r="QOI65" s="1676">
        <f t="shared" ref="QOI65" si="5943">$E59*$C$64*$C$65</f>
        <v>-242386.82334836625</v>
      </c>
      <c r="QOK65" s="1676">
        <f t="shared" ref="QOK65" si="5944">$E59*$C$64*$C$65</f>
        <v>-242386.82334836625</v>
      </c>
      <c r="QOM65" s="1676">
        <f t="shared" ref="QOM65" si="5945">$E59*$C$64*$C$65</f>
        <v>-242386.82334836625</v>
      </c>
      <c r="QOO65" s="1676">
        <f t="shared" ref="QOO65" si="5946">$E59*$C$64*$C$65</f>
        <v>-242386.82334836625</v>
      </c>
      <c r="QOQ65" s="1676">
        <f t="shared" ref="QOQ65" si="5947">$E59*$C$64*$C$65</f>
        <v>-242386.82334836625</v>
      </c>
      <c r="QOS65" s="1676">
        <f t="shared" ref="QOS65" si="5948">$E59*$C$64*$C$65</f>
        <v>-242386.82334836625</v>
      </c>
      <c r="QOU65" s="1676">
        <f t="shared" ref="QOU65" si="5949">$E59*$C$64*$C$65</f>
        <v>-242386.82334836625</v>
      </c>
      <c r="QOW65" s="1676">
        <f t="shared" ref="QOW65" si="5950">$E59*$C$64*$C$65</f>
        <v>-242386.82334836625</v>
      </c>
      <c r="QOY65" s="1676">
        <f t="shared" ref="QOY65" si="5951">$E59*$C$64*$C$65</f>
        <v>-242386.82334836625</v>
      </c>
      <c r="QPA65" s="1676">
        <f t="shared" ref="QPA65" si="5952">$E59*$C$64*$C$65</f>
        <v>-242386.82334836625</v>
      </c>
      <c r="QPC65" s="1676">
        <f t="shared" ref="QPC65" si="5953">$E59*$C$64*$C$65</f>
        <v>-242386.82334836625</v>
      </c>
      <c r="QPE65" s="1676">
        <f t="shared" ref="QPE65" si="5954">$E59*$C$64*$C$65</f>
        <v>-242386.82334836625</v>
      </c>
      <c r="QPG65" s="1676">
        <f t="shared" ref="QPG65" si="5955">$E59*$C$64*$C$65</f>
        <v>-242386.82334836625</v>
      </c>
      <c r="QPI65" s="1676">
        <f t="shared" ref="QPI65" si="5956">$E59*$C$64*$C$65</f>
        <v>-242386.82334836625</v>
      </c>
      <c r="QPK65" s="1676">
        <f t="shared" ref="QPK65" si="5957">$E59*$C$64*$C$65</f>
        <v>-242386.82334836625</v>
      </c>
      <c r="QPM65" s="1676">
        <f t="shared" ref="QPM65" si="5958">$E59*$C$64*$C$65</f>
        <v>-242386.82334836625</v>
      </c>
      <c r="QPO65" s="1676">
        <f t="shared" ref="QPO65" si="5959">$E59*$C$64*$C$65</f>
        <v>-242386.82334836625</v>
      </c>
      <c r="QPQ65" s="1676">
        <f t="shared" ref="QPQ65" si="5960">$E59*$C$64*$C$65</f>
        <v>-242386.82334836625</v>
      </c>
      <c r="QPS65" s="1676">
        <f t="shared" ref="QPS65" si="5961">$E59*$C$64*$C$65</f>
        <v>-242386.82334836625</v>
      </c>
      <c r="QPU65" s="1676">
        <f t="shared" ref="QPU65" si="5962">$E59*$C$64*$C$65</f>
        <v>-242386.82334836625</v>
      </c>
      <c r="QPW65" s="1676">
        <f t="shared" ref="QPW65" si="5963">$E59*$C$64*$C$65</f>
        <v>-242386.82334836625</v>
      </c>
      <c r="QPY65" s="1676">
        <f t="shared" ref="QPY65" si="5964">$E59*$C$64*$C$65</f>
        <v>-242386.82334836625</v>
      </c>
      <c r="QQA65" s="1676">
        <f t="shared" ref="QQA65" si="5965">$E59*$C$64*$C$65</f>
        <v>-242386.82334836625</v>
      </c>
      <c r="QQC65" s="1676">
        <f t="shared" ref="QQC65" si="5966">$E59*$C$64*$C$65</f>
        <v>-242386.82334836625</v>
      </c>
      <c r="QQE65" s="1676">
        <f t="shared" ref="QQE65" si="5967">$E59*$C$64*$C$65</f>
        <v>-242386.82334836625</v>
      </c>
      <c r="QQG65" s="1676">
        <f t="shared" ref="QQG65" si="5968">$E59*$C$64*$C$65</f>
        <v>-242386.82334836625</v>
      </c>
      <c r="QQI65" s="1676">
        <f t="shared" ref="QQI65" si="5969">$E59*$C$64*$C$65</f>
        <v>-242386.82334836625</v>
      </c>
      <c r="QQK65" s="1676">
        <f t="shared" ref="QQK65" si="5970">$E59*$C$64*$C$65</f>
        <v>-242386.82334836625</v>
      </c>
      <c r="QQM65" s="1676">
        <f t="shared" ref="QQM65" si="5971">$E59*$C$64*$C$65</f>
        <v>-242386.82334836625</v>
      </c>
      <c r="QQO65" s="1676">
        <f t="shared" ref="QQO65" si="5972">$E59*$C$64*$C$65</f>
        <v>-242386.82334836625</v>
      </c>
      <c r="QQQ65" s="1676">
        <f t="shared" ref="QQQ65" si="5973">$E59*$C$64*$C$65</f>
        <v>-242386.82334836625</v>
      </c>
      <c r="QQS65" s="1676">
        <f t="shared" ref="QQS65" si="5974">$E59*$C$64*$C$65</f>
        <v>-242386.82334836625</v>
      </c>
      <c r="QQU65" s="1676">
        <f t="shared" ref="QQU65" si="5975">$E59*$C$64*$C$65</f>
        <v>-242386.82334836625</v>
      </c>
      <c r="QQW65" s="1676">
        <f t="shared" ref="QQW65" si="5976">$E59*$C$64*$C$65</f>
        <v>-242386.82334836625</v>
      </c>
      <c r="QQY65" s="1676">
        <f t="shared" ref="QQY65" si="5977">$E59*$C$64*$C$65</f>
        <v>-242386.82334836625</v>
      </c>
      <c r="QRA65" s="1676">
        <f t="shared" ref="QRA65" si="5978">$E59*$C$64*$C$65</f>
        <v>-242386.82334836625</v>
      </c>
      <c r="QRC65" s="1676">
        <f t="shared" ref="QRC65" si="5979">$E59*$C$64*$C$65</f>
        <v>-242386.82334836625</v>
      </c>
      <c r="QRE65" s="1676">
        <f t="shared" ref="QRE65" si="5980">$E59*$C$64*$C$65</f>
        <v>-242386.82334836625</v>
      </c>
      <c r="QRG65" s="1676">
        <f t="shared" ref="QRG65" si="5981">$E59*$C$64*$C$65</f>
        <v>-242386.82334836625</v>
      </c>
      <c r="QRI65" s="1676">
        <f t="shared" ref="QRI65" si="5982">$E59*$C$64*$C$65</f>
        <v>-242386.82334836625</v>
      </c>
      <c r="QRK65" s="1676">
        <f t="shared" ref="QRK65" si="5983">$E59*$C$64*$C$65</f>
        <v>-242386.82334836625</v>
      </c>
      <c r="QRM65" s="1676">
        <f t="shared" ref="QRM65" si="5984">$E59*$C$64*$C$65</f>
        <v>-242386.82334836625</v>
      </c>
      <c r="QRO65" s="1676">
        <f t="shared" ref="QRO65" si="5985">$E59*$C$64*$C$65</f>
        <v>-242386.82334836625</v>
      </c>
      <c r="QRQ65" s="1676">
        <f t="shared" ref="QRQ65" si="5986">$E59*$C$64*$C$65</f>
        <v>-242386.82334836625</v>
      </c>
      <c r="QRS65" s="1676">
        <f t="shared" ref="QRS65" si="5987">$E59*$C$64*$C$65</f>
        <v>-242386.82334836625</v>
      </c>
      <c r="QRU65" s="1676">
        <f t="shared" ref="QRU65" si="5988">$E59*$C$64*$C$65</f>
        <v>-242386.82334836625</v>
      </c>
      <c r="QRW65" s="1676">
        <f t="shared" ref="QRW65" si="5989">$E59*$C$64*$C$65</f>
        <v>-242386.82334836625</v>
      </c>
      <c r="QRY65" s="1676">
        <f t="shared" ref="QRY65" si="5990">$E59*$C$64*$C$65</f>
        <v>-242386.82334836625</v>
      </c>
      <c r="QSA65" s="1676">
        <f t="shared" ref="QSA65" si="5991">$E59*$C$64*$C$65</f>
        <v>-242386.82334836625</v>
      </c>
      <c r="QSC65" s="1676">
        <f t="shared" ref="QSC65" si="5992">$E59*$C$64*$C$65</f>
        <v>-242386.82334836625</v>
      </c>
      <c r="QSE65" s="1676">
        <f t="shared" ref="QSE65" si="5993">$E59*$C$64*$C$65</f>
        <v>-242386.82334836625</v>
      </c>
      <c r="QSG65" s="1676">
        <f t="shared" ref="QSG65" si="5994">$E59*$C$64*$C$65</f>
        <v>-242386.82334836625</v>
      </c>
      <c r="QSI65" s="1676">
        <f t="shared" ref="QSI65" si="5995">$E59*$C$64*$C$65</f>
        <v>-242386.82334836625</v>
      </c>
      <c r="QSK65" s="1676">
        <f t="shared" ref="QSK65" si="5996">$E59*$C$64*$C$65</f>
        <v>-242386.82334836625</v>
      </c>
      <c r="QSM65" s="1676">
        <f t="shared" ref="QSM65" si="5997">$E59*$C$64*$C$65</f>
        <v>-242386.82334836625</v>
      </c>
      <c r="QSO65" s="1676">
        <f t="shared" ref="QSO65" si="5998">$E59*$C$64*$C$65</f>
        <v>-242386.82334836625</v>
      </c>
      <c r="QSQ65" s="1676">
        <f t="shared" ref="QSQ65" si="5999">$E59*$C$64*$C$65</f>
        <v>-242386.82334836625</v>
      </c>
      <c r="QSS65" s="1676">
        <f t="shared" ref="QSS65" si="6000">$E59*$C$64*$C$65</f>
        <v>-242386.82334836625</v>
      </c>
      <c r="QSU65" s="1676">
        <f t="shared" ref="QSU65" si="6001">$E59*$C$64*$C$65</f>
        <v>-242386.82334836625</v>
      </c>
      <c r="QSW65" s="1676">
        <f t="shared" ref="QSW65" si="6002">$E59*$C$64*$C$65</f>
        <v>-242386.82334836625</v>
      </c>
      <c r="QSY65" s="1676">
        <f t="shared" ref="QSY65" si="6003">$E59*$C$64*$C$65</f>
        <v>-242386.82334836625</v>
      </c>
      <c r="QTA65" s="1676">
        <f t="shared" ref="QTA65" si="6004">$E59*$C$64*$C$65</f>
        <v>-242386.82334836625</v>
      </c>
      <c r="QTC65" s="1676">
        <f t="shared" ref="QTC65" si="6005">$E59*$C$64*$C$65</f>
        <v>-242386.82334836625</v>
      </c>
      <c r="QTE65" s="1676">
        <f t="shared" ref="QTE65" si="6006">$E59*$C$64*$C$65</f>
        <v>-242386.82334836625</v>
      </c>
      <c r="QTG65" s="1676">
        <f t="shared" ref="QTG65" si="6007">$E59*$C$64*$C$65</f>
        <v>-242386.82334836625</v>
      </c>
      <c r="QTI65" s="1676">
        <f t="shared" ref="QTI65" si="6008">$E59*$C$64*$C$65</f>
        <v>-242386.82334836625</v>
      </c>
      <c r="QTK65" s="1676">
        <f t="shared" ref="QTK65" si="6009">$E59*$C$64*$C$65</f>
        <v>-242386.82334836625</v>
      </c>
      <c r="QTM65" s="1676">
        <f t="shared" ref="QTM65" si="6010">$E59*$C$64*$C$65</f>
        <v>-242386.82334836625</v>
      </c>
      <c r="QTO65" s="1676">
        <f t="shared" ref="QTO65" si="6011">$E59*$C$64*$C$65</f>
        <v>-242386.82334836625</v>
      </c>
      <c r="QTQ65" s="1676">
        <f t="shared" ref="QTQ65" si="6012">$E59*$C$64*$C$65</f>
        <v>-242386.82334836625</v>
      </c>
      <c r="QTS65" s="1676">
        <f t="shared" ref="QTS65" si="6013">$E59*$C$64*$C$65</f>
        <v>-242386.82334836625</v>
      </c>
      <c r="QTU65" s="1676">
        <f t="shared" ref="QTU65" si="6014">$E59*$C$64*$C$65</f>
        <v>-242386.82334836625</v>
      </c>
      <c r="QTW65" s="1676">
        <f t="shared" ref="QTW65" si="6015">$E59*$C$64*$C$65</f>
        <v>-242386.82334836625</v>
      </c>
      <c r="QTY65" s="1676">
        <f t="shared" ref="QTY65" si="6016">$E59*$C$64*$C$65</f>
        <v>-242386.82334836625</v>
      </c>
      <c r="QUA65" s="1676">
        <f t="shared" ref="QUA65" si="6017">$E59*$C$64*$C$65</f>
        <v>-242386.82334836625</v>
      </c>
      <c r="QUC65" s="1676">
        <f t="shared" ref="QUC65" si="6018">$E59*$C$64*$C$65</f>
        <v>-242386.82334836625</v>
      </c>
      <c r="QUE65" s="1676">
        <f t="shared" ref="QUE65" si="6019">$E59*$C$64*$C$65</f>
        <v>-242386.82334836625</v>
      </c>
      <c r="QUG65" s="1676">
        <f t="shared" ref="QUG65" si="6020">$E59*$C$64*$C$65</f>
        <v>-242386.82334836625</v>
      </c>
      <c r="QUI65" s="1676">
        <f t="shared" ref="QUI65" si="6021">$E59*$C$64*$C$65</f>
        <v>-242386.82334836625</v>
      </c>
      <c r="QUK65" s="1676">
        <f t="shared" ref="QUK65" si="6022">$E59*$C$64*$C$65</f>
        <v>-242386.82334836625</v>
      </c>
      <c r="QUM65" s="1676">
        <f t="shared" ref="QUM65" si="6023">$E59*$C$64*$C$65</f>
        <v>-242386.82334836625</v>
      </c>
      <c r="QUO65" s="1676">
        <f t="shared" ref="QUO65" si="6024">$E59*$C$64*$C$65</f>
        <v>-242386.82334836625</v>
      </c>
      <c r="QUQ65" s="1676">
        <f t="shared" ref="QUQ65" si="6025">$E59*$C$64*$C$65</f>
        <v>-242386.82334836625</v>
      </c>
      <c r="QUS65" s="1676">
        <f t="shared" ref="QUS65" si="6026">$E59*$C$64*$C$65</f>
        <v>-242386.82334836625</v>
      </c>
      <c r="QUU65" s="1676">
        <f t="shared" ref="QUU65" si="6027">$E59*$C$64*$C$65</f>
        <v>-242386.82334836625</v>
      </c>
      <c r="QUW65" s="1676">
        <f t="shared" ref="QUW65" si="6028">$E59*$C$64*$C$65</f>
        <v>-242386.82334836625</v>
      </c>
      <c r="QUY65" s="1676">
        <f t="shared" ref="QUY65" si="6029">$E59*$C$64*$C$65</f>
        <v>-242386.82334836625</v>
      </c>
      <c r="QVA65" s="1676">
        <f t="shared" ref="QVA65" si="6030">$E59*$C$64*$C$65</f>
        <v>-242386.82334836625</v>
      </c>
      <c r="QVC65" s="1676">
        <f t="shared" ref="QVC65" si="6031">$E59*$C$64*$C$65</f>
        <v>-242386.82334836625</v>
      </c>
      <c r="QVE65" s="1676">
        <f t="shared" ref="QVE65" si="6032">$E59*$C$64*$C$65</f>
        <v>-242386.82334836625</v>
      </c>
      <c r="QVG65" s="1676">
        <f t="shared" ref="QVG65" si="6033">$E59*$C$64*$C$65</f>
        <v>-242386.82334836625</v>
      </c>
      <c r="QVI65" s="1676">
        <f t="shared" ref="QVI65" si="6034">$E59*$C$64*$C$65</f>
        <v>-242386.82334836625</v>
      </c>
      <c r="QVK65" s="1676">
        <f t="shared" ref="QVK65" si="6035">$E59*$C$64*$C$65</f>
        <v>-242386.82334836625</v>
      </c>
      <c r="QVM65" s="1676">
        <f t="shared" ref="QVM65" si="6036">$E59*$C$64*$C$65</f>
        <v>-242386.82334836625</v>
      </c>
      <c r="QVO65" s="1676">
        <f t="shared" ref="QVO65" si="6037">$E59*$C$64*$C$65</f>
        <v>-242386.82334836625</v>
      </c>
      <c r="QVQ65" s="1676">
        <f t="shared" ref="QVQ65" si="6038">$E59*$C$64*$C$65</f>
        <v>-242386.82334836625</v>
      </c>
      <c r="QVS65" s="1676">
        <f t="shared" ref="QVS65" si="6039">$E59*$C$64*$C$65</f>
        <v>-242386.82334836625</v>
      </c>
      <c r="QVU65" s="1676">
        <f t="shared" ref="QVU65" si="6040">$E59*$C$64*$C$65</f>
        <v>-242386.82334836625</v>
      </c>
      <c r="QVW65" s="1676">
        <f t="shared" ref="QVW65" si="6041">$E59*$C$64*$C$65</f>
        <v>-242386.82334836625</v>
      </c>
      <c r="QVY65" s="1676">
        <f t="shared" ref="QVY65" si="6042">$E59*$C$64*$C$65</f>
        <v>-242386.82334836625</v>
      </c>
      <c r="QWA65" s="1676">
        <f t="shared" ref="QWA65" si="6043">$E59*$C$64*$C$65</f>
        <v>-242386.82334836625</v>
      </c>
      <c r="QWC65" s="1676">
        <f t="shared" ref="QWC65" si="6044">$E59*$C$64*$C$65</f>
        <v>-242386.82334836625</v>
      </c>
      <c r="QWE65" s="1676">
        <f t="shared" ref="QWE65" si="6045">$E59*$C$64*$C$65</f>
        <v>-242386.82334836625</v>
      </c>
      <c r="QWG65" s="1676">
        <f t="shared" ref="QWG65" si="6046">$E59*$C$64*$C$65</f>
        <v>-242386.82334836625</v>
      </c>
      <c r="QWI65" s="1676">
        <f t="shared" ref="QWI65" si="6047">$E59*$C$64*$C$65</f>
        <v>-242386.82334836625</v>
      </c>
      <c r="QWK65" s="1676">
        <f t="shared" ref="QWK65" si="6048">$E59*$C$64*$C$65</f>
        <v>-242386.82334836625</v>
      </c>
      <c r="QWM65" s="1676">
        <f t="shared" ref="QWM65" si="6049">$E59*$C$64*$C$65</f>
        <v>-242386.82334836625</v>
      </c>
      <c r="QWO65" s="1676">
        <f t="shared" ref="QWO65" si="6050">$E59*$C$64*$C$65</f>
        <v>-242386.82334836625</v>
      </c>
      <c r="QWQ65" s="1676">
        <f t="shared" ref="QWQ65" si="6051">$E59*$C$64*$C$65</f>
        <v>-242386.82334836625</v>
      </c>
      <c r="QWS65" s="1676">
        <f t="shared" ref="QWS65" si="6052">$E59*$C$64*$C$65</f>
        <v>-242386.82334836625</v>
      </c>
      <c r="QWU65" s="1676">
        <f t="shared" ref="QWU65" si="6053">$E59*$C$64*$C$65</f>
        <v>-242386.82334836625</v>
      </c>
      <c r="QWW65" s="1676">
        <f t="shared" ref="QWW65" si="6054">$E59*$C$64*$C$65</f>
        <v>-242386.82334836625</v>
      </c>
      <c r="QWY65" s="1676">
        <f t="shared" ref="QWY65" si="6055">$E59*$C$64*$C$65</f>
        <v>-242386.82334836625</v>
      </c>
      <c r="QXA65" s="1676">
        <f t="shared" ref="QXA65" si="6056">$E59*$C$64*$C$65</f>
        <v>-242386.82334836625</v>
      </c>
      <c r="QXC65" s="1676">
        <f t="shared" ref="QXC65" si="6057">$E59*$C$64*$C$65</f>
        <v>-242386.82334836625</v>
      </c>
      <c r="QXE65" s="1676">
        <f t="shared" ref="QXE65" si="6058">$E59*$C$64*$C$65</f>
        <v>-242386.82334836625</v>
      </c>
      <c r="QXG65" s="1676">
        <f t="shared" ref="QXG65" si="6059">$E59*$C$64*$C$65</f>
        <v>-242386.82334836625</v>
      </c>
      <c r="QXI65" s="1676">
        <f t="shared" ref="QXI65" si="6060">$E59*$C$64*$C$65</f>
        <v>-242386.82334836625</v>
      </c>
      <c r="QXK65" s="1676">
        <f t="shared" ref="QXK65" si="6061">$E59*$C$64*$C$65</f>
        <v>-242386.82334836625</v>
      </c>
      <c r="QXM65" s="1676">
        <f t="shared" ref="QXM65" si="6062">$E59*$C$64*$C$65</f>
        <v>-242386.82334836625</v>
      </c>
      <c r="QXO65" s="1676">
        <f t="shared" ref="QXO65" si="6063">$E59*$C$64*$C$65</f>
        <v>-242386.82334836625</v>
      </c>
      <c r="QXQ65" s="1676">
        <f t="shared" ref="QXQ65" si="6064">$E59*$C$64*$C$65</f>
        <v>-242386.82334836625</v>
      </c>
      <c r="QXS65" s="1676">
        <f t="shared" ref="QXS65" si="6065">$E59*$C$64*$C$65</f>
        <v>-242386.82334836625</v>
      </c>
      <c r="QXU65" s="1676">
        <f t="shared" ref="QXU65" si="6066">$E59*$C$64*$C$65</f>
        <v>-242386.82334836625</v>
      </c>
      <c r="QXW65" s="1676">
        <f t="shared" ref="QXW65" si="6067">$E59*$C$64*$C$65</f>
        <v>-242386.82334836625</v>
      </c>
      <c r="QXY65" s="1676">
        <f t="shared" ref="QXY65" si="6068">$E59*$C$64*$C$65</f>
        <v>-242386.82334836625</v>
      </c>
      <c r="QYA65" s="1676">
        <f t="shared" ref="QYA65" si="6069">$E59*$C$64*$C$65</f>
        <v>-242386.82334836625</v>
      </c>
      <c r="QYC65" s="1676">
        <f t="shared" ref="QYC65" si="6070">$E59*$C$64*$C$65</f>
        <v>-242386.82334836625</v>
      </c>
      <c r="QYE65" s="1676">
        <f t="shared" ref="QYE65" si="6071">$E59*$C$64*$C$65</f>
        <v>-242386.82334836625</v>
      </c>
      <c r="QYG65" s="1676">
        <f t="shared" ref="QYG65" si="6072">$E59*$C$64*$C$65</f>
        <v>-242386.82334836625</v>
      </c>
      <c r="QYI65" s="1676">
        <f t="shared" ref="QYI65" si="6073">$E59*$C$64*$C$65</f>
        <v>-242386.82334836625</v>
      </c>
      <c r="QYK65" s="1676">
        <f t="shared" ref="QYK65" si="6074">$E59*$C$64*$C$65</f>
        <v>-242386.82334836625</v>
      </c>
      <c r="QYM65" s="1676">
        <f t="shared" ref="QYM65" si="6075">$E59*$C$64*$C$65</f>
        <v>-242386.82334836625</v>
      </c>
      <c r="QYO65" s="1676">
        <f t="shared" ref="QYO65" si="6076">$E59*$C$64*$C$65</f>
        <v>-242386.82334836625</v>
      </c>
      <c r="QYQ65" s="1676">
        <f t="shared" ref="QYQ65" si="6077">$E59*$C$64*$C$65</f>
        <v>-242386.82334836625</v>
      </c>
      <c r="QYS65" s="1676">
        <f t="shared" ref="QYS65" si="6078">$E59*$C$64*$C$65</f>
        <v>-242386.82334836625</v>
      </c>
      <c r="QYU65" s="1676">
        <f t="shared" ref="QYU65" si="6079">$E59*$C$64*$C$65</f>
        <v>-242386.82334836625</v>
      </c>
      <c r="QYW65" s="1676">
        <f t="shared" ref="QYW65" si="6080">$E59*$C$64*$C$65</f>
        <v>-242386.82334836625</v>
      </c>
      <c r="QYY65" s="1676">
        <f t="shared" ref="QYY65" si="6081">$E59*$C$64*$C$65</f>
        <v>-242386.82334836625</v>
      </c>
      <c r="QZA65" s="1676">
        <f t="shared" ref="QZA65" si="6082">$E59*$C$64*$C$65</f>
        <v>-242386.82334836625</v>
      </c>
      <c r="QZC65" s="1676">
        <f t="shared" ref="QZC65" si="6083">$E59*$C$64*$C$65</f>
        <v>-242386.82334836625</v>
      </c>
      <c r="QZE65" s="1676">
        <f t="shared" ref="QZE65" si="6084">$E59*$C$64*$C$65</f>
        <v>-242386.82334836625</v>
      </c>
      <c r="QZG65" s="1676">
        <f t="shared" ref="QZG65" si="6085">$E59*$C$64*$C$65</f>
        <v>-242386.82334836625</v>
      </c>
      <c r="QZI65" s="1676">
        <f t="shared" ref="QZI65" si="6086">$E59*$C$64*$C$65</f>
        <v>-242386.82334836625</v>
      </c>
      <c r="QZK65" s="1676">
        <f t="shared" ref="QZK65" si="6087">$E59*$C$64*$C$65</f>
        <v>-242386.82334836625</v>
      </c>
      <c r="QZM65" s="1676">
        <f t="shared" ref="QZM65" si="6088">$E59*$C$64*$C$65</f>
        <v>-242386.82334836625</v>
      </c>
      <c r="QZO65" s="1676">
        <f t="shared" ref="QZO65" si="6089">$E59*$C$64*$C$65</f>
        <v>-242386.82334836625</v>
      </c>
      <c r="QZQ65" s="1676">
        <f t="shared" ref="QZQ65" si="6090">$E59*$C$64*$C$65</f>
        <v>-242386.82334836625</v>
      </c>
      <c r="QZS65" s="1676">
        <f t="shared" ref="QZS65" si="6091">$E59*$C$64*$C$65</f>
        <v>-242386.82334836625</v>
      </c>
      <c r="QZU65" s="1676">
        <f t="shared" ref="QZU65" si="6092">$E59*$C$64*$C$65</f>
        <v>-242386.82334836625</v>
      </c>
      <c r="QZW65" s="1676">
        <f t="shared" ref="QZW65" si="6093">$E59*$C$64*$C$65</f>
        <v>-242386.82334836625</v>
      </c>
      <c r="QZY65" s="1676">
        <f t="shared" ref="QZY65" si="6094">$E59*$C$64*$C$65</f>
        <v>-242386.82334836625</v>
      </c>
      <c r="RAA65" s="1676">
        <f t="shared" ref="RAA65" si="6095">$E59*$C$64*$C$65</f>
        <v>-242386.82334836625</v>
      </c>
      <c r="RAC65" s="1676">
        <f t="shared" ref="RAC65" si="6096">$E59*$C$64*$C$65</f>
        <v>-242386.82334836625</v>
      </c>
      <c r="RAE65" s="1676">
        <f t="shared" ref="RAE65" si="6097">$E59*$C$64*$C$65</f>
        <v>-242386.82334836625</v>
      </c>
      <c r="RAG65" s="1676">
        <f t="shared" ref="RAG65" si="6098">$E59*$C$64*$C$65</f>
        <v>-242386.82334836625</v>
      </c>
      <c r="RAI65" s="1676">
        <f t="shared" ref="RAI65" si="6099">$E59*$C$64*$C$65</f>
        <v>-242386.82334836625</v>
      </c>
      <c r="RAK65" s="1676">
        <f t="shared" ref="RAK65" si="6100">$E59*$C$64*$C$65</f>
        <v>-242386.82334836625</v>
      </c>
      <c r="RAM65" s="1676">
        <f t="shared" ref="RAM65" si="6101">$E59*$C$64*$C$65</f>
        <v>-242386.82334836625</v>
      </c>
      <c r="RAO65" s="1676">
        <f t="shared" ref="RAO65" si="6102">$E59*$C$64*$C$65</f>
        <v>-242386.82334836625</v>
      </c>
      <c r="RAQ65" s="1676">
        <f t="shared" ref="RAQ65" si="6103">$E59*$C$64*$C$65</f>
        <v>-242386.82334836625</v>
      </c>
      <c r="RAS65" s="1676">
        <f t="shared" ref="RAS65" si="6104">$E59*$C$64*$C$65</f>
        <v>-242386.82334836625</v>
      </c>
      <c r="RAU65" s="1676">
        <f t="shared" ref="RAU65" si="6105">$E59*$C$64*$C$65</f>
        <v>-242386.82334836625</v>
      </c>
      <c r="RAW65" s="1676">
        <f t="shared" ref="RAW65" si="6106">$E59*$C$64*$C$65</f>
        <v>-242386.82334836625</v>
      </c>
      <c r="RAY65" s="1676">
        <f t="shared" ref="RAY65" si="6107">$E59*$C$64*$C$65</f>
        <v>-242386.82334836625</v>
      </c>
      <c r="RBA65" s="1676">
        <f t="shared" ref="RBA65" si="6108">$E59*$C$64*$C$65</f>
        <v>-242386.82334836625</v>
      </c>
      <c r="RBC65" s="1676">
        <f t="shared" ref="RBC65" si="6109">$E59*$C$64*$C$65</f>
        <v>-242386.82334836625</v>
      </c>
      <c r="RBE65" s="1676">
        <f t="shared" ref="RBE65" si="6110">$E59*$C$64*$C$65</f>
        <v>-242386.82334836625</v>
      </c>
      <c r="RBG65" s="1676">
        <f t="shared" ref="RBG65" si="6111">$E59*$C$64*$C$65</f>
        <v>-242386.82334836625</v>
      </c>
      <c r="RBI65" s="1676">
        <f t="shared" ref="RBI65" si="6112">$E59*$C$64*$C$65</f>
        <v>-242386.82334836625</v>
      </c>
      <c r="RBK65" s="1676">
        <f t="shared" ref="RBK65" si="6113">$E59*$C$64*$C$65</f>
        <v>-242386.82334836625</v>
      </c>
      <c r="RBM65" s="1676">
        <f t="shared" ref="RBM65" si="6114">$E59*$C$64*$C$65</f>
        <v>-242386.82334836625</v>
      </c>
      <c r="RBO65" s="1676">
        <f t="shared" ref="RBO65" si="6115">$E59*$C$64*$C$65</f>
        <v>-242386.82334836625</v>
      </c>
      <c r="RBQ65" s="1676">
        <f t="shared" ref="RBQ65" si="6116">$E59*$C$64*$C$65</f>
        <v>-242386.82334836625</v>
      </c>
      <c r="RBS65" s="1676">
        <f t="shared" ref="RBS65" si="6117">$E59*$C$64*$C$65</f>
        <v>-242386.82334836625</v>
      </c>
      <c r="RBU65" s="1676">
        <f t="shared" ref="RBU65" si="6118">$E59*$C$64*$C$65</f>
        <v>-242386.82334836625</v>
      </c>
      <c r="RBW65" s="1676">
        <f t="shared" ref="RBW65" si="6119">$E59*$C$64*$C$65</f>
        <v>-242386.82334836625</v>
      </c>
      <c r="RBY65" s="1676">
        <f t="shared" ref="RBY65" si="6120">$E59*$C$64*$C$65</f>
        <v>-242386.82334836625</v>
      </c>
      <c r="RCA65" s="1676">
        <f t="shared" ref="RCA65" si="6121">$E59*$C$64*$C$65</f>
        <v>-242386.82334836625</v>
      </c>
      <c r="RCC65" s="1676">
        <f t="shared" ref="RCC65" si="6122">$E59*$C$64*$C$65</f>
        <v>-242386.82334836625</v>
      </c>
      <c r="RCE65" s="1676">
        <f t="shared" ref="RCE65" si="6123">$E59*$C$64*$C$65</f>
        <v>-242386.82334836625</v>
      </c>
      <c r="RCG65" s="1676">
        <f t="shared" ref="RCG65" si="6124">$E59*$C$64*$C$65</f>
        <v>-242386.82334836625</v>
      </c>
      <c r="RCI65" s="1676">
        <f t="shared" ref="RCI65" si="6125">$E59*$C$64*$C$65</f>
        <v>-242386.82334836625</v>
      </c>
      <c r="RCK65" s="1676">
        <f t="shared" ref="RCK65" si="6126">$E59*$C$64*$C$65</f>
        <v>-242386.82334836625</v>
      </c>
      <c r="RCM65" s="1676">
        <f t="shared" ref="RCM65" si="6127">$E59*$C$64*$C$65</f>
        <v>-242386.82334836625</v>
      </c>
      <c r="RCO65" s="1676">
        <f t="shared" ref="RCO65" si="6128">$E59*$C$64*$C$65</f>
        <v>-242386.82334836625</v>
      </c>
      <c r="RCQ65" s="1676">
        <f t="shared" ref="RCQ65" si="6129">$E59*$C$64*$C$65</f>
        <v>-242386.82334836625</v>
      </c>
      <c r="RCS65" s="1676">
        <f t="shared" ref="RCS65" si="6130">$E59*$C$64*$C$65</f>
        <v>-242386.82334836625</v>
      </c>
      <c r="RCU65" s="1676">
        <f t="shared" ref="RCU65" si="6131">$E59*$C$64*$C$65</f>
        <v>-242386.82334836625</v>
      </c>
      <c r="RCW65" s="1676">
        <f t="shared" ref="RCW65" si="6132">$E59*$C$64*$C$65</f>
        <v>-242386.82334836625</v>
      </c>
      <c r="RCY65" s="1676">
        <f t="shared" ref="RCY65" si="6133">$E59*$C$64*$C$65</f>
        <v>-242386.82334836625</v>
      </c>
      <c r="RDA65" s="1676">
        <f t="shared" ref="RDA65" si="6134">$E59*$C$64*$C$65</f>
        <v>-242386.82334836625</v>
      </c>
      <c r="RDC65" s="1676">
        <f t="shared" ref="RDC65" si="6135">$E59*$C$64*$C$65</f>
        <v>-242386.82334836625</v>
      </c>
      <c r="RDE65" s="1676">
        <f t="shared" ref="RDE65" si="6136">$E59*$C$64*$C$65</f>
        <v>-242386.82334836625</v>
      </c>
      <c r="RDG65" s="1676">
        <f t="shared" ref="RDG65" si="6137">$E59*$C$64*$C$65</f>
        <v>-242386.82334836625</v>
      </c>
      <c r="RDI65" s="1676">
        <f t="shared" ref="RDI65" si="6138">$E59*$C$64*$C$65</f>
        <v>-242386.82334836625</v>
      </c>
      <c r="RDK65" s="1676">
        <f t="shared" ref="RDK65" si="6139">$E59*$C$64*$C$65</f>
        <v>-242386.82334836625</v>
      </c>
      <c r="RDM65" s="1676">
        <f t="shared" ref="RDM65" si="6140">$E59*$C$64*$C$65</f>
        <v>-242386.82334836625</v>
      </c>
      <c r="RDO65" s="1676">
        <f t="shared" ref="RDO65" si="6141">$E59*$C$64*$C$65</f>
        <v>-242386.82334836625</v>
      </c>
      <c r="RDQ65" s="1676">
        <f t="shared" ref="RDQ65" si="6142">$E59*$C$64*$C$65</f>
        <v>-242386.82334836625</v>
      </c>
      <c r="RDS65" s="1676">
        <f t="shared" ref="RDS65" si="6143">$E59*$C$64*$C$65</f>
        <v>-242386.82334836625</v>
      </c>
      <c r="RDU65" s="1676">
        <f t="shared" ref="RDU65" si="6144">$E59*$C$64*$C$65</f>
        <v>-242386.82334836625</v>
      </c>
      <c r="RDW65" s="1676">
        <f t="shared" ref="RDW65" si="6145">$E59*$C$64*$C$65</f>
        <v>-242386.82334836625</v>
      </c>
      <c r="RDY65" s="1676">
        <f t="shared" ref="RDY65" si="6146">$E59*$C$64*$C$65</f>
        <v>-242386.82334836625</v>
      </c>
      <c r="REA65" s="1676">
        <f t="shared" ref="REA65" si="6147">$E59*$C$64*$C$65</f>
        <v>-242386.82334836625</v>
      </c>
      <c r="REC65" s="1676">
        <f t="shared" ref="REC65" si="6148">$E59*$C$64*$C$65</f>
        <v>-242386.82334836625</v>
      </c>
      <c r="REE65" s="1676">
        <f t="shared" ref="REE65" si="6149">$E59*$C$64*$C$65</f>
        <v>-242386.82334836625</v>
      </c>
      <c r="REG65" s="1676">
        <f t="shared" ref="REG65" si="6150">$E59*$C$64*$C$65</f>
        <v>-242386.82334836625</v>
      </c>
      <c r="REI65" s="1676">
        <f t="shared" ref="REI65" si="6151">$E59*$C$64*$C$65</f>
        <v>-242386.82334836625</v>
      </c>
      <c r="REK65" s="1676">
        <f t="shared" ref="REK65" si="6152">$E59*$C$64*$C$65</f>
        <v>-242386.82334836625</v>
      </c>
      <c r="REM65" s="1676">
        <f t="shared" ref="REM65" si="6153">$E59*$C$64*$C$65</f>
        <v>-242386.82334836625</v>
      </c>
      <c r="REO65" s="1676">
        <f t="shared" ref="REO65" si="6154">$E59*$C$64*$C$65</f>
        <v>-242386.82334836625</v>
      </c>
      <c r="REQ65" s="1676">
        <f t="shared" ref="REQ65" si="6155">$E59*$C$64*$C$65</f>
        <v>-242386.82334836625</v>
      </c>
      <c r="RES65" s="1676">
        <f t="shared" ref="RES65" si="6156">$E59*$C$64*$C$65</f>
        <v>-242386.82334836625</v>
      </c>
      <c r="REU65" s="1676">
        <f t="shared" ref="REU65" si="6157">$E59*$C$64*$C$65</f>
        <v>-242386.82334836625</v>
      </c>
      <c r="REW65" s="1676">
        <f t="shared" ref="REW65" si="6158">$E59*$C$64*$C$65</f>
        <v>-242386.82334836625</v>
      </c>
      <c r="REY65" s="1676">
        <f t="shared" ref="REY65" si="6159">$E59*$C$64*$C$65</f>
        <v>-242386.82334836625</v>
      </c>
      <c r="RFA65" s="1676">
        <f t="shared" ref="RFA65" si="6160">$E59*$C$64*$C$65</f>
        <v>-242386.82334836625</v>
      </c>
      <c r="RFC65" s="1676">
        <f t="shared" ref="RFC65" si="6161">$E59*$C$64*$C$65</f>
        <v>-242386.82334836625</v>
      </c>
      <c r="RFE65" s="1676">
        <f t="shared" ref="RFE65" si="6162">$E59*$C$64*$C$65</f>
        <v>-242386.82334836625</v>
      </c>
      <c r="RFG65" s="1676">
        <f t="shared" ref="RFG65" si="6163">$E59*$C$64*$C$65</f>
        <v>-242386.82334836625</v>
      </c>
      <c r="RFI65" s="1676">
        <f t="shared" ref="RFI65" si="6164">$E59*$C$64*$C$65</f>
        <v>-242386.82334836625</v>
      </c>
      <c r="RFK65" s="1676">
        <f t="shared" ref="RFK65" si="6165">$E59*$C$64*$C$65</f>
        <v>-242386.82334836625</v>
      </c>
      <c r="RFM65" s="1676">
        <f t="shared" ref="RFM65" si="6166">$E59*$C$64*$C$65</f>
        <v>-242386.82334836625</v>
      </c>
      <c r="RFO65" s="1676">
        <f t="shared" ref="RFO65" si="6167">$E59*$C$64*$C$65</f>
        <v>-242386.82334836625</v>
      </c>
      <c r="RFQ65" s="1676">
        <f t="shared" ref="RFQ65" si="6168">$E59*$C$64*$C$65</f>
        <v>-242386.82334836625</v>
      </c>
      <c r="RFS65" s="1676">
        <f t="shared" ref="RFS65" si="6169">$E59*$C$64*$C$65</f>
        <v>-242386.82334836625</v>
      </c>
      <c r="RFU65" s="1676">
        <f t="shared" ref="RFU65" si="6170">$E59*$C$64*$C$65</f>
        <v>-242386.82334836625</v>
      </c>
      <c r="RFW65" s="1676">
        <f t="shared" ref="RFW65" si="6171">$E59*$C$64*$C$65</f>
        <v>-242386.82334836625</v>
      </c>
      <c r="RFY65" s="1676">
        <f t="shared" ref="RFY65" si="6172">$E59*$C$64*$C$65</f>
        <v>-242386.82334836625</v>
      </c>
      <c r="RGA65" s="1676">
        <f t="shared" ref="RGA65" si="6173">$E59*$C$64*$C$65</f>
        <v>-242386.82334836625</v>
      </c>
      <c r="RGC65" s="1676">
        <f t="shared" ref="RGC65" si="6174">$E59*$C$64*$C$65</f>
        <v>-242386.82334836625</v>
      </c>
      <c r="RGE65" s="1676">
        <f t="shared" ref="RGE65" si="6175">$E59*$C$64*$C$65</f>
        <v>-242386.82334836625</v>
      </c>
      <c r="RGG65" s="1676">
        <f t="shared" ref="RGG65" si="6176">$E59*$C$64*$C$65</f>
        <v>-242386.82334836625</v>
      </c>
      <c r="RGI65" s="1676">
        <f t="shared" ref="RGI65" si="6177">$E59*$C$64*$C$65</f>
        <v>-242386.82334836625</v>
      </c>
      <c r="RGK65" s="1676">
        <f t="shared" ref="RGK65" si="6178">$E59*$C$64*$C$65</f>
        <v>-242386.82334836625</v>
      </c>
      <c r="RGM65" s="1676">
        <f t="shared" ref="RGM65" si="6179">$E59*$C$64*$C$65</f>
        <v>-242386.82334836625</v>
      </c>
      <c r="RGO65" s="1676">
        <f t="shared" ref="RGO65" si="6180">$E59*$C$64*$C$65</f>
        <v>-242386.82334836625</v>
      </c>
      <c r="RGQ65" s="1676">
        <f t="shared" ref="RGQ65" si="6181">$E59*$C$64*$C$65</f>
        <v>-242386.82334836625</v>
      </c>
      <c r="RGS65" s="1676">
        <f t="shared" ref="RGS65" si="6182">$E59*$C$64*$C$65</f>
        <v>-242386.82334836625</v>
      </c>
      <c r="RGU65" s="1676">
        <f t="shared" ref="RGU65" si="6183">$E59*$C$64*$C$65</f>
        <v>-242386.82334836625</v>
      </c>
      <c r="RGW65" s="1676">
        <f t="shared" ref="RGW65" si="6184">$E59*$C$64*$C$65</f>
        <v>-242386.82334836625</v>
      </c>
      <c r="RGY65" s="1676">
        <f t="shared" ref="RGY65" si="6185">$E59*$C$64*$C$65</f>
        <v>-242386.82334836625</v>
      </c>
      <c r="RHA65" s="1676">
        <f t="shared" ref="RHA65" si="6186">$E59*$C$64*$C$65</f>
        <v>-242386.82334836625</v>
      </c>
      <c r="RHC65" s="1676">
        <f t="shared" ref="RHC65" si="6187">$E59*$C$64*$C$65</f>
        <v>-242386.82334836625</v>
      </c>
      <c r="RHE65" s="1676">
        <f t="shared" ref="RHE65" si="6188">$E59*$C$64*$C$65</f>
        <v>-242386.82334836625</v>
      </c>
      <c r="RHG65" s="1676">
        <f t="shared" ref="RHG65" si="6189">$E59*$C$64*$C$65</f>
        <v>-242386.82334836625</v>
      </c>
      <c r="RHI65" s="1676">
        <f t="shared" ref="RHI65" si="6190">$E59*$C$64*$C$65</f>
        <v>-242386.82334836625</v>
      </c>
      <c r="RHK65" s="1676">
        <f t="shared" ref="RHK65" si="6191">$E59*$C$64*$C$65</f>
        <v>-242386.82334836625</v>
      </c>
      <c r="RHM65" s="1676">
        <f t="shared" ref="RHM65" si="6192">$E59*$C$64*$C$65</f>
        <v>-242386.82334836625</v>
      </c>
      <c r="RHO65" s="1676">
        <f t="shared" ref="RHO65" si="6193">$E59*$C$64*$C$65</f>
        <v>-242386.82334836625</v>
      </c>
      <c r="RHQ65" s="1676">
        <f t="shared" ref="RHQ65" si="6194">$E59*$C$64*$C$65</f>
        <v>-242386.82334836625</v>
      </c>
      <c r="RHS65" s="1676">
        <f t="shared" ref="RHS65" si="6195">$E59*$C$64*$C$65</f>
        <v>-242386.82334836625</v>
      </c>
      <c r="RHU65" s="1676">
        <f t="shared" ref="RHU65" si="6196">$E59*$C$64*$C$65</f>
        <v>-242386.82334836625</v>
      </c>
      <c r="RHW65" s="1676">
        <f t="shared" ref="RHW65" si="6197">$E59*$C$64*$C$65</f>
        <v>-242386.82334836625</v>
      </c>
      <c r="RHY65" s="1676">
        <f t="shared" ref="RHY65" si="6198">$E59*$C$64*$C$65</f>
        <v>-242386.82334836625</v>
      </c>
      <c r="RIA65" s="1676">
        <f t="shared" ref="RIA65" si="6199">$E59*$C$64*$C$65</f>
        <v>-242386.82334836625</v>
      </c>
      <c r="RIC65" s="1676">
        <f t="shared" ref="RIC65" si="6200">$E59*$C$64*$C$65</f>
        <v>-242386.82334836625</v>
      </c>
      <c r="RIE65" s="1676">
        <f t="shared" ref="RIE65" si="6201">$E59*$C$64*$C$65</f>
        <v>-242386.82334836625</v>
      </c>
      <c r="RIG65" s="1676">
        <f t="shared" ref="RIG65" si="6202">$E59*$C$64*$C$65</f>
        <v>-242386.82334836625</v>
      </c>
      <c r="RII65" s="1676">
        <f t="shared" ref="RII65" si="6203">$E59*$C$64*$C$65</f>
        <v>-242386.82334836625</v>
      </c>
      <c r="RIK65" s="1676">
        <f t="shared" ref="RIK65" si="6204">$E59*$C$64*$C$65</f>
        <v>-242386.82334836625</v>
      </c>
      <c r="RIM65" s="1676">
        <f t="shared" ref="RIM65" si="6205">$E59*$C$64*$C$65</f>
        <v>-242386.82334836625</v>
      </c>
      <c r="RIO65" s="1676">
        <f t="shared" ref="RIO65" si="6206">$E59*$C$64*$C$65</f>
        <v>-242386.82334836625</v>
      </c>
      <c r="RIQ65" s="1676">
        <f t="shared" ref="RIQ65" si="6207">$E59*$C$64*$C$65</f>
        <v>-242386.82334836625</v>
      </c>
      <c r="RIS65" s="1676">
        <f t="shared" ref="RIS65" si="6208">$E59*$C$64*$C$65</f>
        <v>-242386.82334836625</v>
      </c>
      <c r="RIU65" s="1676">
        <f t="shared" ref="RIU65" si="6209">$E59*$C$64*$C$65</f>
        <v>-242386.82334836625</v>
      </c>
      <c r="RIW65" s="1676">
        <f t="shared" ref="RIW65" si="6210">$E59*$C$64*$C$65</f>
        <v>-242386.82334836625</v>
      </c>
      <c r="RIY65" s="1676">
        <f t="shared" ref="RIY65" si="6211">$E59*$C$64*$C$65</f>
        <v>-242386.82334836625</v>
      </c>
      <c r="RJA65" s="1676">
        <f t="shared" ref="RJA65" si="6212">$E59*$C$64*$C$65</f>
        <v>-242386.82334836625</v>
      </c>
      <c r="RJC65" s="1676">
        <f t="shared" ref="RJC65" si="6213">$E59*$C$64*$C$65</f>
        <v>-242386.82334836625</v>
      </c>
      <c r="RJE65" s="1676">
        <f t="shared" ref="RJE65" si="6214">$E59*$C$64*$C$65</f>
        <v>-242386.82334836625</v>
      </c>
      <c r="RJG65" s="1676">
        <f t="shared" ref="RJG65" si="6215">$E59*$C$64*$C$65</f>
        <v>-242386.82334836625</v>
      </c>
      <c r="RJI65" s="1676">
        <f t="shared" ref="RJI65" si="6216">$E59*$C$64*$C$65</f>
        <v>-242386.82334836625</v>
      </c>
      <c r="RJK65" s="1676">
        <f t="shared" ref="RJK65" si="6217">$E59*$C$64*$C$65</f>
        <v>-242386.82334836625</v>
      </c>
      <c r="RJM65" s="1676">
        <f t="shared" ref="RJM65" si="6218">$E59*$C$64*$C$65</f>
        <v>-242386.82334836625</v>
      </c>
      <c r="RJO65" s="1676">
        <f t="shared" ref="RJO65" si="6219">$E59*$C$64*$C$65</f>
        <v>-242386.82334836625</v>
      </c>
      <c r="RJQ65" s="1676">
        <f t="shared" ref="RJQ65" si="6220">$E59*$C$64*$C$65</f>
        <v>-242386.82334836625</v>
      </c>
      <c r="RJS65" s="1676">
        <f t="shared" ref="RJS65" si="6221">$E59*$C$64*$C$65</f>
        <v>-242386.82334836625</v>
      </c>
      <c r="RJU65" s="1676">
        <f t="shared" ref="RJU65" si="6222">$E59*$C$64*$C$65</f>
        <v>-242386.82334836625</v>
      </c>
      <c r="RJW65" s="1676">
        <f t="shared" ref="RJW65" si="6223">$E59*$C$64*$C$65</f>
        <v>-242386.82334836625</v>
      </c>
      <c r="RJY65" s="1676">
        <f t="shared" ref="RJY65" si="6224">$E59*$C$64*$C$65</f>
        <v>-242386.82334836625</v>
      </c>
      <c r="RKA65" s="1676">
        <f t="shared" ref="RKA65" si="6225">$E59*$C$64*$C$65</f>
        <v>-242386.82334836625</v>
      </c>
      <c r="RKC65" s="1676">
        <f t="shared" ref="RKC65" si="6226">$E59*$C$64*$C$65</f>
        <v>-242386.82334836625</v>
      </c>
      <c r="RKE65" s="1676">
        <f t="shared" ref="RKE65" si="6227">$E59*$C$64*$C$65</f>
        <v>-242386.82334836625</v>
      </c>
      <c r="RKG65" s="1676">
        <f t="shared" ref="RKG65" si="6228">$E59*$C$64*$C$65</f>
        <v>-242386.82334836625</v>
      </c>
      <c r="RKI65" s="1676">
        <f t="shared" ref="RKI65" si="6229">$E59*$C$64*$C$65</f>
        <v>-242386.82334836625</v>
      </c>
      <c r="RKK65" s="1676">
        <f t="shared" ref="RKK65" si="6230">$E59*$C$64*$C$65</f>
        <v>-242386.82334836625</v>
      </c>
      <c r="RKM65" s="1676">
        <f t="shared" ref="RKM65" si="6231">$E59*$C$64*$C$65</f>
        <v>-242386.82334836625</v>
      </c>
      <c r="RKO65" s="1676">
        <f t="shared" ref="RKO65" si="6232">$E59*$C$64*$C$65</f>
        <v>-242386.82334836625</v>
      </c>
      <c r="RKQ65" s="1676">
        <f t="shared" ref="RKQ65" si="6233">$E59*$C$64*$C$65</f>
        <v>-242386.82334836625</v>
      </c>
      <c r="RKS65" s="1676">
        <f t="shared" ref="RKS65" si="6234">$E59*$C$64*$C$65</f>
        <v>-242386.82334836625</v>
      </c>
      <c r="RKU65" s="1676">
        <f t="shared" ref="RKU65" si="6235">$E59*$C$64*$C$65</f>
        <v>-242386.82334836625</v>
      </c>
      <c r="RKW65" s="1676">
        <f t="shared" ref="RKW65" si="6236">$E59*$C$64*$C$65</f>
        <v>-242386.82334836625</v>
      </c>
      <c r="RKY65" s="1676">
        <f t="shared" ref="RKY65" si="6237">$E59*$C$64*$C$65</f>
        <v>-242386.82334836625</v>
      </c>
      <c r="RLA65" s="1676">
        <f t="shared" ref="RLA65" si="6238">$E59*$C$64*$C$65</f>
        <v>-242386.82334836625</v>
      </c>
      <c r="RLC65" s="1676">
        <f t="shared" ref="RLC65" si="6239">$E59*$C$64*$C$65</f>
        <v>-242386.82334836625</v>
      </c>
      <c r="RLE65" s="1676">
        <f t="shared" ref="RLE65" si="6240">$E59*$C$64*$C$65</f>
        <v>-242386.82334836625</v>
      </c>
      <c r="RLG65" s="1676">
        <f t="shared" ref="RLG65" si="6241">$E59*$C$64*$C$65</f>
        <v>-242386.82334836625</v>
      </c>
      <c r="RLI65" s="1676">
        <f t="shared" ref="RLI65" si="6242">$E59*$C$64*$C$65</f>
        <v>-242386.82334836625</v>
      </c>
      <c r="RLK65" s="1676">
        <f t="shared" ref="RLK65" si="6243">$E59*$C$64*$C$65</f>
        <v>-242386.82334836625</v>
      </c>
      <c r="RLM65" s="1676">
        <f t="shared" ref="RLM65" si="6244">$E59*$C$64*$C$65</f>
        <v>-242386.82334836625</v>
      </c>
      <c r="RLO65" s="1676">
        <f t="shared" ref="RLO65" si="6245">$E59*$C$64*$C$65</f>
        <v>-242386.82334836625</v>
      </c>
      <c r="RLQ65" s="1676">
        <f t="shared" ref="RLQ65" si="6246">$E59*$C$64*$C$65</f>
        <v>-242386.82334836625</v>
      </c>
      <c r="RLS65" s="1676">
        <f t="shared" ref="RLS65" si="6247">$E59*$C$64*$C$65</f>
        <v>-242386.82334836625</v>
      </c>
      <c r="RLU65" s="1676">
        <f t="shared" ref="RLU65" si="6248">$E59*$C$64*$C$65</f>
        <v>-242386.82334836625</v>
      </c>
      <c r="RLW65" s="1676">
        <f t="shared" ref="RLW65" si="6249">$E59*$C$64*$C$65</f>
        <v>-242386.82334836625</v>
      </c>
      <c r="RLY65" s="1676">
        <f t="shared" ref="RLY65" si="6250">$E59*$C$64*$C$65</f>
        <v>-242386.82334836625</v>
      </c>
      <c r="RMA65" s="1676">
        <f t="shared" ref="RMA65" si="6251">$E59*$C$64*$C$65</f>
        <v>-242386.82334836625</v>
      </c>
      <c r="RMC65" s="1676">
        <f t="shared" ref="RMC65" si="6252">$E59*$C$64*$C$65</f>
        <v>-242386.82334836625</v>
      </c>
      <c r="RME65" s="1676">
        <f t="shared" ref="RME65" si="6253">$E59*$C$64*$C$65</f>
        <v>-242386.82334836625</v>
      </c>
      <c r="RMG65" s="1676">
        <f t="shared" ref="RMG65" si="6254">$E59*$C$64*$C$65</f>
        <v>-242386.82334836625</v>
      </c>
      <c r="RMI65" s="1676">
        <f t="shared" ref="RMI65" si="6255">$E59*$C$64*$C$65</f>
        <v>-242386.82334836625</v>
      </c>
      <c r="RMK65" s="1676">
        <f t="shared" ref="RMK65" si="6256">$E59*$C$64*$C$65</f>
        <v>-242386.82334836625</v>
      </c>
      <c r="RMM65" s="1676">
        <f t="shared" ref="RMM65" si="6257">$E59*$C$64*$C$65</f>
        <v>-242386.82334836625</v>
      </c>
      <c r="RMO65" s="1676">
        <f t="shared" ref="RMO65" si="6258">$E59*$C$64*$C$65</f>
        <v>-242386.82334836625</v>
      </c>
      <c r="RMQ65" s="1676">
        <f t="shared" ref="RMQ65" si="6259">$E59*$C$64*$C$65</f>
        <v>-242386.82334836625</v>
      </c>
      <c r="RMS65" s="1676">
        <f t="shared" ref="RMS65" si="6260">$E59*$C$64*$C$65</f>
        <v>-242386.82334836625</v>
      </c>
      <c r="RMU65" s="1676">
        <f t="shared" ref="RMU65" si="6261">$E59*$C$64*$C$65</f>
        <v>-242386.82334836625</v>
      </c>
      <c r="RMW65" s="1676">
        <f t="shared" ref="RMW65" si="6262">$E59*$C$64*$C$65</f>
        <v>-242386.82334836625</v>
      </c>
      <c r="RMY65" s="1676">
        <f t="shared" ref="RMY65" si="6263">$E59*$C$64*$C$65</f>
        <v>-242386.82334836625</v>
      </c>
      <c r="RNA65" s="1676">
        <f t="shared" ref="RNA65" si="6264">$E59*$C$64*$C$65</f>
        <v>-242386.82334836625</v>
      </c>
      <c r="RNC65" s="1676">
        <f t="shared" ref="RNC65" si="6265">$E59*$C$64*$C$65</f>
        <v>-242386.82334836625</v>
      </c>
      <c r="RNE65" s="1676">
        <f t="shared" ref="RNE65" si="6266">$E59*$C$64*$C$65</f>
        <v>-242386.82334836625</v>
      </c>
      <c r="RNG65" s="1676">
        <f t="shared" ref="RNG65" si="6267">$E59*$C$64*$C$65</f>
        <v>-242386.82334836625</v>
      </c>
      <c r="RNI65" s="1676">
        <f t="shared" ref="RNI65" si="6268">$E59*$C$64*$C$65</f>
        <v>-242386.82334836625</v>
      </c>
      <c r="RNK65" s="1676">
        <f t="shared" ref="RNK65" si="6269">$E59*$C$64*$C$65</f>
        <v>-242386.82334836625</v>
      </c>
      <c r="RNM65" s="1676">
        <f t="shared" ref="RNM65" si="6270">$E59*$C$64*$C$65</f>
        <v>-242386.82334836625</v>
      </c>
      <c r="RNO65" s="1676">
        <f t="shared" ref="RNO65" si="6271">$E59*$C$64*$C$65</f>
        <v>-242386.82334836625</v>
      </c>
      <c r="RNQ65" s="1676">
        <f t="shared" ref="RNQ65" si="6272">$E59*$C$64*$C$65</f>
        <v>-242386.82334836625</v>
      </c>
      <c r="RNS65" s="1676">
        <f t="shared" ref="RNS65" si="6273">$E59*$C$64*$C$65</f>
        <v>-242386.82334836625</v>
      </c>
      <c r="RNU65" s="1676">
        <f t="shared" ref="RNU65" si="6274">$E59*$C$64*$C$65</f>
        <v>-242386.82334836625</v>
      </c>
      <c r="RNW65" s="1676">
        <f t="shared" ref="RNW65" si="6275">$E59*$C$64*$C$65</f>
        <v>-242386.82334836625</v>
      </c>
      <c r="RNY65" s="1676">
        <f t="shared" ref="RNY65" si="6276">$E59*$C$64*$C$65</f>
        <v>-242386.82334836625</v>
      </c>
      <c r="ROA65" s="1676">
        <f t="shared" ref="ROA65" si="6277">$E59*$C$64*$C$65</f>
        <v>-242386.82334836625</v>
      </c>
      <c r="ROC65" s="1676">
        <f t="shared" ref="ROC65" si="6278">$E59*$C$64*$C$65</f>
        <v>-242386.82334836625</v>
      </c>
      <c r="ROE65" s="1676">
        <f t="shared" ref="ROE65" si="6279">$E59*$C$64*$C$65</f>
        <v>-242386.82334836625</v>
      </c>
      <c r="ROG65" s="1676">
        <f t="shared" ref="ROG65" si="6280">$E59*$C$64*$C$65</f>
        <v>-242386.82334836625</v>
      </c>
      <c r="ROI65" s="1676">
        <f t="shared" ref="ROI65" si="6281">$E59*$C$64*$C$65</f>
        <v>-242386.82334836625</v>
      </c>
      <c r="ROK65" s="1676">
        <f t="shared" ref="ROK65" si="6282">$E59*$C$64*$C$65</f>
        <v>-242386.82334836625</v>
      </c>
      <c r="ROM65" s="1676">
        <f t="shared" ref="ROM65" si="6283">$E59*$C$64*$C$65</f>
        <v>-242386.82334836625</v>
      </c>
      <c r="ROO65" s="1676">
        <f t="shared" ref="ROO65" si="6284">$E59*$C$64*$C$65</f>
        <v>-242386.82334836625</v>
      </c>
      <c r="ROQ65" s="1676">
        <f t="shared" ref="ROQ65" si="6285">$E59*$C$64*$C$65</f>
        <v>-242386.82334836625</v>
      </c>
      <c r="ROS65" s="1676">
        <f t="shared" ref="ROS65" si="6286">$E59*$C$64*$C$65</f>
        <v>-242386.82334836625</v>
      </c>
      <c r="ROU65" s="1676">
        <f t="shared" ref="ROU65" si="6287">$E59*$C$64*$C$65</f>
        <v>-242386.82334836625</v>
      </c>
      <c r="ROW65" s="1676">
        <f t="shared" ref="ROW65" si="6288">$E59*$C$64*$C$65</f>
        <v>-242386.82334836625</v>
      </c>
      <c r="ROY65" s="1676">
        <f t="shared" ref="ROY65" si="6289">$E59*$C$64*$C$65</f>
        <v>-242386.82334836625</v>
      </c>
      <c r="RPA65" s="1676">
        <f t="shared" ref="RPA65" si="6290">$E59*$C$64*$C$65</f>
        <v>-242386.82334836625</v>
      </c>
      <c r="RPC65" s="1676">
        <f t="shared" ref="RPC65" si="6291">$E59*$C$64*$C$65</f>
        <v>-242386.82334836625</v>
      </c>
      <c r="RPE65" s="1676">
        <f t="shared" ref="RPE65" si="6292">$E59*$C$64*$C$65</f>
        <v>-242386.82334836625</v>
      </c>
      <c r="RPG65" s="1676">
        <f t="shared" ref="RPG65" si="6293">$E59*$C$64*$C$65</f>
        <v>-242386.82334836625</v>
      </c>
      <c r="RPI65" s="1676">
        <f t="shared" ref="RPI65" si="6294">$E59*$C$64*$C$65</f>
        <v>-242386.82334836625</v>
      </c>
      <c r="RPK65" s="1676">
        <f t="shared" ref="RPK65" si="6295">$E59*$C$64*$C$65</f>
        <v>-242386.82334836625</v>
      </c>
      <c r="RPM65" s="1676">
        <f t="shared" ref="RPM65" si="6296">$E59*$C$64*$C$65</f>
        <v>-242386.82334836625</v>
      </c>
      <c r="RPO65" s="1676">
        <f t="shared" ref="RPO65" si="6297">$E59*$C$64*$C$65</f>
        <v>-242386.82334836625</v>
      </c>
      <c r="RPQ65" s="1676">
        <f t="shared" ref="RPQ65" si="6298">$E59*$C$64*$C$65</f>
        <v>-242386.82334836625</v>
      </c>
      <c r="RPS65" s="1676">
        <f t="shared" ref="RPS65" si="6299">$E59*$C$64*$C$65</f>
        <v>-242386.82334836625</v>
      </c>
      <c r="RPU65" s="1676">
        <f t="shared" ref="RPU65" si="6300">$E59*$C$64*$C$65</f>
        <v>-242386.82334836625</v>
      </c>
      <c r="RPW65" s="1676">
        <f t="shared" ref="RPW65" si="6301">$E59*$C$64*$C$65</f>
        <v>-242386.82334836625</v>
      </c>
      <c r="RPY65" s="1676">
        <f t="shared" ref="RPY65" si="6302">$E59*$C$64*$C$65</f>
        <v>-242386.82334836625</v>
      </c>
      <c r="RQA65" s="1676">
        <f t="shared" ref="RQA65" si="6303">$E59*$C$64*$C$65</f>
        <v>-242386.82334836625</v>
      </c>
      <c r="RQC65" s="1676">
        <f t="shared" ref="RQC65" si="6304">$E59*$C$64*$C$65</f>
        <v>-242386.82334836625</v>
      </c>
      <c r="RQE65" s="1676">
        <f t="shared" ref="RQE65" si="6305">$E59*$C$64*$C$65</f>
        <v>-242386.82334836625</v>
      </c>
      <c r="RQG65" s="1676">
        <f t="shared" ref="RQG65" si="6306">$E59*$C$64*$C$65</f>
        <v>-242386.82334836625</v>
      </c>
      <c r="RQI65" s="1676">
        <f t="shared" ref="RQI65" si="6307">$E59*$C$64*$C$65</f>
        <v>-242386.82334836625</v>
      </c>
      <c r="RQK65" s="1676">
        <f t="shared" ref="RQK65" si="6308">$E59*$C$64*$C$65</f>
        <v>-242386.82334836625</v>
      </c>
      <c r="RQM65" s="1676">
        <f t="shared" ref="RQM65" si="6309">$E59*$C$64*$C$65</f>
        <v>-242386.82334836625</v>
      </c>
      <c r="RQO65" s="1676">
        <f t="shared" ref="RQO65" si="6310">$E59*$C$64*$C$65</f>
        <v>-242386.82334836625</v>
      </c>
      <c r="RQQ65" s="1676">
        <f t="shared" ref="RQQ65" si="6311">$E59*$C$64*$C$65</f>
        <v>-242386.82334836625</v>
      </c>
      <c r="RQS65" s="1676">
        <f t="shared" ref="RQS65" si="6312">$E59*$C$64*$C$65</f>
        <v>-242386.82334836625</v>
      </c>
      <c r="RQU65" s="1676">
        <f t="shared" ref="RQU65" si="6313">$E59*$C$64*$C$65</f>
        <v>-242386.82334836625</v>
      </c>
      <c r="RQW65" s="1676">
        <f t="shared" ref="RQW65" si="6314">$E59*$C$64*$C$65</f>
        <v>-242386.82334836625</v>
      </c>
      <c r="RQY65" s="1676">
        <f t="shared" ref="RQY65" si="6315">$E59*$C$64*$C$65</f>
        <v>-242386.82334836625</v>
      </c>
      <c r="RRA65" s="1676">
        <f t="shared" ref="RRA65" si="6316">$E59*$C$64*$C$65</f>
        <v>-242386.82334836625</v>
      </c>
      <c r="RRC65" s="1676">
        <f t="shared" ref="RRC65" si="6317">$E59*$C$64*$C$65</f>
        <v>-242386.82334836625</v>
      </c>
      <c r="RRE65" s="1676">
        <f t="shared" ref="RRE65" si="6318">$E59*$C$64*$C$65</f>
        <v>-242386.82334836625</v>
      </c>
      <c r="RRG65" s="1676">
        <f t="shared" ref="RRG65" si="6319">$E59*$C$64*$C$65</f>
        <v>-242386.82334836625</v>
      </c>
      <c r="RRI65" s="1676">
        <f t="shared" ref="RRI65" si="6320">$E59*$C$64*$C$65</f>
        <v>-242386.82334836625</v>
      </c>
      <c r="RRK65" s="1676">
        <f t="shared" ref="RRK65" si="6321">$E59*$C$64*$C$65</f>
        <v>-242386.82334836625</v>
      </c>
      <c r="RRM65" s="1676">
        <f t="shared" ref="RRM65" si="6322">$E59*$C$64*$C$65</f>
        <v>-242386.82334836625</v>
      </c>
      <c r="RRO65" s="1676">
        <f t="shared" ref="RRO65" si="6323">$E59*$C$64*$C$65</f>
        <v>-242386.82334836625</v>
      </c>
      <c r="RRQ65" s="1676">
        <f t="shared" ref="RRQ65" si="6324">$E59*$C$64*$C$65</f>
        <v>-242386.82334836625</v>
      </c>
      <c r="RRS65" s="1676">
        <f t="shared" ref="RRS65" si="6325">$E59*$C$64*$C$65</f>
        <v>-242386.82334836625</v>
      </c>
      <c r="RRU65" s="1676">
        <f t="shared" ref="RRU65" si="6326">$E59*$C$64*$C$65</f>
        <v>-242386.82334836625</v>
      </c>
      <c r="RRW65" s="1676">
        <f t="shared" ref="RRW65" si="6327">$E59*$C$64*$C$65</f>
        <v>-242386.82334836625</v>
      </c>
      <c r="RRY65" s="1676">
        <f t="shared" ref="RRY65" si="6328">$E59*$C$64*$C$65</f>
        <v>-242386.82334836625</v>
      </c>
      <c r="RSA65" s="1676">
        <f t="shared" ref="RSA65" si="6329">$E59*$C$64*$C$65</f>
        <v>-242386.82334836625</v>
      </c>
      <c r="RSC65" s="1676">
        <f t="shared" ref="RSC65" si="6330">$E59*$C$64*$C$65</f>
        <v>-242386.82334836625</v>
      </c>
      <c r="RSE65" s="1676">
        <f t="shared" ref="RSE65" si="6331">$E59*$C$64*$C$65</f>
        <v>-242386.82334836625</v>
      </c>
      <c r="RSG65" s="1676">
        <f t="shared" ref="RSG65" si="6332">$E59*$C$64*$C$65</f>
        <v>-242386.82334836625</v>
      </c>
      <c r="RSI65" s="1676">
        <f t="shared" ref="RSI65" si="6333">$E59*$C$64*$C$65</f>
        <v>-242386.82334836625</v>
      </c>
      <c r="RSK65" s="1676">
        <f t="shared" ref="RSK65" si="6334">$E59*$C$64*$C$65</f>
        <v>-242386.82334836625</v>
      </c>
      <c r="RSM65" s="1676">
        <f t="shared" ref="RSM65" si="6335">$E59*$C$64*$C$65</f>
        <v>-242386.82334836625</v>
      </c>
      <c r="RSO65" s="1676">
        <f t="shared" ref="RSO65" si="6336">$E59*$C$64*$C$65</f>
        <v>-242386.82334836625</v>
      </c>
      <c r="RSQ65" s="1676">
        <f t="shared" ref="RSQ65" si="6337">$E59*$C$64*$C$65</f>
        <v>-242386.82334836625</v>
      </c>
      <c r="RSS65" s="1676">
        <f t="shared" ref="RSS65" si="6338">$E59*$C$64*$C$65</f>
        <v>-242386.82334836625</v>
      </c>
      <c r="RSU65" s="1676">
        <f t="shared" ref="RSU65" si="6339">$E59*$C$64*$C$65</f>
        <v>-242386.82334836625</v>
      </c>
      <c r="RSW65" s="1676">
        <f t="shared" ref="RSW65" si="6340">$E59*$C$64*$C$65</f>
        <v>-242386.82334836625</v>
      </c>
      <c r="RSY65" s="1676">
        <f t="shared" ref="RSY65" si="6341">$E59*$C$64*$C$65</f>
        <v>-242386.82334836625</v>
      </c>
      <c r="RTA65" s="1676">
        <f t="shared" ref="RTA65" si="6342">$E59*$C$64*$C$65</f>
        <v>-242386.82334836625</v>
      </c>
      <c r="RTC65" s="1676">
        <f t="shared" ref="RTC65" si="6343">$E59*$C$64*$C$65</f>
        <v>-242386.82334836625</v>
      </c>
      <c r="RTE65" s="1676">
        <f t="shared" ref="RTE65" si="6344">$E59*$C$64*$C$65</f>
        <v>-242386.82334836625</v>
      </c>
      <c r="RTG65" s="1676">
        <f t="shared" ref="RTG65" si="6345">$E59*$C$64*$C$65</f>
        <v>-242386.82334836625</v>
      </c>
      <c r="RTI65" s="1676">
        <f t="shared" ref="RTI65" si="6346">$E59*$C$64*$C$65</f>
        <v>-242386.82334836625</v>
      </c>
      <c r="RTK65" s="1676">
        <f t="shared" ref="RTK65" si="6347">$E59*$C$64*$C$65</f>
        <v>-242386.82334836625</v>
      </c>
      <c r="RTM65" s="1676">
        <f t="shared" ref="RTM65" si="6348">$E59*$C$64*$C$65</f>
        <v>-242386.82334836625</v>
      </c>
      <c r="RTO65" s="1676">
        <f t="shared" ref="RTO65" si="6349">$E59*$C$64*$C$65</f>
        <v>-242386.82334836625</v>
      </c>
      <c r="RTQ65" s="1676">
        <f t="shared" ref="RTQ65" si="6350">$E59*$C$64*$C$65</f>
        <v>-242386.82334836625</v>
      </c>
      <c r="RTS65" s="1676">
        <f t="shared" ref="RTS65" si="6351">$E59*$C$64*$C$65</f>
        <v>-242386.82334836625</v>
      </c>
      <c r="RTU65" s="1676">
        <f t="shared" ref="RTU65" si="6352">$E59*$C$64*$C$65</f>
        <v>-242386.82334836625</v>
      </c>
      <c r="RTW65" s="1676">
        <f t="shared" ref="RTW65" si="6353">$E59*$C$64*$C$65</f>
        <v>-242386.82334836625</v>
      </c>
      <c r="RTY65" s="1676">
        <f t="shared" ref="RTY65" si="6354">$E59*$C$64*$C$65</f>
        <v>-242386.82334836625</v>
      </c>
      <c r="RUA65" s="1676">
        <f t="shared" ref="RUA65" si="6355">$E59*$C$64*$C$65</f>
        <v>-242386.82334836625</v>
      </c>
      <c r="RUC65" s="1676">
        <f t="shared" ref="RUC65" si="6356">$E59*$C$64*$C$65</f>
        <v>-242386.82334836625</v>
      </c>
      <c r="RUE65" s="1676">
        <f t="shared" ref="RUE65" si="6357">$E59*$C$64*$C$65</f>
        <v>-242386.82334836625</v>
      </c>
      <c r="RUG65" s="1676">
        <f t="shared" ref="RUG65" si="6358">$E59*$C$64*$C$65</f>
        <v>-242386.82334836625</v>
      </c>
      <c r="RUI65" s="1676">
        <f t="shared" ref="RUI65" si="6359">$E59*$C$64*$C$65</f>
        <v>-242386.82334836625</v>
      </c>
      <c r="RUK65" s="1676">
        <f t="shared" ref="RUK65" si="6360">$E59*$C$64*$C$65</f>
        <v>-242386.82334836625</v>
      </c>
      <c r="RUM65" s="1676">
        <f t="shared" ref="RUM65" si="6361">$E59*$C$64*$C$65</f>
        <v>-242386.82334836625</v>
      </c>
      <c r="RUO65" s="1676">
        <f t="shared" ref="RUO65" si="6362">$E59*$C$64*$C$65</f>
        <v>-242386.82334836625</v>
      </c>
      <c r="RUQ65" s="1676">
        <f t="shared" ref="RUQ65" si="6363">$E59*$C$64*$C$65</f>
        <v>-242386.82334836625</v>
      </c>
      <c r="RUS65" s="1676">
        <f t="shared" ref="RUS65" si="6364">$E59*$C$64*$C$65</f>
        <v>-242386.82334836625</v>
      </c>
      <c r="RUU65" s="1676">
        <f t="shared" ref="RUU65" si="6365">$E59*$C$64*$C$65</f>
        <v>-242386.82334836625</v>
      </c>
      <c r="RUW65" s="1676">
        <f t="shared" ref="RUW65" si="6366">$E59*$C$64*$C$65</f>
        <v>-242386.82334836625</v>
      </c>
      <c r="RUY65" s="1676">
        <f t="shared" ref="RUY65" si="6367">$E59*$C$64*$C$65</f>
        <v>-242386.82334836625</v>
      </c>
      <c r="RVA65" s="1676">
        <f t="shared" ref="RVA65" si="6368">$E59*$C$64*$C$65</f>
        <v>-242386.82334836625</v>
      </c>
      <c r="RVC65" s="1676">
        <f t="shared" ref="RVC65" si="6369">$E59*$C$64*$C$65</f>
        <v>-242386.82334836625</v>
      </c>
      <c r="RVE65" s="1676">
        <f t="shared" ref="RVE65" si="6370">$E59*$C$64*$C$65</f>
        <v>-242386.82334836625</v>
      </c>
      <c r="RVG65" s="1676">
        <f t="shared" ref="RVG65" si="6371">$E59*$C$64*$C$65</f>
        <v>-242386.82334836625</v>
      </c>
      <c r="RVI65" s="1676">
        <f t="shared" ref="RVI65" si="6372">$E59*$C$64*$C$65</f>
        <v>-242386.82334836625</v>
      </c>
      <c r="RVK65" s="1676">
        <f t="shared" ref="RVK65" si="6373">$E59*$C$64*$C$65</f>
        <v>-242386.82334836625</v>
      </c>
      <c r="RVM65" s="1676">
        <f t="shared" ref="RVM65" si="6374">$E59*$C$64*$C$65</f>
        <v>-242386.82334836625</v>
      </c>
      <c r="RVO65" s="1676">
        <f t="shared" ref="RVO65" si="6375">$E59*$C$64*$C$65</f>
        <v>-242386.82334836625</v>
      </c>
      <c r="RVQ65" s="1676">
        <f t="shared" ref="RVQ65" si="6376">$E59*$C$64*$C$65</f>
        <v>-242386.82334836625</v>
      </c>
      <c r="RVS65" s="1676">
        <f t="shared" ref="RVS65" si="6377">$E59*$C$64*$C$65</f>
        <v>-242386.82334836625</v>
      </c>
      <c r="RVU65" s="1676">
        <f t="shared" ref="RVU65" si="6378">$E59*$C$64*$C$65</f>
        <v>-242386.82334836625</v>
      </c>
      <c r="RVW65" s="1676">
        <f t="shared" ref="RVW65" si="6379">$E59*$C$64*$C$65</f>
        <v>-242386.82334836625</v>
      </c>
      <c r="RVY65" s="1676">
        <f t="shared" ref="RVY65" si="6380">$E59*$C$64*$C$65</f>
        <v>-242386.82334836625</v>
      </c>
      <c r="RWA65" s="1676">
        <f t="shared" ref="RWA65" si="6381">$E59*$C$64*$C$65</f>
        <v>-242386.82334836625</v>
      </c>
      <c r="RWC65" s="1676">
        <f t="shared" ref="RWC65" si="6382">$E59*$C$64*$C$65</f>
        <v>-242386.82334836625</v>
      </c>
      <c r="RWE65" s="1676">
        <f t="shared" ref="RWE65" si="6383">$E59*$C$64*$C$65</f>
        <v>-242386.82334836625</v>
      </c>
      <c r="RWG65" s="1676">
        <f t="shared" ref="RWG65" si="6384">$E59*$C$64*$C$65</f>
        <v>-242386.82334836625</v>
      </c>
      <c r="RWI65" s="1676">
        <f t="shared" ref="RWI65" si="6385">$E59*$C$64*$C$65</f>
        <v>-242386.82334836625</v>
      </c>
      <c r="RWK65" s="1676">
        <f t="shared" ref="RWK65" si="6386">$E59*$C$64*$C$65</f>
        <v>-242386.82334836625</v>
      </c>
      <c r="RWM65" s="1676">
        <f t="shared" ref="RWM65" si="6387">$E59*$C$64*$C$65</f>
        <v>-242386.82334836625</v>
      </c>
      <c r="RWO65" s="1676">
        <f t="shared" ref="RWO65" si="6388">$E59*$C$64*$C$65</f>
        <v>-242386.82334836625</v>
      </c>
      <c r="RWQ65" s="1676">
        <f t="shared" ref="RWQ65" si="6389">$E59*$C$64*$C$65</f>
        <v>-242386.82334836625</v>
      </c>
      <c r="RWS65" s="1676">
        <f t="shared" ref="RWS65" si="6390">$E59*$C$64*$C$65</f>
        <v>-242386.82334836625</v>
      </c>
      <c r="RWU65" s="1676">
        <f t="shared" ref="RWU65" si="6391">$E59*$C$64*$C$65</f>
        <v>-242386.82334836625</v>
      </c>
      <c r="RWW65" s="1676">
        <f t="shared" ref="RWW65" si="6392">$E59*$C$64*$C$65</f>
        <v>-242386.82334836625</v>
      </c>
      <c r="RWY65" s="1676">
        <f t="shared" ref="RWY65" si="6393">$E59*$C$64*$C$65</f>
        <v>-242386.82334836625</v>
      </c>
      <c r="RXA65" s="1676">
        <f t="shared" ref="RXA65" si="6394">$E59*$C$64*$C$65</f>
        <v>-242386.82334836625</v>
      </c>
      <c r="RXC65" s="1676">
        <f t="shared" ref="RXC65" si="6395">$E59*$C$64*$C$65</f>
        <v>-242386.82334836625</v>
      </c>
      <c r="RXE65" s="1676">
        <f t="shared" ref="RXE65" si="6396">$E59*$C$64*$C$65</f>
        <v>-242386.82334836625</v>
      </c>
      <c r="RXG65" s="1676">
        <f t="shared" ref="RXG65" si="6397">$E59*$C$64*$C$65</f>
        <v>-242386.82334836625</v>
      </c>
      <c r="RXI65" s="1676">
        <f t="shared" ref="RXI65" si="6398">$E59*$C$64*$C$65</f>
        <v>-242386.82334836625</v>
      </c>
      <c r="RXK65" s="1676">
        <f t="shared" ref="RXK65" si="6399">$E59*$C$64*$C$65</f>
        <v>-242386.82334836625</v>
      </c>
      <c r="RXM65" s="1676">
        <f t="shared" ref="RXM65" si="6400">$E59*$C$64*$C$65</f>
        <v>-242386.82334836625</v>
      </c>
      <c r="RXO65" s="1676">
        <f t="shared" ref="RXO65" si="6401">$E59*$C$64*$C$65</f>
        <v>-242386.82334836625</v>
      </c>
      <c r="RXQ65" s="1676">
        <f t="shared" ref="RXQ65" si="6402">$E59*$C$64*$C$65</f>
        <v>-242386.82334836625</v>
      </c>
      <c r="RXS65" s="1676">
        <f t="shared" ref="RXS65" si="6403">$E59*$C$64*$C$65</f>
        <v>-242386.82334836625</v>
      </c>
      <c r="RXU65" s="1676">
        <f t="shared" ref="RXU65" si="6404">$E59*$C$64*$C$65</f>
        <v>-242386.82334836625</v>
      </c>
      <c r="RXW65" s="1676">
        <f t="shared" ref="RXW65" si="6405">$E59*$C$64*$C$65</f>
        <v>-242386.82334836625</v>
      </c>
      <c r="RXY65" s="1676">
        <f t="shared" ref="RXY65" si="6406">$E59*$C$64*$C$65</f>
        <v>-242386.82334836625</v>
      </c>
      <c r="RYA65" s="1676">
        <f t="shared" ref="RYA65" si="6407">$E59*$C$64*$C$65</f>
        <v>-242386.82334836625</v>
      </c>
      <c r="RYC65" s="1676">
        <f t="shared" ref="RYC65" si="6408">$E59*$C$64*$C$65</f>
        <v>-242386.82334836625</v>
      </c>
      <c r="RYE65" s="1676">
        <f t="shared" ref="RYE65" si="6409">$E59*$C$64*$C$65</f>
        <v>-242386.82334836625</v>
      </c>
      <c r="RYG65" s="1676">
        <f t="shared" ref="RYG65" si="6410">$E59*$C$64*$C$65</f>
        <v>-242386.82334836625</v>
      </c>
      <c r="RYI65" s="1676">
        <f t="shared" ref="RYI65" si="6411">$E59*$C$64*$C$65</f>
        <v>-242386.82334836625</v>
      </c>
      <c r="RYK65" s="1676">
        <f t="shared" ref="RYK65" si="6412">$E59*$C$64*$C$65</f>
        <v>-242386.82334836625</v>
      </c>
      <c r="RYM65" s="1676">
        <f t="shared" ref="RYM65" si="6413">$E59*$C$64*$C$65</f>
        <v>-242386.82334836625</v>
      </c>
      <c r="RYO65" s="1676">
        <f t="shared" ref="RYO65" si="6414">$E59*$C$64*$C$65</f>
        <v>-242386.82334836625</v>
      </c>
      <c r="RYQ65" s="1676">
        <f t="shared" ref="RYQ65" si="6415">$E59*$C$64*$C$65</f>
        <v>-242386.82334836625</v>
      </c>
      <c r="RYS65" s="1676">
        <f t="shared" ref="RYS65" si="6416">$E59*$C$64*$C$65</f>
        <v>-242386.82334836625</v>
      </c>
      <c r="RYU65" s="1676">
        <f t="shared" ref="RYU65" si="6417">$E59*$C$64*$C$65</f>
        <v>-242386.82334836625</v>
      </c>
      <c r="RYW65" s="1676">
        <f t="shared" ref="RYW65" si="6418">$E59*$C$64*$C$65</f>
        <v>-242386.82334836625</v>
      </c>
      <c r="RYY65" s="1676">
        <f t="shared" ref="RYY65" si="6419">$E59*$C$64*$C$65</f>
        <v>-242386.82334836625</v>
      </c>
      <c r="RZA65" s="1676">
        <f t="shared" ref="RZA65" si="6420">$E59*$C$64*$C$65</f>
        <v>-242386.82334836625</v>
      </c>
      <c r="RZC65" s="1676">
        <f t="shared" ref="RZC65" si="6421">$E59*$C$64*$C$65</f>
        <v>-242386.82334836625</v>
      </c>
      <c r="RZE65" s="1676">
        <f t="shared" ref="RZE65" si="6422">$E59*$C$64*$C$65</f>
        <v>-242386.82334836625</v>
      </c>
      <c r="RZG65" s="1676">
        <f t="shared" ref="RZG65" si="6423">$E59*$C$64*$C$65</f>
        <v>-242386.82334836625</v>
      </c>
      <c r="RZI65" s="1676">
        <f t="shared" ref="RZI65" si="6424">$E59*$C$64*$C$65</f>
        <v>-242386.82334836625</v>
      </c>
      <c r="RZK65" s="1676">
        <f t="shared" ref="RZK65" si="6425">$E59*$C$64*$C$65</f>
        <v>-242386.82334836625</v>
      </c>
      <c r="RZM65" s="1676">
        <f t="shared" ref="RZM65" si="6426">$E59*$C$64*$C$65</f>
        <v>-242386.82334836625</v>
      </c>
      <c r="RZO65" s="1676">
        <f t="shared" ref="RZO65" si="6427">$E59*$C$64*$C$65</f>
        <v>-242386.82334836625</v>
      </c>
      <c r="RZQ65" s="1676">
        <f t="shared" ref="RZQ65" si="6428">$E59*$C$64*$C$65</f>
        <v>-242386.82334836625</v>
      </c>
      <c r="RZS65" s="1676">
        <f t="shared" ref="RZS65" si="6429">$E59*$C$64*$C$65</f>
        <v>-242386.82334836625</v>
      </c>
      <c r="RZU65" s="1676">
        <f t="shared" ref="RZU65" si="6430">$E59*$C$64*$C$65</f>
        <v>-242386.82334836625</v>
      </c>
      <c r="RZW65" s="1676">
        <f t="shared" ref="RZW65" si="6431">$E59*$C$64*$C$65</f>
        <v>-242386.82334836625</v>
      </c>
      <c r="RZY65" s="1676">
        <f t="shared" ref="RZY65" si="6432">$E59*$C$64*$C$65</f>
        <v>-242386.82334836625</v>
      </c>
      <c r="SAA65" s="1676">
        <f t="shared" ref="SAA65" si="6433">$E59*$C$64*$C$65</f>
        <v>-242386.82334836625</v>
      </c>
      <c r="SAC65" s="1676">
        <f t="shared" ref="SAC65" si="6434">$E59*$C$64*$C$65</f>
        <v>-242386.82334836625</v>
      </c>
      <c r="SAE65" s="1676">
        <f t="shared" ref="SAE65" si="6435">$E59*$C$64*$C$65</f>
        <v>-242386.82334836625</v>
      </c>
      <c r="SAG65" s="1676">
        <f t="shared" ref="SAG65" si="6436">$E59*$C$64*$C$65</f>
        <v>-242386.82334836625</v>
      </c>
      <c r="SAI65" s="1676">
        <f t="shared" ref="SAI65" si="6437">$E59*$C$64*$C$65</f>
        <v>-242386.82334836625</v>
      </c>
      <c r="SAK65" s="1676">
        <f t="shared" ref="SAK65" si="6438">$E59*$C$64*$C$65</f>
        <v>-242386.82334836625</v>
      </c>
      <c r="SAM65" s="1676">
        <f t="shared" ref="SAM65" si="6439">$E59*$C$64*$C$65</f>
        <v>-242386.82334836625</v>
      </c>
      <c r="SAO65" s="1676">
        <f t="shared" ref="SAO65" si="6440">$E59*$C$64*$C$65</f>
        <v>-242386.82334836625</v>
      </c>
      <c r="SAQ65" s="1676">
        <f t="shared" ref="SAQ65" si="6441">$E59*$C$64*$C$65</f>
        <v>-242386.82334836625</v>
      </c>
      <c r="SAS65" s="1676">
        <f t="shared" ref="SAS65" si="6442">$E59*$C$64*$C$65</f>
        <v>-242386.82334836625</v>
      </c>
      <c r="SAU65" s="1676">
        <f t="shared" ref="SAU65" si="6443">$E59*$C$64*$C$65</f>
        <v>-242386.82334836625</v>
      </c>
      <c r="SAW65" s="1676">
        <f t="shared" ref="SAW65" si="6444">$E59*$C$64*$C$65</f>
        <v>-242386.82334836625</v>
      </c>
      <c r="SAY65" s="1676">
        <f t="shared" ref="SAY65" si="6445">$E59*$C$64*$C$65</f>
        <v>-242386.82334836625</v>
      </c>
      <c r="SBA65" s="1676">
        <f t="shared" ref="SBA65" si="6446">$E59*$C$64*$C$65</f>
        <v>-242386.82334836625</v>
      </c>
      <c r="SBC65" s="1676">
        <f t="shared" ref="SBC65" si="6447">$E59*$C$64*$C$65</f>
        <v>-242386.82334836625</v>
      </c>
      <c r="SBE65" s="1676">
        <f t="shared" ref="SBE65" si="6448">$E59*$C$64*$C$65</f>
        <v>-242386.82334836625</v>
      </c>
      <c r="SBG65" s="1676">
        <f t="shared" ref="SBG65" si="6449">$E59*$C$64*$C$65</f>
        <v>-242386.82334836625</v>
      </c>
      <c r="SBI65" s="1676">
        <f t="shared" ref="SBI65" si="6450">$E59*$C$64*$C$65</f>
        <v>-242386.82334836625</v>
      </c>
      <c r="SBK65" s="1676">
        <f t="shared" ref="SBK65" si="6451">$E59*$C$64*$C$65</f>
        <v>-242386.82334836625</v>
      </c>
      <c r="SBM65" s="1676">
        <f t="shared" ref="SBM65" si="6452">$E59*$C$64*$C$65</f>
        <v>-242386.82334836625</v>
      </c>
      <c r="SBO65" s="1676">
        <f t="shared" ref="SBO65" si="6453">$E59*$C$64*$C$65</f>
        <v>-242386.82334836625</v>
      </c>
      <c r="SBQ65" s="1676">
        <f t="shared" ref="SBQ65" si="6454">$E59*$C$64*$C$65</f>
        <v>-242386.82334836625</v>
      </c>
      <c r="SBS65" s="1676">
        <f t="shared" ref="SBS65" si="6455">$E59*$C$64*$C$65</f>
        <v>-242386.82334836625</v>
      </c>
      <c r="SBU65" s="1676">
        <f t="shared" ref="SBU65" si="6456">$E59*$C$64*$C$65</f>
        <v>-242386.82334836625</v>
      </c>
      <c r="SBW65" s="1676">
        <f t="shared" ref="SBW65" si="6457">$E59*$C$64*$C$65</f>
        <v>-242386.82334836625</v>
      </c>
      <c r="SBY65" s="1676">
        <f t="shared" ref="SBY65" si="6458">$E59*$C$64*$C$65</f>
        <v>-242386.82334836625</v>
      </c>
      <c r="SCA65" s="1676">
        <f t="shared" ref="SCA65" si="6459">$E59*$C$64*$C$65</f>
        <v>-242386.82334836625</v>
      </c>
      <c r="SCC65" s="1676">
        <f t="shared" ref="SCC65" si="6460">$E59*$C$64*$C$65</f>
        <v>-242386.82334836625</v>
      </c>
      <c r="SCE65" s="1676">
        <f t="shared" ref="SCE65" si="6461">$E59*$C$64*$C$65</f>
        <v>-242386.82334836625</v>
      </c>
      <c r="SCG65" s="1676">
        <f t="shared" ref="SCG65" si="6462">$E59*$C$64*$C$65</f>
        <v>-242386.82334836625</v>
      </c>
      <c r="SCI65" s="1676">
        <f t="shared" ref="SCI65" si="6463">$E59*$C$64*$C$65</f>
        <v>-242386.82334836625</v>
      </c>
      <c r="SCK65" s="1676">
        <f t="shared" ref="SCK65" si="6464">$E59*$C$64*$C$65</f>
        <v>-242386.82334836625</v>
      </c>
      <c r="SCM65" s="1676">
        <f t="shared" ref="SCM65" si="6465">$E59*$C$64*$C$65</f>
        <v>-242386.82334836625</v>
      </c>
      <c r="SCO65" s="1676">
        <f t="shared" ref="SCO65" si="6466">$E59*$C$64*$C$65</f>
        <v>-242386.82334836625</v>
      </c>
      <c r="SCQ65" s="1676">
        <f t="shared" ref="SCQ65" si="6467">$E59*$C$64*$C$65</f>
        <v>-242386.82334836625</v>
      </c>
      <c r="SCS65" s="1676">
        <f t="shared" ref="SCS65" si="6468">$E59*$C$64*$C$65</f>
        <v>-242386.82334836625</v>
      </c>
      <c r="SCU65" s="1676">
        <f t="shared" ref="SCU65" si="6469">$E59*$C$64*$C$65</f>
        <v>-242386.82334836625</v>
      </c>
      <c r="SCW65" s="1676">
        <f t="shared" ref="SCW65" si="6470">$E59*$C$64*$C$65</f>
        <v>-242386.82334836625</v>
      </c>
      <c r="SCY65" s="1676">
        <f t="shared" ref="SCY65" si="6471">$E59*$C$64*$C$65</f>
        <v>-242386.82334836625</v>
      </c>
      <c r="SDA65" s="1676">
        <f t="shared" ref="SDA65" si="6472">$E59*$C$64*$C$65</f>
        <v>-242386.82334836625</v>
      </c>
      <c r="SDC65" s="1676">
        <f t="shared" ref="SDC65" si="6473">$E59*$C$64*$C$65</f>
        <v>-242386.82334836625</v>
      </c>
      <c r="SDE65" s="1676">
        <f t="shared" ref="SDE65" si="6474">$E59*$C$64*$C$65</f>
        <v>-242386.82334836625</v>
      </c>
      <c r="SDG65" s="1676">
        <f t="shared" ref="SDG65" si="6475">$E59*$C$64*$C$65</f>
        <v>-242386.82334836625</v>
      </c>
      <c r="SDI65" s="1676">
        <f t="shared" ref="SDI65" si="6476">$E59*$C$64*$C$65</f>
        <v>-242386.82334836625</v>
      </c>
      <c r="SDK65" s="1676">
        <f t="shared" ref="SDK65" si="6477">$E59*$C$64*$C$65</f>
        <v>-242386.82334836625</v>
      </c>
      <c r="SDM65" s="1676">
        <f t="shared" ref="SDM65" si="6478">$E59*$C$64*$C$65</f>
        <v>-242386.82334836625</v>
      </c>
      <c r="SDO65" s="1676">
        <f t="shared" ref="SDO65" si="6479">$E59*$C$64*$C$65</f>
        <v>-242386.82334836625</v>
      </c>
      <c r="SDQ65" s="1676">
        <f t="shared" ref="SDQ65" si="6480">$E59*$C$64*$C$65</f>
        <v>-242386.82334836625</v>
      </c>
      <c r="SDS65" s="1676">
        <f t="shared" ref="SDS65" si="6481">$E59*$C$64*$C$65</f>
        <v>-242386.82334836625</v>
      </c>
      <c r="SDU65" s="1676">
        <f t="shared" ref="SDU65" si="6482">$E59*$C$64*$C$65</f>
        <v>-242386.82334836625</v>
      </c>
      <c r="SDW65" s="1676">
        <f t="shared" ref="SDW65" si="6483">$E59*$C$64*$C$65</f>
        <v>-242386.82334836625</v>
      </c>
      <c r="SDY65" s="1676">
        <f t="shared" ref="SDY65" si="6484">$E59*$C$64*$C$65</f>
        <v>-242386.82334836625</v>
      </c>
      <c r="SEA65" s="1676">
        <f t="shared" ref="SEA65" si="6485">$E59*$C$64*$C$65</f>
        <v>-242386.82334836625</v>
      </c>
      <c r="SEC65" s="1676">
        <f t="shared" ref="SEC65" si="6486">$E59*$C$64*$C$65</f>
        <v>-242386.82334836625</v>
      </c>
      <c r="SEE65" s="1676">
        <f t="shared" ref="SEE65" si="6487">$E59*$C$64*$C$65</f>
        <v>-242386.82334836625</v>
      </c>
      <c r="SEG65" s="1676">
        <f t="shared" ref="SEG65" si="6488">$E59*$C$64*$C$65</f>
        <v>-242386.82334836625</v>
      </c>
      <c r="SEI65" s="1676">
        <f t="shared" ref="SEI65" si="6489">$E59*$C$64*$C$65</f>
        <v>-242386.82334836625</v>
      </c>
      <c r="SEK65" s="1676">
        <f t="shared" ref="SEK65" si="6490">$E59*$C$64*$C$65</f>
        <v>-242386.82334836625</v>
      </c>
      <c r="SEM65" s="1676">
        <f t="shared" ref="SEM65" si="6491">$E59*$C$64*$C$65</f>
        <v>-242386.82334836625</v>
      </c>
      <c r="SEO65" s="1676">
        <f t="shared" ref="SEO65" si="6492">$E59*$C$64*$C$65</f>
        <v>-242386.82334836625</v>
      </c>
      <c r="SEQ65" s="1676">
        <f t="shared" ref="SEQ65" si="6493">$E59*$C$64*$C$65</f>
        <v>-242386.82334836625</v>
      </c>
      <c r="SES65" s="1676">
        <f t="shared" ref="SES65" si="6494">$E59*$C$64*$C$65</f>
        <v>-242386.82334836625</v>
      </c>
      <c r="SEU65" s="1676">
        <f t="shared" ref="SEU65" si="6495">$E59*$C$64*$C$65</f>
        <v>-242386.82334836625</v>
      </c>
      <c r="SEW65" s="1676">
        <f t="shared" ref="SEW65" si="6496">$E59*$C$64*$C$65</f>
        <v>-242386.82334836625</v>
      </c>
      <c r="SEY65" s="1676">
        <f t="shared" ref="SEY65" si="6497">$E59*$C$64*$C$65</f>
        <v>-242386.82334836625</v>
      </c>
      <c r="SFA65" s="1676">
        <f t="shared" ref="SFA65" si="6498">$E59*$C$64*$C$65</f>
        <v>-242386.82334836625</v>
      </c>
      <c r="SFC65" s="1676">
        <f t="shared" ref="SFC65" si="6499">$E59*$C$64*$C$65</f>
        <v>-242386.82334836625</v>
      </c>
      <c r="SFE65" s="1676">
        <f t="shared" ref="SFE65" si="6500">$E59*$C$64*$C$65</f>
        <v>-242386.82334836625</v>
      </c>
      <c r="SFG65" s="1676">
        <f t="shared" ref="SFG65" si="6501">$E59*$C$64*$C$65</f>
        <v>-242386.82334836625</v>
      </c>
      <c r="SFI65" s="1676">
        <f t="shared" ref="SFI65" si="6502">$E59*$C$64*$C$65</f>
        <v>-242386.82334836625</v>
      </c>
      <c r="SFK65" s="1676">
        <f t="shared" ref="SFK65" si="6503">$E59*$C$64*$C$65</f>
        <v>-242386.82334836625</v>
      </c>
      <c r="SFM65" s="1676">
        <f t="shared" ref="SFM65" si="6504">$E59*$C$64*$C$65</f>
        <v>-242386.82334836625</v>
      </c>
      <c r="SFO65" s="1676">
        <f t="shared" ref="SFO65" si="6505">$E59*$C$64*$C$65</f>
        <v>-242386.82334836625</v>
      </c>
      <c r="SFQ65" s="1676">
        <f t="shared" ref="SFQ65" si="6506">$E59*$C$64*$C$65</f>
        <v>-242386.82334836625</v>
      </c>
      <c r="SFS65" s="1676">
        <f t="shared" ref="SFS65" si="6507">$E59*$C$64*$C$65</f>
        <v>-242386.82334836625</v>
      </c>
      <c r="SFU65" s="1676">
        <f t="shared" ref="SFU65" si="6508">$E59*$C$64*$C$65</f>
        <v>-242386.82334836625</v>
      </c>
      <c r="SFW65" s="1676">
        <f t="shared" ref="SFW65" si="6509">$E59*$C$64*$C$65</f>
        <v>-242386.82334836625</v>
      </c>
      <c r="SFY65" s="1676">
        <f t="shared" ref="SFY65" si="6510">$E59*$C$64*$C$65</f>
        <v>-242386.82334836625</v>
      </c>
      <c r="SGA65" s="1676">
        <f t="shared" ref="SGA65" si="6511">$E59*$C$64*$C$65</f>
        <v>-242386.82334836625</v>
      </c>
      <c r="SGC65" s="1676">
        <f t="shared" ref="SGC65" si="6512">$E59*$C$64*$C$65</f>
        <v>-242386.82334836625</v>
      </c>
      <c r="SGE65" s="1676">
        <f t="shared" ref="SGE65" si="6513">$E59*$C$64*$C$65</f>
        <v>-242386.82334836625</v>
      </c>
      <c r="SGG65" s="1676">
        <f t="shared" ref="SGG65" si="6514">$E59*$C$64*$C$65</f>
        <v>-242386.82334836625</v>
      </c>
      <c r="SGI65" s="1676">
        <f t="shared" ref="SGI65" si="6515">$E59*$C$64*$C$65</f>
        <v>-242386.82334836625</v>
      </c>
      <c r="SGK65" s="1676">
        <f t="shared" ref="SGK65" si="6516">$E59*$C$64*$C$65</f>
        <v>-242386.82334836625</v>
      </c>
      <c r="SGM65" s="1676">
        <f t="shared" ref="SGM65" si="6517">$E59*$C$64*$C$65</f>
        <v>-242386.82334836625</v>
      </c>
      <c r="SGO65" s="1676">
        <f t="shared" ref="SGO65" si="6518">$E59*$C$64*$C$65</f>
        <v>-242386.82334836625</v>
      </c>
      <c r="SGQ65" s="1676">
        <f t="shared" ref="SGQ65" si="6519">$E59*$C$64*$C$65</f>
        <v>-242386.82334836625</v>
      </c>
      <c r="SGS65" s="1676">
        <f t="shared" ref="SGS65" si="6520">$E59*$C$64*$C$65</f>
        <v>-242386.82334836625</v>
      </c>
      <c r="SGU65" s="1676">
        <f t="shared" ref="SGU65" si="6521">$E59*$C$64*$C$65</f>
        <v>-242386.82334836625</v>
      </c>
      <c r="SGW65" s="1676">
        <f t="shared" ref="SGW65" si="6522">$E59*$C$64*$C$65</f>
        <v>-242386.82334836625</v>
      </c>
      <c r="SGY65" s="1676">
        <f t="shared" ref="SGY65" si="6523">$E59*$C$64*$C$65</f>
        <v>-242386.82334836625</v>
      </c>
      <c r="SHA65" s="1676">
        <f t="shared" ref="SHA65" si="6524">$E59*$C$64*$C$65</f>
        <v>-242386.82334836625</v>
      </c>
      <c r="SHC65" s="1676">
        <f t="shared" ref="SHC65" si="6525">$E59*$C$64*$C$65</f>
        <v>-242386.82334836625</v>
      </c>
      <c r="SHE65" s="1676">
        <f t="shared" ref="SHE65" si="6526">$E59*$C$64*$C$65</f>
        <v>-242386.82334836625</v>
      </c>
      <c r="SHG65" s="1676">
        <f t="shared" ref="SHG65" si="6527">$E59*$C$64*$C$65</f>
        <v>-242386.82334836625</v>
      </c>
      <c r="SHI65" s="1676">
        <f t="shared" ref="SHI65" si="6528">$E59*$C$64*$C$65</f>
        <v>-242386.82334836625</v>
      </c>
      <c r="SHK65" s="1676">
        <f t="shared" ref="SHK65" si="6529">$E59*$C$64*$C$65</f>
        <v>-242386.82334836625</v>
      </c>
      <c r="SHM65" s="1676">
        <f t="shared" ref="SHM65" si="6530">$E59*$C$64*$C$65</f>
        <v>-242386.82334836625</v>
      </c>
      <c r="SHO65" s="1676">
        <f t="shared" ref="SHO65" si="6531">$E59*$C$64*$C$65</f>
        <v>-242386.82334836625</v>
      </c>
      <c r="SHQ65" s="1676">
        <f t="shared" ref="SHQ65" si="6532">$E59*$C$64*$C$65</f>
        <v>-242386.82334836625</v>
      </c>
      <c r="SHS65" s="1676">
        <f t="shared" ref="SHS65" si="6533">$E59*$C$64*$C$65</f>
        <v>-242386.82334836625</v>
      </c>
      <c r="SHU65" s="1676">
        <f t="shared" ref="SHU65" si="6534">$E59*$C$64*$C$65</f>
        <v>-242386.82334836625</v>
      </c>
      <c r="SHW65" s="1676">
        <f t="shared" ref="SHW65" si="6535">$E59*$C$64*$C$65</f>
        <v>-242386.82334836625</v>
      </c>
      <c r="SHY65" s="1676">
        <f t="shared" ref="SHY65" si="6536">$E59*$C$64*$C$65</f>
        <v>-242386.82334836625</v>
      </c>
      <c r="SIA65" s="1676">
        <f t="shared" ref="SIA65" si="6537">$E59*$C$64*$C$65</f>
        <v>-242386.82334836625</v>
      </c>
      <c r="SIC65" s="1676">
        <f t="shared" ref="SIC65" si="6538">$E59*$C$64*$C$65</f>
        <v>-242386.82334836625</v>
      </c>
      <c r="SIE65" s="1676">
        <f t="shared" ref="SIE65" si="6539">$E59*$C$64*$C$65</f>
        <v>-242386.82334836625</v>
      </c>
      <c r="SIG65" s="1676">
        <f t="shared" ref="SIG65" si="6540">$E59*$C$64*$C$65</f>
        <v>-242386.82334836625</v>
      </c>
      <c r="SII65" s="1676">
        <f t="shared" ref="SII65" si="6541">$E59*$C$64*$C$65</f>
        <v>-242386.82334836625</v>
      </c>
      <c r="SIK65" s="1676">
        <f t="shared" ref="SIK65" si="6542">$E59*$C$64*$C$65</f>
        <v>-242386.82334836625</v>
      </c>
      <c r="SIM65" s="1676">
        <f t="shared" ref="SIM65" si="6543">$E59*$C$64*$C$65</f>
        <v>-242386.82334836625</v>
      </c>
      <c r="SIO65" s="1676">
        <f t="shared" ref="SIO65" si="6544">$E59*$C$64*$C$65</f>
        <v>-242386.82334836625</v>
      </c>
      <c r="SIQ65" s="1676">
        <f t="shared" ref="SIQ65" si="6545">$E59*$C$64*$C$65</f>
        <v>-242386.82334836625</v>
      </c>
      <c r="SIS65" s="1676">
        <f t="shared" ref="SIS65" si="6546">$E59*$C$64*$C$65</f>
        <v>-242386.82334836625</v>
      </c>
      <c r="SIU65" s="1676">
        <f t="shared" ref="SIU65" si="6547">$E59*$C$64*$C$65</f>
        <v>-242386.82334836625</v>
      </c>
      <c r="SIW65" s="1676">
        <f t="shared" ref="SIW65" si="6548">$E59*$C$64*$C$65</f>
        <v>-242386.82334836625</v>
      </c>
      <c r="SIY65" s="1676">
        <f t="shared" ref="SIY65" si="6549">$E59*$C$64*$C$65</f>
        <v>-242386.82334836625</v>
      </c>
      <c r="SJA65" s="1676">
        <f t="shared" ref="SJA65" si="6550">$E59*$C$64*$C$65</f>
        <v>-242386.82334836625</v>
      </c>
      <c r="SJC65" s="1676">
        <f t="shared" ref="SJC65" si="6551">$E59*$C$64*$C$65</f>
        <v>-242386.82334836625</v>
      </c>
      <c r="SJE65" s="1676">
        <f t="shared" ref="SJE65" si="6552">$E59*$C$64*$C$65</f>
        <v>-242386.82334836625</v>
      </c>
      <c r="SJG65" s="1676">
        <f t="shared" ref="SJG65" si="6553">$E59*$C$64*$C$65</f>
        <v>-242386.82334836625</v>
      </c>
      <c r="SJI65" s="1676">
        <f t="shared" ref="SJI65" si="6554">$E59*$C$64*$C$65</f>
        <v>-242386.82334836625</v>
      </c>
      <c r="SJK65" s="1676">
        <f t="shared" ref="SJK65" si="6555">$E59*$C$64*$C$65</f>
        <v>-242386.82334836625</v>
      </c>
      <c r="SJM65" s="1676">
        <f t="shared" ref="SJM65" si="6556">$E59*$C$64*$C$65</f>
        <v>-242386.82334836625</v>
      </c>
      <c r="SJO65" s="1676">
        <f t="shared" ref="SJO65" si="6557">$E59*$C$64*$C$65</f>
        <v>-242386.82334836625</v>
      </c>
      <c r="SJQ65" s="1676">
        <f t="shared" ref="SJQ65" si="6558">$E59*$C$64*$C$65</f>
        <v>-242386.82334836625</v>
      </c>
      <c r="SJS65" s="1676">
        <f t="shared" ref="SJS65" si="6559">$E59*$C$64*$C$65</f>
        <v>-242386.82334836625</v>
      </c>
      <c r="SJU65" s="1676">
        <f t="shared" ref="SJU65" si="6560">$E59*$C$64*$C$65</f>
        <v>-242386.82334836625</v>
      </c>
      <c r="SJW65" s="1676">
        <f t="shared" ref="SJW65" si="6561">$E59*$C$64*$C$65</f>
        <v>-242386.82334836625</v>
      </c>
      <c r="SJY65" s="1676">
        <f t="shared" ref="SJY65" si="6562">$E59*$C$64*$C$65</f>
        <v>-242386.82334836625</v>
      </c>
      <c r="SKA65" s="1676">
        <f t="shared" ref="SKA65" si="6563">$E59*$C$64*$C$65</f>
        <v>-242386.82334836625</v>
      </c>
      <c r="SKC65" s="1676">
        <f t="shared" ref="SKC65" si="6564">$E59*$C$64*$C$65</f>
        <v>-242386.82334836625</v>
      </c>
      <c r="SKE65" s="1676">
        <f t="shared" ref="SKE65" si="6565">$E59*$C$64*$C$65</f>
        <v>-242386.82334836625</v>
      </c>
      <c r="SKG65" s="1676">
        <f t="shared" ref="SKG65" si="6566">$E59*$C$64*$C$65</f>
        <v>-242386.82334836625</v>
      </c>
      <c r="SKI65" s="1676">
        <f t="shared" ref="SKI65" si="6567">$E59*$C$64*$C$65</f>
        <v>-242386.82334836625</v>
      </c>
      <c r="SKK65" s="1676">
        <f t="shared" ref="SKK65" si="6568">$E59*$C$64*$C$65</f>
        <v>-242386.82334836625</v>
      </c>
      <c r="SKM65" s="1676">
        <f t="shared" ref="SKM65" si="6569">$E59*$C$64*$C$65</f>
        <v>-242386.82334836625</v>
      </c>
      <c r="SKO65" s="1676">
        <f t="shared" ref="SKO65" si="6570">$E59*$C$64*$C$65</f>
        <v>-242386.82334836625</v>
      </c>
      <c r="SKQ65" s="1676">
        <f t="shared" ref="SKQ65" si="6571">$E59*$C$64*$C$65</f>
        <v>-242386.82334836625</v>
      </c>
      <c r="SKS65" s="1676">
        <f t="shared" ref="SKS65" si="6572">$E59*$C$64*$C$65</f>
        <v>-242386.82334836625</v>
      </c>
      <c r="SKU65" s="1676">
        <f t="shared" ref="SKU65" si="6573">$E59*$C$64*$C$65</f>
        <v>-242386.82334836625</v>
      </c>
      <c r="SKW65" s="1676">
        <f t="shared" ref="SKW65" si="6574">$E59*$C$64*$C$65</f>
        <v>-242386.82334836625</v>
      </c>
      <c r="SKY65" s="1676">
        <f t="shared" ref="SKY65" si="6575">$E59*$C$64*$C$65</f>
        <v>-242386.82334836625</v>
      </c>
      <c r="SLA65" s="1676">
        <f t="shared" ref="SLA65" si="6576">$E59*$C$64*$C$65</f>
        <v>-242386.82334836625</v>
      </c>
      <c r="SLC65" s="1676">
        <f t="shared" ref="SLC65" si="6577">$E59*$C$64*$C$65</f>
        <v>-242386.82334836625</v>
      </c>
      <c r="SLE65" s="1676">
        <f t="shared" ref="SLE65" si="6578">$E59*$C$64*$C$65</f>
        <v>-242386.82334836625</v>
      </c>
      <c r="SLG65" s="1676">
        <f t="shared" ref="SLG65" si="6579">$E59*$C$64*$C$65</f>
        <v>-242386.82334836625</v>
      </c>
      <c r="SLI65" s="1676">
        <f t="shared" ref="SLI65" si="6580">$E59*$C$64*$C$65</f>
        <v>-242386.82334836625</v>
      </c>
      <c r="SLK65" s="1676">
        <f t="shared" ref="SLK65" si="6581">$E59*$C$64*$C$65</f>
        <v>-242386.82334836625</v>
      </c>
      <c r="SLM65" s="1676">
        <f t="shared" ref="SLM65" si="6582">$E59*$C$64*$C$65</f>
        <v>-242386.82334836625</v>
      </c>
      <c r="SLO65" s="1676">
        <f t="shared" ref="SLO65" si="6583">$E59*$C$64*$C$65</f>
        <v>-242386.82334836625</v>
      </c>
      <c r="SLQ65" s="1676">
        <f t="shared" ref="SLQ65" si="6584">$E59*$C$64*$C$65</f>
        <v>-242386.82334836625</v>
      </c>
      <c r="SLS65" s="1676">
        <f t="shared" ref="SLS65" si="6585">$E59*$C$64*$C$65</f>
        <v>-242386.82334836625</v>
      </c>
      <c r="SLU65" s="1676">
        <f t="shared" ref="SLU65" si="6586">$E59*$C$64*$C$65</f>
        <v>-242386.82334836625</v>
      </c>
      <c r="SLW65" s="1676">
        <f t="shared" ref="SLW65" si="6587">$E59*$C$64*$C$65</f>
        <v>-242386.82334836625</v>
      </c>
      <c r="SLY65" s="1676">
        <f t="shared" ref="SLY65" si="6588">$E59*$C$64*$C$65</f>
        <v>-242386.82334836625</v>
      </c>
      <c r="SMA65" s="1676">
        <f t="shared" ref="SMA65" si="6589">$E59*$C$64*$C$65</f>
        <v>-242386.82334836625</v>
      </c>
      <c r="SMC65" s="1676">
        <f t="shared" ref="SMC65" si="6590">$E59*$C$64*$C$65</f>
        <v>-242386.82334836625</v>
      </c>
      <c r="SME65" s="1676">
        <f t="shared" ref="SME65" si="6591">$E59*$C$64*$C$65</f>
        <v>-242386.82334836625</v>
      </c>
      <c r="SMG65" s="1676">
        <f t="shared" ref="SMG65" si="6592">$E59*$C$64*$C$65</f>
        <v>-242386.82334836625</v>
      </c>
      <c r="SMI65" s="1676">
        <f t="shared" ref="SMI65" si="6593">$E59*$C$64*$C$65</f>
        <v>-242386.82334836625</v>
      </c>
      <c r="SMK65" s="1676">
        <f t="shared" ref="SMK65" si="6594">$E59*$C$64*$C$65</f>
        <v>-242386.82334836625</v>
      </c>
      <c r="SMM65" s="1676">
        <f t="shared" ref="SMM65" si="6595">$E59*$C$64*$C$65</f>
        <v>-242386.82334836625</v>
      </c>
      <c r="SMO65" s="1676">
        <f t="shared" ref="SMO65" si="6596">$E59*$C$64*$C$65</f>
        <v>-242386.82334836625</v>
      </c>
      <c r="SMQ65" s="1676">
        <f t="shared" ref="SMQ65" si="6597">$E59*$C$64*$C$65</f>
        <v>-242386.82334836625</v>
      </c>
      <c r="SMS65" s="1676">
        <f t="shared" ref="SMS65" si="6598">$E59*$C$64*$C$65</f>
        <v>-242386.82334836625</v>
      </c>
      <c r="SMU65" s="1676">
        <f t="shared" ref="SMU65" si="6599">$E59*$C$64*$C$65</f>
        <v>-242386.82334836625</v>
      </c>
      <c r="SMW65" s="1676">
        <f t="shared" ref="SMW65" si="6600">$E59*$C$64*$C$65</f>
        <v>-242386.82334836625</v>
      </c>
      <c r="SMY65" s="1676">
        <f t="shared" ref="SMY65" si="6601">$E59*$C$64*$C$65</f>
        <v>-242386.82334836625</v>
      </c>
      <c r="SNA65" s="1676">
        <f t="shared" ref="SNA65" si="6602">$E59*$C$64*$C$65</f>
        <v>-242386.82334836625</v>
      </c>
      <c r="SNC65" s="1676">
        <f t="shared" ref="SNC65" si="6603">$E59*$C$64*$C$65</f>
        <v>-242386.82334836625</v>
      </c>
      <c r="SNE65" s="1676">
        <f t="shared" ref="SNE65" si="6604">$E59*$C$64*$C$65</f>
        <v>-242386.82334836625</v>
      </c>
      <c r="SNG65" s="1676">
        <f t="shared" ref="SNG65" si="6605">$E59*$C$64*$C$65</f>
        <v>-242386.82334836625</v>
      </c>
      <c r="SNI65" s="1676">
        <f t="shared" ref="SNI65" si="6606">$E59*$C$64*$C$65</f>
        <v>-242386.82334836625</v>
      </c>
      <c r="SNK65" s="1676">
        <f t="shared" ref="SNK65" si="6607">$E59*$C$64*$C$65</f>
        <v>-242386.82334836625</v>
      </c>
      <c r="SNM65" s="1676">
        <f t="shared" ref="SNM65" si="6608">$E59*$C$64*$C$65</f>
        <v>-242386.82334836625</v>
      </c>
      <c r="SNO65" s="1676">
        <f t="shared" ref="SNO65" si="6609">$E59*$C$64*$C$65</f>
        <v>-242386.82334836625</v>
      </c>
      <c r="SNQ65" s="1676">
        <f t="shared" ref="SNQ65" si="6610">$E59*$C$64*$C$65</f>
        <v>-242386.82334836625</v>
      </c>
      <c r="SNS65" s="1676">
        <f t="shared" ref="SNS65" si="6611">$E59*$C$64*$C$65</f>
        <v>-242386.82334836625</v>
      </c>
      <c r="SNU65" s="1676">
        <f t="shared" ref="SNU65" si="6612">$E59*$C$64*$C$65</f>
        <v>-242386.82334836625</v>
      </c>
      <c r="SNW65" s="1676">
        <f t="shared" ref="SNW65" si="6613">$E59*$C$64*$C$65</f>
        <v>-242386.82334836625</v>
      </c>
      <c r="SNY65" s="1676">
        <f t="shared" ref="SNY65" si="6614">$E59*$C$64*$C$65</f>
        <v>-242386.82334836625</v>
      </c>
      <c r="SOA65" s="1676">
        <f t="shared" ref="SOA65" si="6615">$E59*$C$64*$C$65</f>
        <v>-242386.82334836625</v>
      </c>
      <c r="SOC65" s="1676">
        <f t="shared" ref="SOC65" si="6616">$E59*$C$64*$C$65</f>
        <v>-242386.82334836625</v>
      </c>
      <c r="SOE65" s="1676">
        <f t="shared" ref="SOE65" si="6617">$E59*$C$64*$C$65</f>
        <v>-242386.82334836625</v>
      </c>
      <c r="SOG65" s="1676">
        <f t="shared" ref="SOG65" si="6618">$E59*$C$64*$C$65</f>
        <v>-242386.82334836625</v>
      </c>
      <c r="SOI65" s="1676">
        <f t="shared" ref="SOI65" si="6619">$E59*$C$64*$C$65</f>
        <v>-242386.82334836625</v>
      </c>
      <c r="SOK65" s="1676">
        <f t="shared" ref="SOK65" si="6620">$E59*$C$64*$C$65</f>
        <v>-242386.82334836625</v>
      </c>
      <c r="SOM65" s="1676">
        <f t="shared" ref="SOM65" si="6621">$E59*$C$64*$C$65</f>
        <v>-242386.82334836625</v>
      </c>
      <c r="SOO65" s="1676">
        <f t="shared" ref="SOO65" si="6622">$E59*$C$64*$C$65</f>
        <v>-242386.82334836625</v>
      </c>
      <c r="SOQ65" s="1676">
        <f t="shared" ref="SOQ65" si="6623">$E59*$C$64*$C$65</f>
        <v>-242386.82334836625</v>
      </c>
      <c r="SOS65" s="1676">
        <f t="shared" ref="SOS65" si="6624">$E59*$C$64*$C$65</f>
        <v>-242386.82334836625</v>
      </c>
      <c r="SOU65" s="1676">
        <f t="shared" ref="SOU65" si="6625">$E59*$C$64*$C$65</f>
        <v>-242386.82334836625</v>
      </c>
      <c r="SOW65" s="1676">
        <f t="shared" ref="SOW65" si="6626">$E59*$C$64*$C$65</f>
        <v>-242386.82334836625</v>
      </c>
      <c r="SOY65" s="1676">
        <f t="shared" ref="SOY65" si="6627">$E59*$C$64*$C$65</f>
        <v>-242386.82334836625</v>
      </c>
      <c r="SPA65" s="1676">
        <f t="shared" ref="SPA65" si="6628">$E59*$C$64*$C$65</f>
        <v>-242386.82334836625</v>
      </c>
      <c r="SPC65" s="1676">
        <f t="shared" ref="SPC65" si="6629">$E59*$C$64*$C$65</f>
        <v>-242386.82334836625</v>
      </c>
      <c r="SPE65" s="1676">
        <f t="shared" ref="SPE65" si="6630">$E59*$C$64*$C$65</f>
        <v>-242386.82334836625</v>
      </c>
      <c r="SPG65" s="1676">
        <f t="shared" ref="SPG65" si="6631">$E59*$C$64*$C$65</f>
        <v>-242386.82334836625</v>
      </c>
      <c r="SPI65" s="1676">
        <f t="shared" ref="SPI65" si="6632">$E59*$C$64*$C$65</f>
        <v>-242386.82334836625</v>
      </c>
      <c r="SPK65" s="1676">
        <f t="shared" ref="SPK65" si="6633">$E59*$C$64*$C$65</f>
        <v>-242386.82334836625</v>
      </c>
      <c r="SPM65" s="1676">
        <f t="shared" ref="SPM65" si="6634">$E59*$C$64*$C$65</f>
        <v>-242386.82334836625</v>
      </c>
      <c r="SPO65" s="1676">
        <f t="shared" ref="SPO65" si="6635">$E59*$C$64*$C$65</f>
        <v>-242386.82334836625</v>
      </c>
      <c r="SPQ65" s="1676">
        <f t="shared" ref="SPQ65" si="6636">$E59*$C$64*$C$65</f>
        <v>-242386.82334836625</v>
      </c>
      <c r="SPS65" s="1676">
        <f t="shared" ref="SPS65" si="6637">$E59*$C$64*$C$65</f>
        <v>-242386.82334836625</v>
      </c>
      <c r="SPU65" s="1676">
        <f t="shared" ref="SPU65" si="6638">$E59*$C$64*$C$65</f>
        <v>-242386.82334836625</v>
      </c>
      <c r="SPW65" s="1676">
        <f t="shared" ref="SPW65" si="6639">$E59*$C$64*$C$65</f>
        <v>-242386.82334836625</v>
      </c>
      <c r="SPY65" s="1676">
        <f t="shared" ref="SPY65" si="6640">$E59*$C$64*$C$65</f>
        <v>-242386.82334836625</v>
      </c>
      <c r="SQA65" s="1676">
        <f t="shared" ref="SQA65" si="6641">$E59*$C$64*$C$65</f>
        <v>-242386.82334836625</v>
      </c>
      <c r="SQC65" s="1676">
        <f t="shared" ref="SQC65" si="6642">$E59*$C$64*$C$65</f>
        <v>-242386.82334836625</v>
      </c>
      <c r="SQE65" s="1676">
        <f t="shared" ref="SQE65" si="6643">$E59*$C$64*$C$65</f>
        <v>-242386.82334836625</v>
      </c>
      <c r="SQG65" s="1676">
        <f t="shared" ref="SQG65" si="6644">$E59*$C$64*$C$65</f>
        <v>-242386.82334836625</v>
      </c>
      <c r="SQI65" s="1676">
        <f t="shared" ref="SQI65" si="6645">$E59*$C$64*$C$65</f>
        <v>-242386.82334836625</v>
      </c>
      <c r="SQK65" s="1676">
        <f t="shared" ref="SQK65" si="6646">$E59*$C$64*$C$65</f>
        <v>-242386.82334836625</v>
      </c>
      <c r="SQM65" s="1676">
        <f t="shared" ref="SQM65" si="6647">$E59*$C$64*$C$65</f>
        <v>-242386.82334836625</v>
      </c>
      <c r="SQO65" s="1676">
        <f t="shared" ref="SQO65" si="6648">$E59*$C$64*$C$65</f>
        <v>-242386.82334836625</v>
      </c>
      <c r="SQQ65" s="1676">
        <f t="shared" ref="SQQ65" si="6649">$E59*$C$64*$C$65</f>
        <v>-242386.82334836625</v>
      </c>
      <c r="SQS65" s="1676">
        <f t="shared" ref="SQS65" si="6650">$E59*$C$64*$C$65</f>
        <v>-242386.82334836625</v>
      </c>
      <c r="SQU65" s="1676">
        <f t="shared" ref="SQU65" si="6651">$E59*$C$64*$C$65</f>
        <v>-242386.82334836625</v>
      </c>
      <c r="SQW65" s="1676">
        <f t="shared" ref="SQW65" si="6652">$E59*$C$64*$C$65</f>
        <v>-242386.82334836625</v>
      </c>
      <c r="SQY65" s="1676">
        <f t="shared" ref="SQY65" si="6653">$E59*$C$64*$C$65</f>
        <v>-242386.82334836625</v>
      </c>
      <c r="SRA65" s="1676">
        <f t="shared" ref="SRA65" si="6654">$E59*$C$64*$C$65</f>
        <v>-242386.82334836625</v>
      </c>
      <c r="SRC65" s="1676">
        <f t="shared" ref="SRC65" si="6655">$E59*$C$64*$C$65</f>
        <v>-242386.82334836625</v>
      </c>
      <c r="SRE65" s="1676">
        <f t="shared" ref="SRE65" si="6656">$E59*$C$64*$C$65</f>
        <v>-242386.82334836625</v>
      </c>
      <c r="SRG65" s="1676">
        <f t="shared" ref="SRG65" si="6657">$E59*$C$64*$C$65</f>
        <v>-242386.82334836625</v>
      </c>
      <c r="SRI65" s="1676">
        <f t="shared" ref="SRI65" si="6658">$E59*$C$64*$C$65</f>
        <v>-242386.82334836625</v>
      </c>
      <c r="SRK65" s="1676">
        <f t="shared" ref="SRK65" si="6659">$E59*$C$64*$C$65</f>
        <v>-242386.82334836625</v>
      </c>
      <c r="SRM65" s="1676">
        <f t="shared" ref="SRM65" si="6660">$E59*$C$64*$C$65</f>
        <v>-242386.82334836625</v>
      </c>
      <c r="SRO65" s="1676">
        <f t="shared" ref="SRO65" si="6661">$E59*$C$64*$C$65</f>
        <v>-242386.82334836625</v>
      </c>
      <c r="SRQ65" s="1676">
        <f t="shared" ref="SRQ65" si="6662">$E59*$C$64*$C$65</f>
        <v>-242386.82334836625</v>
      </c>
      <c r="SRS65" s="1676">
        <f t="shared" ref="SRS65" si="6663">$E59*$C$64*$C$65</f>
        <v>-242386.82334836625</v>
      </c>
      <c r="SRU65" s="1676">
        <f t="shared" ref="SRU65" si="6664">$E59*$C$64*$C$65</f>
        <v>-242386.82334836625</v>
      </c>
      <c r="SRW65" s="1676">
        <f t="shared" ref="SRW65" si="6665">$E59*$C$64*$C$65</f>
        <v>-242386.82334836625</v>
      </c>
      <c r="SRY65" s="1676">
        <f t="shared" ref="SRY65" si="6666">$E59*$C$64*$C$65</f>
        <v>-242386.82334836625</v>
      </c>
      <c r="SSA65" s="1676">
        <f t="shared" ref="SSA65" si="6667">$E59*$C$64*$C$65</f>
        <v>-242386.82334836625</v>
      </c>
      <c r="SSC65" s="1676">
        <f t="shared" ref="SSC65" si="6668">$E59*$C$64*$C$65</f>
        <v>-242386.82334836625</v>
      </c>
      <c r="SSE65" s="1676">
        <f t="shared" ref="SSE65" si="6669">$E59*$C$64*$C$65</f>
        <v>-242386.82334836625</v>
      </c>
      <c r="SSG65" s="1676">
        <f t="shared" ref="SSG65" si="6670">$E59*$C$64*$C$65</f>
        <v>-242386.82334836625</v>
      </c>
      <c r="SSI65" s="1676">
        <f t="shared" ref="SSI65" si="6671">$E59*$C$64*$C$65</f>
        <v>-242386.82334836625</v>
      </c>
      <c r="SSK65" s="1676">
        <f t="shared" ref="SSK65" si="6672">$E59*$C$64*$C$65</f>
        <v>-242386.82334836625</v>
      </c>
      <c r="SSM65" s="1676">
        <f t="shared" ref="SSM65" si="6673">$E59*$C$64*$C$65</f>
        <v>-242386.82334836625</v>
      </c>
      <c r="SSO65" s="1676">
        <f t="shared" ref="SSO65" si="6674">$E59*$C$64*$C$65</f>
        <v>-242386.82334836625</v>
      </c>
      <c r="SSQ65" s="1676">
        <f t="shared" ref="SSQ65" si="6675">$E59*$C$64*$C$65</f>
        <v>-242386.82334836625</v>
      </c>
      <c r="SSS65" s="1676">
        <f t="shared" ref="SSS65" si="6676">$E59*$C$64*$C$65</f>
        <v>-242386.82334836625</v>
      </c>
      <c r="SSU65" s="1676">
        <f t="shared" ref="SSU65" si="6677">$E59*$C$64*$C$65</f>
        <v>-242386.82334836625</v>
      </c>
      <c r="SSW65" s="1676">
        <f t="shared" ref="SSW65" si="6678">$E59*$C$64*$C$65</f>
        <v>-242386.82334836625</v>
      </c>
      <c r="SSY65" s="1676">
        <f t="shared" ref="SSY65" si="6679">$E59*$C$64*$C$65</f>
        <v>-242386.82334836625</v>
      </c>
      <c r="STA65" s="1676">
        <f t="shared" ref="STA65" si="6680">$E59*$C$64*$C$65</f>
        <v>-242386.82334836625</v>
      </c>
      <c r="STC65" s="1676">
        <f t="shared" ref="STC65" si="6681">$E59*$C$64*$C$65</f>
        <v>-242386.82334836625</v>
      </c>
      <c r="STE65" s="1676">
        <f t="shared" ref="STE65" si="6682">$E59*$C$64*$C$65</f>
        <v>-242386.82334836625</v>
      </c>
      <c r="STG65" s="1676">
        <f t="shared" ref="STG65" si="6683">$E59*$C$64*$C$65</f>
        <v>-242386.82334836625</v>
      </c>
      <c r="STI65" s="1676">
        <f t="shared" ref="STI65" si="6684">$E59*$C$64*$C$65</f>
        <v>-242386.82334836625</v>
      </c>
      <c r="STK65" s="1676">
        <f t="shared" ref="STK65" si="6685">$E59*$C$64*$C$65</f>
        <v>-242386.82334836625</v>
      </c>
      <c r="STM65" s="1676">
        <f t="shared" ref="STM65" si="6686">$E59*$C$64*$C$65</f>
        <v>-242386.82334836625</v>
      </c>
      <c r="STO65" s="1676">
        <f t="shared" ref="STO65" si="6687">$E59*$C$64*$C$65</f>
        <v>-242386.82334836625</v>
      </c>
      <c r="STQ65" s="1676">
        <f t="shared" ref="STQ65" si="6688">$E59*$C$64*$C$65</f>
        <v>-242386.82334836625</v>
      </c>
      <c r="STS65" s="1676">
        <f t="shared" ref="STS65" si="6689">$E59*$C$64*$C$65</f>
        <v>-242386.82334836625</v>
      </c>
      <c r="STU65" s="1676">
        <f t="shared" ref="STU65" si="6690">$E59*$C$64*$C$65</f>
        <v>-242386.82334836625</v>
      </c>
      <c r="STW65" s="1676">
        <f t="shared" ref="STW65" si="6691">$E59*$C$64*$C$65</f>
        <v>-242386.82334836625</v>
      </c>
      <c r="STY65" s="1676">
        <f t="shared" ref="STY65" si="6692">$E59*$C$64*$C$65</f>
        <v>-242386.82334836625</v>
      </c>
      <c r="SUA65" s="1676">
        <f t="shared" ref="SUA65" si="6693">$E59*$C$64*$C$65</f>
        <v>-242386.82334836625</v>
      </c>
      <c r="SUC65" s="1676">
        <f t="shared" ref="SUC65" si="6694">$E59*$C$64*$C$65</f>
        <v>-242386.82334836625</v>
      </c>
      <c r="SUE65" s="1676">
        <f t="shared" ref="SUE65" si="6695">$E59*$C$64*$C$65</f>
        <v>-242386.82334836625</v>
      </c>
      <c r="SUG65" s="1676">
        <f t="shared" ref="SUG65" si="6696">$E59*$C$64*$C$65</f>
        <v>-242386.82334836625</v>
      </c>
      <c r="SUI65" s="1676">
        <f t="shared" ref="SUI65" si="6697">$E59*$C$64*$C$65</f>
        <v>-242386.82334836625</v>
      </c>
      <c r="SUK65" s="1676">
        <f t="shared" ref="SUK65" si="6698">$E59*$C$64*$C$65</f>
        <v>-242386.82334836625</v>
      </c>
      <c r="SUM65" s="1676">
        <f t="shared" ref="SUM65" si="6699">$E59*$C$64*$C$65</f>
        <v>-242386.82334836625</v>
      </c>
      <c r="SUO65" s="1676">
        <f t="shared" ref="SUO65" si="6700">$E59*$C$64*$C$65</f>
        <v>-242386.82334836625</v>
      </c>
      <c r="SUQ65" s="1676">
        <f t="shared" ref="SUQ65" si="6701">$E59*$C$64*$C$65</f>
        <v>-242386.82334836625</v>
      </c>
      <c r="SUS65" s="1676">
        <f t="shared" ref="SUS65" si="6702">$E59*$C$64*$C$65</f>
        <v>-242386.82334836625</v>
      </c>
      <c r="SUU65" s="1676">
        <f t="shared" ref="SUU65" si="6703">$E59*$C$64*$C$65</f>
        <v>-242386.82334836625</v>
      </c>
      <c r="SUW65" s="1676">
        <f t="shared" ref="SUW65" si="6704">$E59*$C$64*$C$65</f>
        <v>-242386.82334836625</v>
      </c>
      <c r="SUY65" s="1676">
        <f t="shared" ref="SUY65" si="6705">$E59*$C$64*$C$65</f>
        <v>-242386.82334836625</v>
      </c>
      <c r="SVA65" s="1676">
        <f t="shared" ref="SVA65" si="6706">$E59*$C$64*$C$65</f>
        <v>-242386.82334836625</v>
      </c>
      <c r="SVC65" s="1676">
        <f t="shared" ref="SVC65" si="6707">$E59*$C$64*$C$65</f>
        <v>-242386.82334836625</v>
      </c>
      <c r="SVE65" s="1676">
        <f t="shared" ref="SVE65" si="6708">$E59*$C$64*$C$65</f>
        <v>-242386.82334836625</v>
      </c>
      <c r="SVG65" s="1676">
        <f t="shared" ref="SVG65" si="6709">$E59*$C$64*$C$65</f>
        <v>-242386.82334836625</v>
      </c>
      <c r="SVI65" s="1676">
        <f t="shared" ref="SVI65" si="6710">$E59*$C$64*$C$65</f>
        <v>-242386.82334836625</v>
      </c>
      <c r="SVK65" s="1676">
        <f t="shared" ref="SVK65" si="6711">$E59*$C$64*$C$65</f>
        <v>-242386.82334836625</v>
      </c>
      <c r="SVM65" s="1676">
        <f t="shared" ref="SVM65" si="6712">$E59*$C$64*$C$65</f>
        <v>-242386.82334836625</v>
      </c>
      <c r="SVO65" s="1676">
        <f t="shared" ref="SVO65" si="6713">$E59*$C$64*$C$65</f>
        <v>-242386.82334836625</v>
      </c>
      <c r="SVQ65" s="1676">
        <f t="shared" ref="SVQ65" si="6714">$E59*$C$64*$C$65</f>
        <v>-242386.82334836625</v>
      </c>
      <c r="SVS65" s="1676">
        <f t="shared" ref="SVS65" si="6715">$E59*$C$64*$C$65</f>
        <v>-242386.82334836625</v>
      </c>
      <c r="SVU65" s="1676">
        <f t="shared" ref="SVU65" si="6716">$E59*$C$64*$C$65</f>
        <v>-242386.82334836625</v>
      </c>
      <c r="SVW65" s="1676">
        <f t="shared" ref="SVW65" si="6717">$E59*$C$64*$C$65</f>
        <v>-242386.82334836625</v>
      </c>
      <c r="SVY65" s="1676">
        <f t="shared" ref="SVY65" si="6718">$E59*$C$64*$C$65</f>
        <v>-242386.82334836625</v>
      </c>
      <c r="SWA65" s="1676">
        <f t="shared" ref="SWA65" si="6719">$E59*$C$64*$C$65</f>
        <v>-242386.82334836625</v>
      </c>
      <c r="SWC65" s="1676">
        <f t="shared" ref="SWC65" si="6720">$E59*$C$64*$C$65</f>
        <v>-242386.82334836625</v>
      </c>
      <c r="SWE65" s="1676">
        <f t="shared" ref="SWE65" si="6721">$E59*$C$64*$C$65</f>
        <v>-242386.82334836625</v>
      </c>
      <c r="SWG65" s="1676">
        <f t="shared" ref="SWG65" si="6722">$E59*$C$64*$C$65</f>
        <v>-242386.82334836625</v>
      </c>
      <c r="SWI65" s="1676">
        <f t="shared" ref="SWI65" si="6723">$E59*$C$64*$C$65</f>
        <v>-242386.82334836625</v>
      </c>
      <c r="SWK65" s="1676">
        <f t="shared" ref="SWK65" si="6724">$E59*$C$64*$C$65</f>
        <v>-242386.82334836625</v>
      </c>
      <c r="SWM65" s="1676">
        <f t="shared" ref="SWM65" si="6725">$E59*$C$64*$C$65</f>
        <v>-242386.82334836625</v>
      </c>
      <c r="SWO65" s="1676">
        <f t="shared" ref="SWO65" si="6726">$E59*$C$64*$C$65</f>
        <v>-242386.82334836625</v>
      </c>
      <c r="SWQ65" s="1676">
        <f t="shared" ref="SWQ65" si="6727">$E59*$C$64*$C$65</f>
        <v>-242386.82334836625</v>
      </c>
      <c r="SWS65" s="1676">
        <f t="shared" ref="SWS65" si="6728">$E59*$C$64*$C$65</f>
        <v>-242386.82334836625</v>
      </c>
      <c r="SWU65" s="1676">
        <f t="shared" ref="SWU65" si="6729">$E59*$C$64*$C$65</f>
        <v>-242386.82334836625</v>
      </c>
      <c r="SWW65" s="1676">
        <f t="shared" ref="SWW65" si="6730">$E59*$C$64*$C$65</f>
        <v>-242386.82334836625</v>
      </c>
      <c r="SWY65" s="1676">
        <f t="shared" ref="SWY65" si="6731">$E59*$C$64*$C$65</f>
        <v>-242386.82334836625</v>
      </c>
      <c r="SXA65" s="1676">
        <f t="shared" ref="SXA65" si="6732">$E59*$C$64*$C$65</f>
        <v>-242386.82334836625</v>
      </c>
      <c r="SXC65" s="1676">
        <f t="shared" ref="SXC65" si="6733">$E59*$C$64*$C$65</f>
        <v>-242386.82334836625</v>
      </c>
      <c r="SXE65" s="1676">
        <f t="shared" ref="SXE65" si="6734">$E59*$C$64*$C$65</f>
        <v>-242386.82334836625</v>
      </c>
      <c r="SXG65" s="1676">
        <f t="shared" ref="SXG65" si="6735">$E59*$C$64*$C$65</f>
        <v>-242386.82334836625</v>
      </c>
      <c r="SXI65" s="1676">
        <f t="shared" ref="SXI65" si="6736">$E59*$C$64*$C$65</f>
        <v>-242386.82334836625</v>
      </c>
      <c r="SXK65" s="1676">
        <f t="shared" ref="SXK65" si="6737">$E59*$C$64*$C$65</f>
        <v>-242386.82334836625</v>
      </c>
      <c r="SXM65" s="1676">
        <f t="shared" ref="SXM65" si="6738">$E59*$C$64*$C$65</f>
        <v>-242386.82334836625</v>
      </c>
      <c r="SXO65" s="1676">
        <f t="shared" ref="SXO65" si="6739">$E59*$C$64*$C$65</f>
        <v>-242386.82334836625</v>
      </c>
      <c r="SXQ65" s="1676">
        <f t="shared" ref="SXQ65" si="6740">$E59*$C$64*$C$65</f>
        <v>-242386.82334836625</v>
      </c>
      <c r="SXS65" s="1676">
        <f t="shared" ref="SXS65" si="6741">$E59*$C$64*$C$65</f>
        <v>-242386.82334836625</v>
      </c>
      <c r="SXU65" s="1676">
        <f t="shared" ref="SXU65" si="6742">$E59*$C$64*$C$65</f>
        <v>-242386.82334836625</v>
      </c>
      <c r="SXW65" s="1676">
        <f t="shared" ref="SXW65" si="6743">$E59*$C$64*$C$65</f>
        <v>-242386.82334836625</v>
      </c>
      <c r="SXY65" s="1676">
        <f t="shared" ref="SXY65" si="6744">$E59*$C$64*$C$65</f>
        <v>-242386.82334836625</v>
      </c>
      <c r="SYA65" s="1676">
        <f t="shared" ref="SYA65" si="6745">$E59*$C$64*$C$65</f>
        <v>-242386.82334836625</v>
      </c>
      <c r="SYC65" s="1676">
        <f t="shared" ref="SYC65" si="6746">$E59*$C$64*$C$65</f>
        <v>-242386.82334836625</v>
      </c>
      <c r="SYE65" s="1676">
        <f t="shared" ref="SYE65" si="6747">$E59*$C$64*$C$65</f>
        <v>-242386.82334836625</v>
      </c>
      <c r="SYG65" s="1676">
        <f t="shared" ref="SYG65" si="6748">$E59*$C$64*$C$65</f>
        <v>-242386.82334836625</v>
      </c>
      <c r="SYI65" s="1676">
        <f t="shared" ref="SYI65" si="6749">$E59*$C$64*$C$65</f>
        <v>-242386.82334836625</v>
      </c>
      <c r="SYK65" s="1676">
        <f t="shared" ref="SYK65" si="6750">$E59*$C$64*$C$65</f>
        <v>-242386.82334836625</v>
      </c>
      <c r="SYM65" s="1676">
        <f t="shared" ref="SYM65" si="6751">$E59*$C$64*$C$65</f>
        <v>-242386.82334836625</v>
      </c>
      <c r="SYO65" s="1676">
        <f t="shared" ref="SYO65" si="6752">$E59*$C$64*$C$65</f>
        <v>-242386.82334836625</v>
      </c>
      <c r="SYQ65" s="1676">
        <f t="shared" ref="SYQ65" si="6753">$E59*$C$64*$C$65</f>
        <v>-242386.82334836625</v>
      </c>
      <c r="SYS65" s="1676">
        <f t="shared" ref="SYS65" si="6754">$E59*$C$64*$C$65</f>
        <v>-242386.82334836625</v>
      </c>
      <c r="SYU65" s="1676">
        <f t="shared" ref="SYU65" si="6755">$E59*$C$64*$C$65</f>
        <v>-242386.82334836625</v>
      </c>
      <c r="SYW65" s="1676">
        <f t="shared" ref="SYW65" si="6756">$E59*$C$64*$C$65</f>
        <v>-242386.82334836625</v>
      </c>
      <c r="SYY65" s="1676">
        <f t="shared" ref="SYY65" si="6757">$E59*$C$64*$C$65</f>
        <v>-242386.82334836625</v>
      </c>
      <c r="SZA65" s="1676">
        <f t="shared" ref="SZA65" si="6758">$E59*$C$64*$C$65</f>
        <v>-242386.82334836625</v>
      </c>
      <c r="SZC65" s="1676">
        <f t="shared" ref="SZC65" si="6759">$E59*$C$64*$C$65</f>
        <v>-242386.82334836625</v>
      </c>
      <c r="SZE65" s="1676">
        <f t="shared" ref="SZE65" si="6760">$E59*$C$64*$C$65</f>
        <v>-242386.82334836625</v>
      </c>
      <c r="SZG65" s="1676">
        <f t="shared" ref="SZG65" si="6761">$E59*$C$64*$C$65</f>
        <v>-242386.82334836625</v>
      </c>
      <c r="SZI65" s="1676">
        <f t="shared" ref="SZI65" si="6762">$E59*$C$64*$C$65</f>
        <v>-242386.82334836625</v>
      </c>
      <c r="SZK65" s="1676">
        <f t="shared" ref="SZK65" si="6763">$E59*$C$64*$C$65</f>
        <v>-242386.82334836625</v>
      </c>
      <c r="SZM65" s="1676">
        <f t="shared" ref="SZM65" si="6764">$E59*$C$64*$C$65</f>
        <v>-242386.82334836625</v>
      </c>
      <c r="SZO65" s="1676">
        <f t="shared" ref="SZO65" si="6765">$E59*$C$64*$C$65</f>
        <v>-242386.82334836625</v>
      </c>
      <c r="SZQ65" s="1676">
        <f t="shared" ref="SZQ65" si="6766">$E59*$C$64*$C$65</f>
        <v>-242386.82334836625</v>
      </c>
      <c r="SZS65" s="1676">
        <f t="shared" ref="SZS65" si="6767">$E59*$C$64*$C$65</f>
        <v>-242386.82334836625</v>
      </c>
      <c r="SZU65" s="1676">
        <f t="shared" ref="SZU65" si="6768">$E59*$C$64*$C$65</f>
        <v>-242386.82334836625</v>
      </c>
      <c r="SZW65" s="1676">
        <f t="shared" ref="SZW65" si="6769">$E59*$C$64*$C$65</f>
        <v>-242386.82334836625</v>
      </c>
      <c r="SZY65" s="1676">
        <f t="shared" ref="SZY65" si="6770">$E59*$C$64*$C$65</f>
        <v>-242386.82334836625</v>
      </c>
      <c r="TAA65" s="1676">
        <f t="shared" ref="TAA65" si="6771">$E59*$C$64*$C$65</f>
        <v>-242386.82334836625</v>
      </c>
      <c r="TAC65" s="1676">
        <f t="shared" ref="TAC65" si="6772">$E59*$C$64*$C$65</f>
        <v>-242386.82334836625</v>
      </c>
      <c r="TAE65" s="1676">
        <f t="shared" ref="TAE65" si="6773">$E59*$C$64*$C$65</f>
        <v>-242386.82334836625</v>
      </c>
      <c r="TAG65" s="1676">
        <f t="shared" ref="TAG65" si="6774">$E59*$C$64*$C$65</f>
        <v>-242386.82334836625</v>
      </c>
      <c r="TAI65" s="1676">
        <f t="shared" ref="TAI65" si="6775">$E59*$C$64*$C$65</f>
        <v>-242386.82334836625</v>
      </c>
      <c r="TAK65" s="1676">
        <f t="shared" ref="TAK65" si="6776">$E59*$C$64*$C$65</f>
        <v>-242386.82334836625</v>
      </c>
      <c r="TAM65" s="1676">
        <f t="shared" ref="TAM65" si="6777">$E59*$C$64*$C$65</f>
        <v>-242386.82334836625</v>
      </c>
      <c r="TAO65" s="1676">
        <f t="shared" ref="TAO65" si="6778">$E59*$C$64*$C$65</f>
        <v>-242386.82334836625</v>
      </c>
      <c r="TAQ65" s="1676">
        <f t="shared" ref="TAQ65" si="6779">$E59*$C$64*$C$65</f>
        <v>-242386.82334836625</v>
      </c>
      <c r="TAS65" s="1676">
        <f t="shared" ref="TAS65" si="6780">$E59*$C$64*$C$65</f>
        <v>-242386.82334836625</v>
      </c>
      <c r="TAU65" s="1676">
        <f t="shared" ref="TAU65" si="6781">$E59*$C$64*$C$65</f>
        <v>-242386.82334836625</v>
      </c>
      <c r="TAW65" s="1676">
        <f t="shared" ref="TAW65" si="6782">$E59*$C$64*$C$65</f>
        <v>-242386.82334836625</v>
      </c>
      <c r="TAY65" s="1676">
        <f t="shared" ref="TAY65" si="6783">$E59*$C$64*$C$65</f>
        <v>-242386.82334836625</v>
      </c>
      <c r="TBA65" s="1676">
        <f t="shared" ref="TBA65" si="6784">$E59*$C$64*$C$65</f>
        <v>-242386.82334836625</v>
      </c>
      <c r="TBC65" s="1676">
        <f t="shared" ref="TBC65" si="6785">$E59*$C$64*$C$65</f>
        <v>-242386.82334836625</v>
      </c>
      <c r="TBE65" s="1676">
        <f t="shared" ref="TBE65" si="6786">$E59*$C$64*$C$65</f>
        <v>-242386.82334836625</v>
      </c>
      <c r="TBG65" s="1676">
        <f t="shared" ref="TBG65" si="6787">$E59*$C$64*$C$65</f>
        <v>-242386.82334836625</v>
      </c>
      <c r="TBI65" s="1676">
        <f t="shared" ref="TBI65" si="6788">$E59*$C$64*$C$65</f>
        <v>-242386.82334836625</v>
      </c>
      <c r="TBK65" s="1676">
        <f t="shared" ref="TBK65" si="6789">$E59*$C$64*$C$65</f>
        <v>-242386.82334836625</v>
      </c>
      <c r="TBM65" s="1676">
        <f t="shared" ref="TBM65" si="6790">$E59*$C$64*$C$65</f>
        <v>-242386.82334836625</v>
      </c>
      <c r="TBO65" s="1676">
        <f t="shared" ref="TBO65" si="6791">$E59*$C$64*$C$65</f>
        <v>-242386.82334836625</v>
      </c>
      <c r="TBQ65" s="1676">
        <f t="shared" ref="TBQ65" si="6792">$E59*$C$64*$C$65</f>
        <v>-242386.82334836625</v>
      </c>
      <c r="TBS65" s="1676">
        <f t="shared" ref="TBS65" si="6793">$E59*$C$64*$C$65</f>
        <v>-242386.82334836625</v>
      </c>
      <c r="TBU65" s="1676">
        <f t="shared" ref="TBU65" si="6794">$E59*$C$64*$C$65</f>
        <v>-242386.82334836625</v>
      </c>
      <c r="TBW65" s="1676">
        <f t="shared" ref="TBW65" si="6795">$E59*$C$64*$C$65</f>
        <v>-242386.82334836625</v>
      </c>
      <c r="TBY65" s="1676">
        <f t="shared" ref="TBY65" si="6796">$E59*$C$64*$C$65</f>
        <v>-242386.82334836625</v>
      </c>
      <c r="TCA65" s="1676">
        <f t="shared" ref="TCA65" si="6797">$E59*$C$64*$C$65</f>
        <v>-242386.82334836625</v>
      </c>
      <c r="TCC65" s="1676">
        <f t="shared" ref="TCC65" si="6798">$E59*$C$64*$C$65</f>
        <v>-242386.82334836625</v>
      </c>
      <c r="TCE65" s="1676">
        <f t="shared" ref="TCE65" si="6799">$E59*$C$64*$C$65</f>
        <v>-242386.82334836625</v>
      </c>
      <c r="TCG65" s="1676">
        <f t="shared" ref="TCG65" si="6800">$E59*$C$64*$C$65</f>
        <v>-242386.82334836625</v>
      </c>
      <c r="TCI65" s="1676">
        <f t="shared" ref="TCI65" si="6801">$E59*$C$64*$C$65</f>
        <v>-242386.82334836625</v>
      </c>
      <c r="TCK65" s="1676">
        <f t="shared" ref="TCK65" si="6802">$E59*$C$64*$C$65</f>
        <v>-242386.82334836625</v>
      </c>
      <c r="TCM65" s="1676">
        <f t="shared" ref="TCM65" si="6803">$E59*$C$64*$C$65</f>
        <v>-242386.82334836625</v>
      </c>
      <c r="TCO65" s="1676">
        <f t="shared" ref="TCO65" si="6804">$E59*$C$64*$C$65</f>
        <v>-242386.82334836625</v>
      </c>
      <c r="TCQ65" s="1676">
        <f t="shared" ref="TCQ65" si="6805">$E59*$C$64*$C$65</f>
        <v>-242386.82334836625</v>
      </c>
      <c r="TCS65" s="1676">
        <f t="shared" ref="TCS65" si="6806">$E59*$C$64*$C$65</f>
        <v>-242386.82334836625</v>
      </c>
      <c r="TCU65" s="1676">
        <f t="shared" ref="TCU65" si="6807">$E59*$C$64*$C$65</f>
        <v>-242386.82334836625</v>
      </c>
      <c r="TCW65" s="1676">
        <f t="shared" ref="TCW65" si="6808">$E59*$C$64*$C$65</f>
        <v>-242386.82334836625</v>
      </c>
      <c r="TCY65" s="1676">
        <f t="shared" ref="TCY65" si="6809">$E59*$C$64*$C$65</f>
        <v>-242386.82334836625</v>
      </c>
      <c r="TDA65" s="1676">
        <f t="shared" ref="TDA65" si="6810">$E59*$C$64*$C$65</f>
        <v>-242386.82334836625</v>
      </c>
      <c r="TDC65" s="1676">
        <f t="shared" ref="TDC65" si="6811">$E59*$C$64*$C$65</f>
        <v>-242386.82334836625</v>
      </c>
      <c r="TDE65" s="1676">
        <f t="shared" ref="TDE65" si="6812">$E59*$C$64*$C$65</f>
        <v>-242386.82334836625</v>
      </c>
      <c r="TDG65" s="1676">
        <f t="shared" ref="TDG65" si="6813">$E59*$C$64*$C$65</f>
        <v>-242386.82334836625</v>
      </c>
      <c r="TDI65" s="1676">
        <f t="shared" ref="TDI65" si="6814">$E59*$C$64*$C$65</f>
        <v>-242386.82334836625</v>
      </c>
      <c r="TDK65" s="1676">
        <f t="shared" ref="TDK65" si="6815">$E59*$C$64*$C$65</f>
        <v>-242386.82334836625</v>
      </c>
      <c r="TDM65" s="1676">
        <f t="shared" ref="TDM65" si="6816">$E59*$C$64*$C$65</f>
        <v>-242386.82334836625</v>
      </c>
      <c r="TDO65" s="1676">
        <f t="shared" ref="TDO65" si="6817">$E59*$C$64*$C$65</f>
        <v>-242386.82334836625</v>
      </c>
      <c r="TDQ65" s="1676">
        <f t="shared" ref="TDQ65" si="6818">$E59*$C$64*$C$65</f>
        <v>-242386.82334836625</v>
      </c>
      <c r="TDS65" s="1676">
        <f t="shared" ref="TDS65" si="6819">$E59*$C$64*$C$65</f>
        <v>-242386.82334836625</v>
      </c>
      <c r="TDU65" s="1676">
        <f t="shared" ref="TDU65" si="6820">$E59*$C$64*$C$65</f>
        <v>-242386.82334836625</v>
      </c>
      <c r="TDW65" s="1676">
        <f t="shared" ref="TDW65" si="6821">$E59*$C$64*$C$65</f>
        <v>-242386.82334836625</v>
      </c>
      <c r="TDY65" s="1676">
        <f t="shared" ref="TDY65" si="6822">$E59*$C$64*$C$65</f>
        <v>-242386.82334836625</v>
      </c>
      <c r="TEA65" s="1676">
        <f t="shared" ref="TEA65" si="6823">$E59*$C$64*$C$65</f>
        <v>-242386.82334836625</v>
      </c>
      <c r="TEC65" s="1676">
        <f t="shared" ref="TEC65" si="6824">$E59*$C$64*$C$65</f>
        <v>-242386.82334836625</v>
      </c>
      <c r="TEE65" s="1676">
        <f t="shared" ref="TEE65" si="6825">$E59*$C$64*$C$65</f>
        <v>-242386.82334836625</v>
      </c>
      <c r="TEG65" s="1676">
        <f t="shared" ref="TEG65" si="6826">$E59*$C$64*$C$65</f>
        <v>-242386.82334836625</v>
      </c>
      <c r="TEI65" s="1676">
        <f t="shared" ref="TEI65" si="6827">$E59*$C$64*$C$65</f>
        <v>-242386.82334836625</v>
      </c>
      <c r="TEK65" s="1676">
        <f t="shared" ref="TEK65" si="6828">$E59*$C$64*$C$65</f>
        <v>-242386.82334836625</v>
      </c>
      <c r="TEM65" s="1676">
        <f t="shared" ref="TEM65" si="6829">$E59*$C$64*$C$65</f>
        <v>-242386.82334836625</v>
      </c>
      <c r="TEO65" s="1676">
        <f t="shared" ref="TEO65" si="6830">$E59*$C$64*$C$65</f>
        <v>-242386.82334836625</v>
      </c>
      <c r="TEQ65" s="1676">
        <f t="shared" ref="TEQ65" si="6831">$E59*$C$64*$C$65</f>
        <v>-242386.82334836625</v>
      </c>
      <c r="TES65" s="1676">
        <f t="shared" ref="TES65" si="6832">$E59*$C$64*$C$65</f>
        <v>-242386.82334836625</v>
      </c>
      <c r="TEU65" s="1676">
        <f t="shared" ref="TEU65" si="6833">$E59*$C$64*$C$65</f>
        <v>-242386.82334836625</v>
      </c>
      <c r="TEW65" s="1676">
        <f t="shared" ref="TEW65" si="6834">$E59*$C$64*$C$65</f>
        <v>-242386.82334836625</v>
      </c>
      <c r="TEY65" s="1676">
        <f t="shared" ref="TEY65" si="6835">$E59*$C$64*$C$65</f>
        <v>-242386.82334836625</v>
      </c>
      <c r="TFA65" s="1676">
        <f t="shared" ref="TFA65" si="6836">$E59*$C$64*$C$65</f>
        <v>-242386.82334836625</v>
      </c>
      <c r="TFC65" s="1676">
        <f t="shared" ref="TFC65" si="6837">$E59*$C$64*$C$65</f>
        <v>-242386.82334836625</v>
      </c>
      <c r="TFE65" s="1676">
        <f t="shared" ref="TFE65" si="6838">$E59*$C$64*$C$65</f>
        <v>-242386.82334836625</v>
      </c>
      <c r="TFG65" s="1676">
        <f t="shared" ref="TFG65" si="6839">$E59*$C$64*$C$65</f>
        <v>-242386.82334836625</v>
      </c>
      <c r="TFI65" s="1676">
        <f t="shared" ref="TFI65" si="6840">$E59*$C$64*$C$65</f>
        <v>-242386.82334836625</v>
      </c>
      <c r="TFK65" s="1676">
        <f t="shared" ref="TFK65" si="6841">$E59*$C$64*$C$65</f>
        <v>-242386.82334836625</v>
      </c>
      <c r="TFM65" s="1676">
        <f t="shared" ref="TFM65" si="6842">$E59*$C$64*$C$65</f>
        <v>-242386.82334836625</v>
      </c>
      <c r="TFO65" s="1676">
        <f t="shared" ref="TFO65" si="6843">$E59*$C$64*$C$65</f>
        <v>-242386.82334836625</v>
      </c>
      <c r="TFQ65" s="1676">
        <f t="shared" ref="TFQ65" si="6844">$E59*$C$64*$C$65</f>
        <v>-242386.82334836625</v>
      </c>
      <c r="TFS65" s="1676">
        <f t="shared" ref="TFS65" si="6845">$E59*$C$64*$C$65</f>
        <v>-242386.82334836625</v>
      </c>
      <c r="TFU65" s="1676">
        <f t="shared" ref="TFU65" si="6846">$E59*$C$64*$C$65</f>
        <v>-242386.82334836625</v>
      </c>
      <c r="TFW65" s="1676">
        <f t="shared" ref="TFW65" si="6847">$E59*$C$64*$C$65</f>
        <v>-242386.82334836625</v>
      </c>
      <c r="TFY65" s="1676">
        <f t="shared" ref="TFY65" si="6848">$E59*$C$64*$C$65</f>
        <v>-242386.82334836625</v>
      </c>
      <c r="TGA65" s="1676">
        <f t="shared" ref="TGA65" si="6849">$E59*$C$64*$C$65</f>
        <v>-242386.82334836625</v>
      </c>
      <c r="TGC65" s="1676">
        <f t="shared" ref="TGC65" si="6850">$E59*$C$64*$C$65</f>
        <v>-242386.82334836625</v>
      </c>
      <c r="TGE65" s="1676">
        <f t="shared" ref="TGE65" si="6851">$E59*$C$64*$C$65</f>
        <v>-242386.82334836625</v>
      </c>
      <c r="TGG65" s="1676">
        <f t="shared" ref="TGG65" si="6852">$E59*$C$64*$C$65</f>
        <v>-242386.82334836625</v>
      </c>
      <c r="TGI65" s="1676">
        <f t="shared" ref="TGI65" si="6853">$E59*$C$64*$C$65</f>
        <v>-242386.82334836625</v>
      </c>
      <c r="TGK65" s="1676">
        <f t="shared" ref="TGK65" si="6854">$E59*$C$64*$C$65</f>
        <v>-242386.82334836625</v>
      </c>
      <c r="TGM65" s="1676">
        <f t="shared" ref="TGM65" si="6855">$E59*$C$64*$C$65</f>
        <v>-242386.82334836625</v>
      </c>
      <c r="TGO65" s="1676">
        <f t="shared" ref="TGO65" si="6856">$E59*$C$64*$C$65</f>
        <v>-242386.82334836625</v>
      </c>
      <c r="TGQ65" s="1676">
        <f t="shared" ref="TGQ65" si="6857">$E59*$C$64*$C$65</f>
        <v>-242386.82334836625</v>
      </c>
      <c r="TGS65" s="1676">
        <f t="shared" ref="TGS65" si="6858">$E59*$C$64*$C$65</f>
        <v>-242386.82334836625</v>
      </c>
      <c r="TGU65" s="1676">
        <f t="shared" ref="TGU65" si="6859">$E59*$C$64*$C$65</f>
        <v>-242386.82334836625</v>
      </c>
      <c r="TGW65" s="1676">
        <f t="shared" ref="TGW65" si="6860">$E59*$C$64*$C$65</f>
        <v>-242386.82334836625</v>
      </c>
      <c r="TGY65" s="1676">
        <f t="shared" ref="TGY65" si="6861">$E59*$C$64*$C$65</f>
        <v>-242386.82334836625</v>
      </c>
      <c r="THA65" s="1676">
        <f t="shared" ref="THA65" si="6862">$E59*$C$64*$C$65</f>
        <v>-242386.82334836625</v>
      </c>
      <c r="THC65" s="1676">
        <f t="shared" ref="THC65" si="6863">$E59*$C$64*$C$65</f>
        <v>-242386.82334836625</v>
      </c>
      <c r="THE65" s="1676">
        <f t="shared" ref="THE65" si="6864">$E59*$C$64*$C$65</f>
        <v>-242386.82334836625</v>
      </c>
      <c r="THG65" s="1676">
        <f t="shared" ref="THG65" si="6865">$E59*$C$64*$C$65</f>
        <v>-242386.82334836625</v>
      </c>
      <c r="THI65" s="1676">
        <f t="shared" ref="THI65" si="6866">$E59*$C$64*$C$65</f>
        <v>-242386.82334836625</v>
      </c>
      <c r="THK65" s="1676">
        <f t="shared" ref="THK65" si="6867">$E59*$C$64*$C$65</f>
        <v>-242386.82334836625</v>
      </c>
      <c r="THM65" s="1676">
        <f t="shared" ref="THM65" si="6868">$E59*$C$64*$C$65</f>
        <v>-242386.82334836625</v>
      </c>
      <c r="THO65" s="1676">
        <f t="shared" ref="THO65" si="6869">$E59*$C$64*$C$65</f>
        <v>-242386.82334836625</v>
      </c>
      <c r="THQ65" s="1676">
        <f t="shared" ref="THQ65" si="6870">$E59*$C$64*$C$65</f>
        <v>-242386.82334836625</v>
      </c>
      <c r="THS65" s="1676">
        <f t="shared" ref="THS65" si="6871">$E59*$C$64*$C$65</f>
        <v>-242386.82334836625</v>
      </c>
      <c r="THU65" s="1676">
        <f t="shared" ref="THU65" si="6872">$E59*$C$64*$C$65</f>
        <v>-242386.82334836625</v>
      </c>
      <c r="THW65" s="1676">
        <f t="shared" ref="THW65" si="6873">$E59*$C$64*$C$65</f>
        <v>-242386.82334836625</v>
      </c>
      <c r="THY65" s="1676">
        <f t="shared" ref="THY65" si="6874">$E59*$C$64*$C$65</f>
        <v>-242386.82334836625</v>
      </c>
      <c r="TIA65" s="1676">
        <f t="shared" ref="TIA65" si="6875">$E59*$C$64*$C$65</f>
        <v>-242386.82334836625</v>
      </c>
      <c r="TIC65" s="1676">
        <f t="shared" ref="TIC65" si="6876">$E59*$C$64*$C$65</f>
        <v>-242386.82334836625</v>
      </c>
      <c r="TIE65" s="1676">
        <f t="shared" ref="TIE65" si="6877">$E59*$C$64*$C$65</f>
        <v>-242386.82334836625</v>
      </c>
      <c r="TIG65" s="1676">
        <f t="shared" ref="TIG65" si="6878">$E59*$C$64*$C$65</f>
        <v>-242386.82334836625</v>
      </c>
      <c r="TII65" s="1676">
        <f t="shared" ref="TII65" si="6879">$E59*$C$64*$C$65</f>
        <v>-242386.82334836625</v>
      </c>
      <c r="TIK65" s="1676">
        <f t="shared" ref="TIK65" si="6880">$E59*$C$64*$C$65</f>
        <v>-242386.82334836625</v>
      </c>
      <c r="TIM65" s="1676">
        <f t="shared" ref="TIM65" si="6881">$E59*$C$64*$C$65</f>
        <v>-242386.82334836625</v>
      </c>
      <c r="TIO65" s="1676">
        <f t="shared" ref="TIO65" si="6882">$E59*$C$64*$C$65</f>
        <v>-242386.82334836625</v>
      </c>
      <c r="TIQ65" s="1676">
        <f t="shared" ref="TIQ65" si="6883">$E59*$C$64*$C$65</f>
        <v>-242386.82334836625</v>
      </c>
      <c r="TIS65" s="1676">
        <f t="shared" ref="TIS65" si="6884">$E59*$C$64*$C$65</f>
        <v>-242386.82334836625</v>
      </c>
      <c r="TIU65" s="1676">
        <f t="shared" ref="TIU65" si="6885">$E59*$C$64*$C$65</f>
        <v>-242386.82334836625</v>
      </c>
      <c r="TIW65" s="1676">
        <f t="shared" ref="TIW65" si="6886">$E59*$C$64*$C$65</f>
        <v>-242386.82334836625</v>
      </c>
      <c r="TIY65" s="1676">
        <f t="shared" ref="TIY65" si="6887">$E59*$C$64*$C$65</f>
        <v>-242386.82334836625</v>
      </c>
      <c r="TJA65" s="1676">
        <f t="shared" ref="TJA65" si="6888">$E59*$C$64*$C$65</f>
        <v>-242386.82334836625</v>
      </c>
      <c r="TJC65" s="1676">
        <f t="shared" ref="TJC65" si="6889">$E59*$C$64*$C$65</f>
        <v>-242386.82334836625</v>
      </c>
      <c r="TJE65" s="1676">
        <f t="shared" ref="TJE65" si="6890">$E59*$C$64*$C$65</f>
        <v>-242386.82334836625</v>
      </c>
      <c r="TJG65" s="1676">
        <f t="shared" ref="TJG65" si="6891">$E59*$C$64*$C$65</f>
        <v>-242386.82334836625</v>
      </c>
      <c r="TJI65" s="1676">
        <f t="shared" ref="TJI65" si="6892">$E59*$C$64*$C$65</f>
        <v>-242386.82334836625</v>
      </c>
      <c r="TJK65" s="1676">
        <f t="shared" ref="TJK65" si="6893">$E59*$C$64*$C$65</f>
        <v>-242386.82334836625</v>
      </c>
      <c r="TJM65" s="1676">
        <f t="shared" ref="TJM65" si="6894">$E59*$C$64*$C$65</f>
        <v>-242386.82334836625</v>
      </c>
      <c r="TJO65" s="1676">
        <f t="shared" ref="TJO65" si="6895">$E59*$C$64*$C$65</f>
        <v>-242386.82334836625</v>
      </c>
      <c r="TJQ65" s="1676">
        <f t="shared" ref="TJQ65" si="6896">$E59*$C$64*$C$65</f>
        <v>-242386.82334836625</v>
      </c>
      <c r="TJS65" s="1676">
        <f t="shared" ref="TJS65" si="6897">$E59*$C$64*$C$65</f>
        <v>-242386.82334836625</v>
      </c>
      <c r="TJU65" s="1676">
        <f t="shared" ref="TJU65" si="6898">$E59*$C$64*$C$65</f>
        <v>-242386.82334836625</v>
      </c>
      <c r="TJW65" s="1676">
        <f t="shared" ref="TJW65" si="6899">$E59*$C$64*$C$65</f>
        <v>-242386.82334836625</v>
      </c>
      <c r="TJY65" s="1676">
        <f t="shared" ref="TJY65" si="6900">$E59*$C$64*$C$65</f>
        <v>-242386.82334836625</v>
      </c>
      <c r="TKA65" s="1676">
        <f t="shared" ref="TKA65" si="6901">$E59*$C$64*$C$65</f>
        <v>-242386.82334836625</v>
      </c>
      <c r="TKC65" s="1676">
        <f t="shared" ref="TKC65" si="6902">$E59*$C$64*$C$65</f>
        <v>-242386.82334836625</v>
      </c>
      <c r="TKE65" s="1676">
        <f t="shared" ref="TKE65" si="6903">$E59*$C$64*$C$65</f>
        <v>-242386.82334836625</v>
      </c>
      <c r="TKG65" s="1676">
        <f t="shared" ref="TKG65" si="6904">$E59*$C$64*$C$65</f>
        <v>-242386.82334836625</v>
      </c>
      <c r="TKI65" s="1676">
        <f t="shared" ref="TKI65" si="6905">$E59*$C$64*$C$65</f>
        <v>-242386.82334836625</v>
      </c>
      <c r="TKK65" s="1676">
        <f t="shared" ref="TKK65" si="6906">$E59*$C$64*$C$65</f>
        <v>-242386.82334836625</v>
      </c>
      <c r="TKM65" s="1676">
        <f t="shared" ref="TKM65" si="6907">$E59*$C$64*$C$65</f>
        <v>-242386.82334836625</v>
      </c>
      <c r="TKO65" s="1676">
        <f t="shared" ref="TKO65" si="6908">$E59*$C$64*$C$65</f>
        <v>-242386.82334836625</v>
      </c>
      <c r="TKQ65" s="1676">
        <f t="shared" ref="TKQ65" si="6909">$E59*$C$64*$C$65</f>
        <v>-242386.82334836625</v>
      </c>
      <c r="TKS65" s="1676">
        <f t="shared" ref="TKS65" si="6910">$E59*$C$64*$C$65</f>
        <v>-242386.82334836625</v>
      </c>
      <c r="TKU65" s="1676">
        <f t="shared" ref="TKU65" si="6911">$E59*$C$64*$C$65</f>
        <v>-242386.82334836625</v>
      </c>
      <c r="TKW65" s="1676">
        <f t="shared" ref="TKW65" si="6912">$E59*$C$64*$C$65</f>
        <v>-242386.82334836625</v>
      </c>
      <c r="TKY65" s="1676">
        <f t="shared" ref="TKY65" si="6913">$E59*$C$64*$C$65</f>
        <v>-242386.82334836625</v>
      </c>
      <c r="TLA65" s="1676">
        <f t="shared" ref="TLA65" si="6914">$E59*$C$64*$C$65</f>
        <v>-242386.82334836625</v>
      </c>
      <c r="TLC65" s="1676">
        <f t="shared" ref="TLC65" si="6915">$E59*$C$64*$C$65</f>
        <v>-242386.82334836625</v>
      </c>
      <c r="TLE65" s="1676">
        <f t="shared" ref="TLE65" si="6916">$E59*$C$64*$C$65</f>
        <v>-242386.82334836625</v>
      </c>
      <c r="TLG65" s="1676">
        <f t="shared" ref="TLG65" si="6917">$E59*$C$64*$C$65</f>
        <v>-242386.82334836625</v>
      </c>
      <c r="TLI65" s="1676">
        <f t="shared" ref="TLI65" si="6918">$E59*$C$64*$C$65</f>
        <v>-242386.82334836625</v>
      </c>
      <c r="TLK65" s="1676">
        <f t="shared" ref="TLK65" si="6919">$E59*$C$64*$C$65</f>
        <v>-242386.82334836625</v>
      </c>
      <c r="TLM65" s="1676">
        <f t="shared" ref="TLM65" si="6920">$E59*$C$64*$C$65</f>
        <v>-242386.82334836625</v>
      </c>
      <c r="TLO65" s="1676">
        <f t="shared" ref="TLO65" si="6921">$E59*$C$64*$C$65</f>
        <v>-242386.82334836625</v>
      </c>
      <c r="TLQ65" s="1676">
        <f t="shared" ref="TLQ65" si="6922">$E59*$C$64*$C$65</f>
        <v>-242386.82334836625</v>
      </c>
      <c r="TLS65" s="1676">
        <f t="shared" ref="TLS65" si="6923">$E59*$C$64*$C$65</f>
        <v>-242386.82334836625</v>
      </c>
      <c r="TLU65" s="1676">
        <f t="shared" ref="TLU65" si="6924">$E59*$C$64*$C$65</f>
        <v>-242386.82334836625</v>
      </c>
      <c r="TLW65" s="1676">
        <f t="shared" ref="TLW65" si="6925">$E59*$C$64*$C$65</f>
        <v>-242386.82334836625</v>
      </c>
      <c r="TLY65" s="1676">
        <f t="shared" ref="TLY65" si="6926">$E59*$C$64*$C$65</f>
        <v>-242386.82334836625</v>
      </c>
      <c r="TMA65" s="1676">
        <f t="shared" ref="TMA65" si="6927">$E59*$C$64*$C$65</f>
        <v>-242386.82334836625</v>
      </c>
      <c r="TMC65" s="1676">
        <f t="shared" ref="TMC65" si="6928">$E59*$C$64*$C$65</f>
        <v>-242386.82334836625</v>
      </c>
      <c r="TME65" s="1676">
        <f t="shared" ref="TME65" si="6929">$E59*$C$64*$C$65</f>
        <v>-242386.82334836625</v>
      </c>
      <c r="TMG65" s="1676">
        <f t="shared" ref="TMG65" si="6930">$E59*$C$64*$C$65</f>
        <v>-242386.82334836625</v>
      </c>
      <c r="TMI65" s="1676">
        <f t="shared" ref="TMI65" si="6931">$E59*$C$64*$C$65</f>
        <v>-242386.82334836625</v>
      </c>
      <c r="TMK65" s="1676">
        <f t="shared" ref="TMK65" si="6932">$E59*$C$64*$C$65</f>
        <v>-242386.82334836625</v>
      </c>
      <c r="TMM65" s="1676">
        <f t="shared" ref="TMM65" si="6933">$E59*$C$64*$C$65</f>
        <v>-242386.82334836625</v>
      </c>
      <c r="TMO65" s="1676">
        <f t="shared" ref="TMO65" si="6934">$E59*$C$64*$C$65</f>
        <v>-242386.82334836625</v>
      </c>
      <c r="TMQ65" s="1676">
        <f t="shared" ref="TMQ65" si="6935">$E59*$C$64*$C$65</f>
        <v>-242386.82334836625</v>
      </c>
      <c r="TMS65" s="1676">
        <f t="shared" ref="TMS65" si="6936">$E59*$C$64*$C$65</f>
        <v>-242386.82334836625</v>
      </c>
      <c r="TMU65" s="1676">
        <f t="shared" ref="TMU65" si="6937">$E59*$C$64*$C$65</f>
        <v>-242386.82334836625</v>
      </c>
      <c r="TMW65" s="1676">
        <f t="shared" ref="TMW65" si="6938">$E59*$C$64*$C$65</f>
        <v>-242386.82334836625</v>
      </c>
      <c r="TMY65" s="1676">
        <f t="shared" ref="TMY65" si="6939">$E59*$C$64*$C$65</f>
        <v>-242386.82334836625</v>
      </c>
      <c r="TNA65" s="1676">
        <f t="shared" ref="TNA65" si="6940">$E59*$C$64*$C$65</f>
        <v>-242386.82334836625</v>
      </c>
      <c r="TNC65" s="1676">
        <f t="shared" ref="TNC65" si="6941">$E59*$C$64*$C$65</f>
        <v>-242386.82334836625</v>
      </c>
      <c r="TNE65" s="1676">
        <f t="shared" ref="TNE65" si="6942">$E59*$C$64*$C$65</f>
        <v>-242386.82334836625</v>
      </c>
      <c r="TNG65" s="1676">
        <f t="shared" ref="TNG65" si="6943">$E59*$C$64*$C$65</f>
        <v>-242386.82334836625</v>
      </c>
      <c r="TNI65" s="1676">
        <f t="shared" ref="TNI65" si="6944">$E59*$C$64*$C$65</f>
        <v>-242386.82334836625</v>
      </c>
      <c r="TNK65" s="1676">
        <f t="shared" ref="TNK65" si="6945">$E59*$C$64*$C$65</f>
        <v>-242386.82334836625</v>
      </c>
      <c r="TNM65" s="1676">
        <f t="shared" ref="TNM65" si="6946">$E59*$C$64*$C$65</f>
        <v>-242386.82334836625</v>
      </c>
      <c r="TNO65" s="1676">
        <f t="shared" ref="TNO65" si="6947">$E59*$C$64*$C$65</f>
        <v>-242386.82334836625</v>
      </c>
      <c r="TNQ65" s="1676">
        <f t="shared" ref="TNQ65" si="6948">$E59*$C$64*$C$65</f>
        <v>-242386.82334836625</v>
      </c>
      <c r="TNS65" s="1676">
        <f t="shared" ref="TNS65" si="6949">$E59*$C$64*$C$65</f>
        <v>-242386.82334836625</v>
      </c>
      <c r="TNU65" s="1676">
        <f t="shared" ref="TNU65" si="6950">$E59*$C$64*$C$65</f>
        <v>-242386.82334836625</v>
      </c>
      <c r="TNW65" s="1676">
        <f t="shared" ref="TNW65" si="6951">$E59*$C$64*$C$65</f>
        <v>-242386.82334836625</v>
      </c>
      <c r="TNY65" s="1676">
        <f t="shared" ref="TNY65" si="6952">$E59*$C$64*$C$65</f>
        <v>-242386.82334836625</v>
      </c>
      <c r="TOA65" s="1676">
        <f t="shared" ref="TOA65" si="6953">$E59*$C$64*$C$65</f>
        <v>-242386.82334836625</v>
      </c>
      <c r="TOC65" s="1676">
        <f t="shared" ref="TOC65" si="6954">$E59*$C$64*$C$65</f>
        <v>-242386.82334836625</v>
      </c>
      <c r="TOE65" s="1676">
        <f t="shared" ref="TOE65" si="6955">$E59*$C$64*$C$65</f>
        <v>-242386.82334836625</v>
      </c>
      <c r="TOG65" s="1676">
        <f t="shared" ref="TOG65" si="6956">$E59*$C$64*$C$65</f>
        <v>-242386.82334836625</v>
      </c>
      <c r="TOI65" s="1676">
        <f t="shared" ref="TOI65" si="6957">$E59*$C$64*$C$65</f>
        <v>-242386.82334836625</v>
      </c>
      <c r="TOK65" s="1676">
        <f t="shared" ref="TOK65" si="6958">$E59*$C$64*$C$65</f>
        <v>-242386.82334836625</v>
      </c>
      <c r="TOM65" s="1676">
        <f t="shared" ref="TOM65" si="6959">$E59*$C$64*$C$65</f>
        <v>-242386.82334836625</v>
      </c>
      <c r="TOO65" s="1676">
        <f t="shared" ref="TOO65" si="6960">$E59*$C$64*$C$65</f>
        <v>-242386.82334836625</v>
      </c>
      <c r="TOQ65" s="1676">
        <f t="shared" ref="TOQ65" si="6961">$E59*$C$64*$C$65</f>
        <v>-242386.82334836625</v>
      </c>
      <c r="TOS65" s="1676">
        <f t="shared" ref="TOS65" si="6962">$E59*$C$64*$C$65</f>
        <v>-242386.82334836625</v>
      </c>
      <c r="TOU65" s="1676">
        <f t="shared" ref="TOU65" si="6963">$E59*$C$64*$C$65</f>
        <v>-242386.82334836625</v>
      </c>
      <c r="TOW65" s="1676">
        <f t="shared" ref="TOW65" si="6964">$E59*$C$64*$C$65</f>
        <v>-242386.82334836625</v>
      </c>
      <c r="TOY65" s="1676">
        <f t="shared" ref="TOY65" si="6965">$E59*$C$64*$C$65</f>
        <v>-242386.82334836625</v>
      </c>
      <c r="TPA65" s="1676">
        <f t="shared" ref="TPA65" si="6966">$E59*$C$64*$C$65</f>
        <v>-242386.82334836625</v>
      </c>
      <c r="TPC65" s="1676">
        <f t="shared" ref="TPC65" si="6967">$E59*$C$64*$C$65</f>
        <v>-242386.82334836625</v>
      </c>
      <c r="TPE65" s="1676">
        <f t="shared" ref="TPE65" si="6968">$E59*$C$64*$C$65</f>
        <v>-242386.82334836625</v>
      </c>
      <c r="TPG65" s="1676">
        <f t="shared" ref="TPG65" si="6969">$E59*$C$64*$C$65</f>
        <v>-242386.82334836625</v>
      </c>
      <c r="TPI65" s="1676">
        <f t="shared" ref="TPI65" si="6970">$E59*$C$64*$C$65</f>
        <v>-242386.82334836625</v>
      </c>
      <c r="TPK65" s="1676">
        <f t="shared" ref="TPK65" si="6971">$E59*$C$64*$C$65</f>
        <v>-242386.82334836625</v>
      </c>
      <c r="TPM65" s="1676">
        <f t="shared" ref="TPM65" si="6972">$E59*$C$64*$C$65</f>
        <v>-242386.82334836625</v>
      </c>
      <c r="TPO65" s="1676">
        <f t="shared" ref="TPO65" si="6973">$E59*$C$64*$C$65</f>
        <v>-242386.82334836625</v>
      </c>
      <c r="TPQ65" s="1676">
        <f t="shared" ref="TPQ65" si="6974">$E59*$C$64*$C$65</f>
        <v>-242386.82334836625</v>
      </c>
      <c r="TPS65" s="1676">
        <f t="shared" ref="TPS65" si="6975">$E59*$C$64*$C$65</f>
        <v>-242386.82334836625</v>
      </c>
      <c r="TPU65" s="1676">
        <f t="shared" ref="TPU65" si="6976">$E59*$C$64*$C$65</f>
        <v>-242386.82334836625</v>
      </c>
      <c r="TPW65" s="1676">
        <f t="shared" ref="TPW65" si="6977">$E59*$C$64*$C$65</f>
        <v>-242386.82334836625</v>
      </c>
      <c r="TPY65" s="1676">
        <f t="shared" ref="TPY65" si="6978">$E59*$C$64*$C$65</f>
        <v>-242386.82334836625</v>
      </c>
      <c r="TQA65" s="1676">
        <f t="shared" ref="TQA65" si="6979">$E59*$C$64*$C$65</f>
        <v>-242386.82334836625</v>
      </c>
      <c r="TQC65" s="1676">
        <f t="shared" ref="TQC65" si="6980">$E59*$C$64*$C$65</f>
        <v>-242386.82334836625</v>
      </c>
      <c r="TQE65" s="1676">
        <f t="shared" ref="TQE65" si="6981">$E59*$C$64*$C$65</f>
        <v>-242386.82334836625</v>
      </c>
      <c r="TQG65" s="1676">
        <f t="shared" ref="TQG65" si="6982">$E59*$C$64*$C$65</f>
        <v>-242386.82334836625</v>
      </c>
      <c r="TQI65" s="1676">
        <f t="shared" ref="TQI65" si="6983">$E59*$C$64*$C$65</f>
        <v>-242386.82334836625</v>
      </c>
      <c r="TQK65" s="1676">
        <f t="shared" ref="TQK65" si="6984">$E59*$C$64*$C$65</f>
        <v>-242386.82334836625</v>
      </c>
      <c r="TQM65" s="1676">
        <f t="shared" ref="TQM65" si="6985">$E59*$C$64*$C$65</f>
        <v>-242386.82334836625</v>
      </c>
      <c r="TQO65" s="1676">
        <f t="shared" ref="TQO65" si="6986">$E59*$C$64*$C$65</f>
        <v>-242386.82334836625</v>
      </c>
      <c r="TQQ65" s="1676">
        <f t="shared" ref="TQQ65" si="6987">$E59*$C$64*$C$65</f>
        <v>-242386.82334836625</v>
      </c>
      <c r="TQS65" s="1676">
        <f t="shared" ref="TQS65" si="6988">$E59*$C$64*$C$65</f>
        <v>-242386.82334836625</v>
      </c>
      <c r="TQU65" s="1676">
        <f t="shared" ref="TQU65" si="6989">$E59*$C$64*$C$65</f>
        <v>-242386.82334836625</v>
      </c>
      <c r="TQW65" s="1676">
        <f t="shared" ref="TQW65" si="6990">$E59*$C$64*$C$65</f>
        <v>-242386.82334836625</v>
      </c>
      <c r="TQY65" s="1676">
        <f t="shared" ref="TQY65" si="6991">$E59*$C$64*$C$65</f>
        <v>-242386.82334836625</v>
      </c>
      <c r="TRA65" s="1676">
        <f t="shared" ref="TRA65" si="6992">$E59*$C$64*$C$65</f>
        <v>-242386.82334836625</v>
      </c>
      <c r="TRC65" s="1676">
        <f t="shared" ref="TRC65" si="6993">$E59*$C$64*$C$65</f>
        <v>-242386.82334836625</v>
      </c>
      <c r="TRE65" s="1676">
        <f t="shared" ref="TRE65" si="6994">$E59*$C$64*$C$65</f>
        <v>-242386.82334836625</v>
      </c>
      <c r="TRG65" s="1676">
        <f t="shared" ref="TRG65" si="6995">$E59*$C$64*$C$65</f>
        <v>-242386.82334836625</v>
      </c>
      <c r="TRI65" s="1676">
        <f t="shared" ref="TRI65" si="6996">$E59*$C$64*$C$65</f>
        <v>-242386.82334836625</v>
      </c>
      <c r="TRK65" s="1676">
        <f t="shared" ref="TRK65" si="6997">$E59*$C$64*$C$65</f>
        <v>-242386.82334836625</v>
      </c>
      <c r="TRM65" s="1676">
        <f t="shared" ref="TRM65" si="6998">$E59*$C$64*$C$65</f>
        <v>-242386.82334836625</v>
      </c>
      <c r="TRO65" s="1676">
        <f t="shared" ref="TRO65" si="6999">$E59*$C$64*$C$65</f>
        <v>-242386.82334836625</v>
      </c>
      <c r="TRQ65" s="1676">
        <f t="shared" ref="TRQ65" si="7000">$E59*$C$64*$C$65</f>
        <v>-242386.82334836625</v>
      </c>
      <c r="TRS65" s="1676">
        <f t="shared" ref="TRS65" si="7001">$E59*$C$64*$C$65</f>
        <v>-242386.82334836625</v>
      </c>
      <c r="TRU65" s="1676">
        <f t="shared" ref="TRU65" si="7002">$E59*$C$64*$C$65</f>
        <v>-242386.82334836625</v>
      </c>
      <c r="TRW65" s="1676">
        <f t="shared" ref="TRW65" si="7003">$E59*$C$64*$C$65</f>
        <v>-242386.82334836625</v>
      </c>
      <c r="TRY65" s="1676">
        <f t="shared" ref="TRY65" si="7004">$E59*$C$64*$C$65</f>
        <v>-242386.82334836625</v>
      </c>
      <c r="TSA65" s="1676">
        <f t="shared" ref="TSA65" si="7005">$E59*$C$64*$C$65</f>
        <v>-242386.82334836625</v>
      </c>
      <c r="TSC65" s="1676">
        <f t="shared" ref="TSC65" si="7006">$E59*$C$64*$C$65</f>
        <v>-242386.82334836625</v>
      </c>
      <c r="TSE65" s="1676">
        <f t="shared" ref="TSE65" si="7007">$E59*$C$64*$C$65</f>
        <v>-242386.82334836625</v>
      </c>
      <c r="TSG65" s="1676">
        <f t="shared" ref="TSG65" si="7008">$E59*$C$64*$C$65</f>
        <v>-242386.82334836625</v>
      </c>
      <c r="TSI65" s="1676">
        <f t="shared" ref="TSI65" si="7009">$E59*$C$64*$C$65</f>
        <v>-242386.82334836625</v>
      </c>
      <c r="TSK65" s="1676">
        <f t="shared" ref="TSK65" si="7010">$E59*$C$64*$C$65</f>
        <v>-242386.82334836625</v>
      </c>
      <c r="TSM65" s="1676">
        <f t="shared" ref="TSM65" si="7011">$E59*$C$64*$C$65</f>
        <v>-242386.82334836625</v>
      </c>
      <c r="TSO65" s="1676">
        <f t="shared" ref="TSO65" si="7012">$E59*$C$64*$C$65</f>
        <v>-242386.82334836625</v>
      </c>
      <c r="TSQ65" s="1676">
        <f t="shared" ref="TSQ65" si="7013">$E59*$C$64*$C$65</f>
        <v>-242386.82334836625</v>
      </c>
      <c r="TSS65" s="1676">
        <f t="shared" ref="TSS65" si="7014">$E59*$C$64*$C$65</f>
        <v>-242386.82334836625</v>
      </c>
      <c r="TSU65" s="1676">
        <f t="shared" ref="TSU65" si="7015">$E59*$C$64*$C$65</f>
        <v>-242386.82334836625</v>
      </c>
      <c r="TSW65" s="1676">
        <f t="shared" ref="TSW65" si="7016">$E59*$C$64*$C$65</f>
        <v>-242386.82334836625</v>
      </c>
      <c r="TSY65" s="1676">
        <f t="shared" ref="TSY65" si="7017">$E59*$C$64*$C$65</f>
        <v>-242386.82334836625</v>
      </c>
      <c r="TTA65" s="1676">
        <f t="shared" ref="TTA65" si="7018">$E59*$C$64*$C$65</f>
        <v>-242386.82334836625</v>
      </c>
      <c r="TTC65" s="1676">
        <f t="shared" ref="TTC65" si="7019">$E59*$C$64*$C$65</f>
        <v>-242386.82334836625</v>
      </c>
      <c r="TTE65" s="1676">
        <f t="shared" ref="TTE65" si="7020">$E59*$C$64*$C$65</f>
        <v>-242386.82334836625</v>
      </c>
      <c r="TTG65" s="1676">
        <f t="shared" ref="TTG65" si="7021">$E59*$C$64*$C$65</f>
        <v>-242386.82334836625</v>
      </c>
      <c r="TTI65" s="1676">
        <f t="shared" ref="TTI65" si="7022">$E59*$C$64*$C$65</f>
        <v>-242386.82334836625</v>
      </c>
      <c r="TTK65" s="1676">
        <f t="shared" ref="TTK65" si="7023">$E59*$C$64*$C$65</f>
        <v>-242386.82334836625</v>
      </c>
      <c r="TTM65" s="1676">
        <f t="shared" ref="TTM65" si="7024">$E59*$C$64*$C$65</f>
        <v>-242386.82334836625</v>
      </c>
      <c r="TTO65" s="1676">
        <f t="shared" ref="TTO65" si="7025">$E59*$C$64*$C$65</f>
        <v>-242386.82334836625</v>
      </c>
      <c r="TTQ65" s="1676">
        <f t="shared" ref="TTQ65" si="7026">$E59*$C$64*$C$65</f>
        <v>-242386.82334836625</v>
      </c>
      <c r="TTS65" s="1676">
        <f t="shared" ref="TTS65" si="7027">$E59*$C$64*$C$65</f>
        <v>-242386.82334836625</v>
      </c>
      <c r="TTU65" s="1676">
        <f t="shared" ref="TTU65" si="7028">$E59*$C$64*$C$65</f>
        <v>-242386.82334836625</v>
      </c>
      <c r="TTW65" s="1676">
        <f t="shared" ref="TTW65" si="7029">$E59*$C$64*$C$65</f>
        <v>-242386.82334836625</v>
      </c>
      <c r="TTY65" s="1676">
        <f t="shared" ref="TTY65" si="7030">$E59*$C$64*$C$65</f>
        <v>-242386.82334836625</v>
      </c>
      <c r="TUA65" s="1676">
        <f t="shared" ref="TUA65" si="7031">$E59*$C$64*$C$65</f>
        <v>-242386.82334836625</v>
      </c>
      <c r="TUC65" s="1676">
        <f t="shared" ref="TUC65" si="7032">$E59*$C$64*$C$65</f>
        <v>-242386.82334836625</v>
      </c>
      <c r="TUE65" s="1676">
        <f t="shared" ref="TUE65" si="7033">$E59*$C$64*$C$65</f>
        <v>-242386.82334836625</v>
      </c>
      <c r="TUG65" s="1676">
        <f t="shared" ref="TUG65" si="7034">$E59*$C$64*$C$65</f>
        <v>-242386.82334836625</v>
      </c>
      <c r="TUI65" s="1676">
        <f t="shared" ref="TUI65" si="7035">$E59*$C$64*$C$65</f>
        <v>-242386.82334836625</v>
      </c>
      <c r="TUK65" s="1676">
        <f t="shared" ref="TUK65" si="7036">$E59*$C$64*$C$65</f>
        <v>-242386.82334836625</v>
      </c>
      <c r="TUM65" s="1676">
        <f t="shared" ref="TUM65" si="7037">$E59*$C$64*$C$65</f>
        <v>-242386.82334836625</v>
      </c>
      <c r="TUO65" s="1676">
        <f t="shared" ref="TUO65" si="7038">$E59*$C$64*$C$65</f>
        <v>-242386.82334836625</v>
      </c>
      <c r="TUQ65" s="1676">
        <f t="shared" ref="TUQ65" si="7039">$E59*$C$64*$C$65</f>
        <v>-242386.82334836625</v>
      </c>
      <c r="TUS65" s="1676">
        <f t="shared" ref="TUS65" si="7040">$E59*$C$64*$C$65</f>
        <v>-242386.82334836625</v>
      </c>
      <c r="TUU65" s="1676">
        <f t="shared" ref="TUU65" si="7041">$E59*$C$64*$C$65</f>
        <v>-242386.82334836625</v>
      </c>
      <c r="TUW65" s="1676">
        <f t="shared" ref="TUW65" si="7042">$E59*$C$64*$C$65</f>
        <v>-242386.82334836625</v>
      </c>
      <c r="TUY65" s="1676">
        <f t="shared" ref="TUY65" si="7043">$E59*$C$64*$C$65</f>
        <v>-242386.82334836625</v>
      </c>
      <c r="TVA65" s="1676">
        <f t="shared" ref="TVA65" si="7044">$E59*$C$64*$C$65</f>
        <v>-242386.82334836625</v>
      </c>
      <c r="TVC65" s="1676">
        <f t="shared" ref="TVC65" si="7045">$E59*$C$64*$C$65</f>
        <v>-242386.82334836625</v>
      </c>
      <c r="TVE65" s="1676">
        <f t="shared" ref="TVE65" si="7046">$E59*$C$64*$C$65</f>
        <v>-242386.82334836625</v>
      </c>
      <c r="TVG65" s="1676">
        <f t="shared" ref="TVG65" si="7047">$E59*$C$64*$C$65</f>
        <v>-242386.82334836625</v>
      </c>
      <c r="TVI65" s="1676">
        <f t="shared" ref="TVI65" si="7048">$E59*$C$64*$C$65</f>
        <v>-242386.82334836625</v>
      </c>
      <c r="TVK65" s="1676">
        <f t="shared" ref="TVK65" si="7049">$E59*$C$64*$C$65</f>
        <v>-242386.82334836625</v>
      </c>
      <c r="TVM65" s="1676">
        <f t="shared" ref="TVM65" si="7050">$E59*$C$64*$C$65</f>
        <v>-242386.82334836625</v>
      </c>
      <c r="TVO65" s="1676">
        <f t="shared" ref="TVO65" si="7051">$E59*$C$64*$C$65</f>
        <v>-242386.82334836625</v>
      </c>
      <c r="TVQ65" s="1676">
        <f t="shared" ref="TVQ65" si="7052">$E59*$C$64*$C$65</f>
        <v>-242386.82334836625</v>
      </c>
      <c r="TVS65" s="1676">
        <f t="shared" ref="TVS65" si="7053">$E59*$C$64*$C$65</f>
        <v>-242386.82334836625</v>
      </c>
      <c r="TVU65" s="1676">
        <f t="shared" ref="TVU65" si="7054">$E59*$C$64*$C$65</f>
        <v>-242386.82334836625</v>
      </c>
      <c r="TVW65" s="1676">
        <f t="shared" ref="TVW65" si="7055">$E59*$C$64*$C$65</f>
        <v>-242386.82334836625</v>
      </c>
      <c r="TVY65" s="1676">
        <f t="shared" ref="TVY65" si="7056">$E59*$C$64*$C$65</f>
        <v>-242386.82334836625</v>
      </c>
      <c r="TWA65" s="1676">
        <f t="shared" ref="TWA65" si="7057">$E59*$C$64*$C$65</f>
        <v>-242386.82334836625</v>
      </c>
      <c r="TWC65" s="1676">
        <f t="shared" ref="TWC65" si="7058">$E59*$C$64*$C$65</f>
        <v>-242386.82334836625</v>
      </c>
      <c r="TWE65" s="1676">
        <f t="shared" ref="TWE65" si="7059">$E59*$C$64*$C$65</f>
        <v>-242386.82334836625</v>
      </c>
      <c r="TWG65" s="1676">
        <f t="shared" ref="TWG65" si="7060">$E59*$C$64*$C$65</f>
        <v>-242386.82334836625</v>
      </c>
      <c r="TWI65" s="1676">
        <f t="shared" ref="TWI65" si="7061">$E59*$C$64*$C$65</f>
        <v>-242386.82334836625</v>
      </c>
      <c r="TWK65" s="1676">
        <f t="shared" ref="TWK65" si="7062">$E59*$C$64*$C$65</f>
        <v>-242386.82334836625</v>
      </c>
      <c r="TWM65" s="1676">
        <f t="shared" ref="TWM65" si="7063">$E59*$C$64*$C$65</f>
        <v>-242386.82334836625</v>
      </c>
      <c r="TWO65" s="1676">
        <f t="shared" ref="TWO65" si="7064">$E59*$C$64*$C$65</f>
        <v>-242386.82334836625</v>
      </c>
      <c r="TWQ65" s="1676">
        <f t="shared" ref="TWQ65" si="7065">$E59*$C$64*$C$65</f>
        <v>-242386.82334836625</v>
      </c>
      <c r="TWS65" s="1676">
        <f t="shared" ref="TWS65" si="7066">$E59*$C$64*$C$65</f>
        <v>-242386.82334836625</v>
      </c>
      <c r="TWU65" s="1676">
        <f t="shared" ref="TWU65" si="7067">$E59*$C$64*$C$65</f>
        <v>-242386.82334836625</v>
      </c>
      <c r="TWW65" s="1676">
        <f t="shared" ref="TWW65" si="7068">$E59*$C$64*$C$65</f>
        <v>-242386.82334836625</v>
      </c>
      <c r="TWY65" s="1676">
        <f t="shared" ref="TWY65" si="7069">$E59*$C$64*$C$65</f>
        <v>-242386.82334836625</v>
      </c>
      <c r="TXA65" s="1676">
        <f t="shared" ref="TXA65" si="7070">$E59*$C$64*$C$65</f>
        <v>-242386.82334836625</v>
      </c>
      <c r="TXC65" s="1676">
        <f t="shared" ref="TXC65" si="7071">$E59*$C$64*$C$65</f>
        <v>-242386.82334836625</v>
      </c>
      <c r="TXE65" s="1676">
        <f t="shared" ref="TXE65" si="7072">$E59*$C$64*$C$65</f>
        <v>-242386.82334836625</v>
      </c>
      <c r="TXG65" s="1676">
        <f t="shared" ref="TXG65" si="7073">$E59*$C$64*$C$65</f>
        <v>-242386.82334836625</v>
      </c>
      <c r="TXI65" s="1676">
        <f t="shared" ref="TXI65" si="7074">$E59*$C$64*$C$65</f>
        <v>-242386.82334836625</v>
      </c>
      <c r="TXK65" s="1676">
        <f t="shared" ref="TXK65" si="7075">$E59*$C$64*$C$65</f>
        <v>-242386.82334836625</v>
      </c>
      <c r="TXM65" s="1676">
        <f t="shared" ref="TXM65" si="7076">$E59*$C$64*$C$65</f>
        <v>-242386.82334836625</v>
      </c>
      <c r="TXO65" s="1676">
        <f t="shared" ref="TXO65" si="7077">$E59*$C$64*$C$65</f>
        <v>-242386.82334836625</v>
      </c>
      <c r="TXQ65" s="1676">
        <f t="shared" ref="TXQ65" si="7078">$E59*$C$64*$C$65</f>
        <v>-242386.82334836625</v>
      </c>
      <c r="TXS65" s="1676">
        <f t="shared" ref="TXS65" si="7079">$E59*$C$64*$C$65</f>
        <v>-242386.82334836625</v>
      </c>
      <c r="TXU65" s="1676">
        <f t="shared" ref="TXU65" si="7080">$E59*$C$64*$C$65</f>
        <v>-242386.82334836625</v>
      </c>
      <c r="TXW65" s="1676">
        <f t="shared" ref="TXW65" si="7081">$E59*$C$64*$C$65</f>
        <v>-242386.82334836625</v>
      </c>
      <c r="TXY65" s="1676">
        <f t="shared" ref="TXY65" si="7082">$E59*$C$64*$C$65</f>
        <v>-242386.82334836625</v>
      </c>
      <c r="TYA65" s="1676">
        <f t="shared" ref="TYA65" si="7083">$E59*$C$64*$C$65</f>
        <v>-242386.82334836625</v>
      </c>
      <c r="TYC65" s="1676">
        <f t="shared" ref="TYC65" si="7084">$E59*$C$64*$C$65</f>
        <v>-242386.82334836625</v>
      </c>
      <c r="TYE65" s="1676">
        <f t="shared" ref="TYE65" si="7085">$E59*$C$64*$C$65</f>
        <v>-242386.82334836625</v>
      </c>
      <c r="TYG65" s="1676">
        <f t="shared" ref="TYG65" si="7086">$E59*$C$64*$C$65</f>
        <v>-242386.82334836625</v>
      </c>
      <c r="TYI65" s="1676">
        <f t="shared" ref="TYI65" si="7087">$E59*$C$64*$C$65</f>
        <v>-242386.82334836625</v>
      </c>
      <c r="TYK65" s="1676">
        <f t="shared" ref="TYK65" si="7088">$E59*$C$64*$C$65</f>
        <v>-242386.82334836625</v>
      </c>
      <c r="TYM65" s="1676">
        <f t="shared" ref="TYM65" si="7089">$E59*$C$64*$C$65</f>
        <v>-242386.82334836625</v>
      </c>
      <c r="TYO65" s="1676">
        <f t="shared" ref="TYO65" si="7090">$E59*$C$64*$C$65</f>
        <v>-242386.82334836625</v>
      </c>
      <c r="TYQ65" s="1676">
        <f t="shared" ref="TYQ65" si="7091">$E59*$C$64*$C$65</f>
        <v>-242386.82334836625</v>
      </c>
      <c r="TYS65" s="1676">
        <f t="shared" ref="TYS65" si="7092">$E59*$C$64*$C$65</f>
        <v>-242386.82334836625</v>
      </c>
      <c r="TYU65" s="1676">
        <f t="shared" ref="TYU65" si="7093">$E59*$C$64*$C$65</f>
        <v>-242386.82334836625</v>
      </c>
      <c r="TYW65" s="1676">
        <f t="shared" ref="TYW65" si="7094">$E59*$C$64*$C$65</f>
        <v>-242386.82334836625</v>
      </c>
      <c r="TYY65" s="1676">
        <f t="shared" ref="TYY65" si="7095">$E59*$C$64*$C$65</f>
        <v>-242386.82334836625</v>
      </c>
      <c r="TZA65" s="1676">
        <f t="shared" ref="TZA65" si="7096">$E59*$C$64*$C$65</f>
        <v>-242386.82334836625</v>
      </c>
      <c r="TZC65" s="1676">
        <f t="shared" ref="TZC65" si="7097">$E59*$C$64*$C$65</f>
        <v>-242386.82334836625</v>
      </c>
      <c r="TZE65" s="1676">
        <f t="shared" ref="TZE65" si="7098">$E59*$C$64*$C$65</f>
        <v>-242386.82334836625</v>
      </c>
      <c r="TZG65" s="1676">
        <f t="shared" ref="TZG65" si="7099">$E59*$C$64*$C$65</f>
        <v>-242386.82334836625</v>
      </c>
      <c r="TZI65" s="1676">
        <f t="shared" ref="TZI65" si="7100">$E59*$C$64*$C$65</f>
        <v>-242386.82334836625</v>
      </c>
      <c r="TZK65" s="1676">
        <f t="shared" ref="TZK65" si="7101">$E59*$C$64*$C$65</f>
        <v>-242386.82334836625</v>
      </c>
      <c r="TZM65" s="1676">
        <f t="shared" ref="TZM65" si="7102">$E59*$C$64*$C$65</f>
        <v>-242386.82334836625</v>
      </c>
      <c r="TZO65" s="1676">
        <f t="shared" ref="TZO65" si="7103">$E59*$C$64*$C$65</f>
        <v>-242386.82334836625</v>
      </c>
      <c r="TZQ65" s="1676">
        <f t="shared" ref="TZQ65" si="7104">$E59*$C$64*$C$65</f>
        <v>-242386.82334836625</v>
      </c>
      <c r="TZS65" s="1676">
        <f t="shared" ref="TZS65" si="7105">$E59*$C$64*$C$65</f>
        <v>-242386.82334836625</v>
      </c>
      <c r="TZU65" s="1676">
        <f t="shared" ref="TZU65" si="7106">$E59*$C$64*$C$65</f>
        <v>-242386.82334836625</v>
      </c>
      <c r="TZW65" s="1676">
        <f t="shared" ref="TZW65" si="7107">$E59*$C$64*$C$65</f>
        <v>-242386.82334836625</v>
      </c>
      <c r="TZY65" s="1676">
        <f t="shared" ref="TZY65" si="7108">$E59*$C$64*$C$65</f>
        <v>-242386.82334836625</v>
      </c>
      <c r="UAA65" s="1676">
        <f t="shared" ref="UAA65" si="7109">$E59*$C$64*$C$65</f>
        <v>-242386.82334836625</v>
      </c>
      <c r="UAC65" s="1676">
        <f t="shared" ref="UAC65" si="7110">$E59*$C$64*$C$65</f>
        <v>-242386.82334836625</v>
      </c>
      <c r="UAE65" s="1676">
        <f t="shared" ref="UAE65" si="7111">$E59*$C$64*$C$65</f>
        <v>-242386.82334836625</v>
      </c>
      <c r="UAG65" s="1676">
        <f t="shared" ref="UAG65" si="7112">$E59*$C$64*$C$65</f>
        <v>-242386.82334836625</v>
      </c>
      <c r="UAI65" s="1676">
        <f t="shared" ref="UAI65" si="7113">$E59*$C$64*$C$65</f>
        <v>-242386.82334836625</v>
      </c>
      <c r="UAK65" s="1676">
        <f t="shared" ref="UAK65" si="7114">$E59*$C$64*$C$65</f>
        <v>-242386.82334836625</v>
      </c>
      <c r="UAM65" s="1676">
        <f t="shared" ref="UAM65" si="7115">$E59*$C$64*$C$65</f>
        <v>-242386.82334836625</v>
      </c>
      <c r="UAO65" s="1676">
        <f t="shared" ref="UAO65" si="7116">$E59*$C$64*$C$65</f>
        <v>-242386.82334836625</v>
      </c>
      <c r="UAQ65" s="1676">
        <f t="shared" ref="UAQ65" si="7117">$E59*$C$64*$C$65</f>
        <v>-242386.82334836625</v>
      </c>
      <c r="UAS65" s="1676">
        <f t="shared" ref="UAS65" si="7118">$E59*$C$64*$C$65</f>
        <v>-242386.82334836625</v>
      </c>
      <c r="UAU65" s="1676">
        <f t="shared" ref="UAU65" si="7119">$E59*$C$64*$C$65</f>
        <v>-242386.82334836625</v>
      </c>
      <c r="UAW65" s="1676">
        <f t="shared" ref="UAW65" si="7120">$E59*$C$64*$C$65</f>
        <v>-242386.82334836625</v>
      </c>
      <c r="UAY65" s="1676">
        <f t="shared" ref="UAY65" si="7121">$E59*$C$64*$C$65</f>
        <v>-242386.82334836625</v>
      </c>
      <c r="UBA65" s="1676">
        <f t="shared" ref="UBA65" si="7122">$E59*$C$64*$C$65</f>
        <v>-242386.82334836625</v>
      </c>
      <c r="UBC65" s="1676">
        <f t="shared" ref="UBC65" si="7123">$E59*$C$64*$C$65</f>
        <v>-242386.82334836625</v>
      </c>
      <c r="UBE65" s="1676">
        <f t="shared" ref="UBE65" si="7124">$E59*$C$64*$C$65</f>
        <v>-242386.82334836625</v>
      </c>
      <c r="UBG65" s="1676">
        <f t="shared" ref="UBG65" si="7125">$E59*$C$64*$C$65</f>
        <v>-242386.82334836625</v>
      </c>
      <c r="UBI65" s="1676">
        <f t="shared" ref="UBI65" si="7126">$E59*$C$64*$C$65</f>
        <v>-242386.82334836625</v>
      </c>
      <c r="UBK65" s="1676">
        <f t="shared" ref="UBK65" si="7127">$E59*$C$64*$C$65</f>
        <v>-242386.82334836625</v>
      </c>
      <c r="UBM65" s="1676">
        <f t="shared" ref="UBM65" si="7128">$E59*$C$64*$C$65</f>
        <v>-242386.82334836625</v>
      </c>
      <c r="UBO65" s="1676">
        <f t="shared" ref="UBO65" si="7129">$E59*$C$64*$C$65</f>
        <v>-242386.82334836625</v>
      </c>
      <c r="UBQ65" s="1676">
        <f t="shared" ref="UBQ65" si="7130">$E59*$C$64*$C$65</f>
        <v>-242386.82334836625</v>
      </c>
      <c r="UBS65" s="1676">
        <f t="shared" ref="UBS65" si="7131">$E59*$C$64*$C$65</f>
        <v>-242386.82334836625</v>
      </c>
      <c r="UBU65" s="1676">
        <f t="shared" ref="UBU65" si="7132">$E59*$C$64*$C$65</f>
        <v>-242386.82334836625</v>
      </c>
      <c r="UBW65" s="1676">
        <f t="shared" ref="UBW65" si="7133">$E59*$C$64*$C$65</f>
        <v>-242386.82334836625</v>
      </c>
      <c r="UBY65" s="1676">
        <f t="shared" ref="UBY65" si="7134">$E59*$C$64*$C$65</f>
        <v>-242386.82334836625</v>
      </c>
      <c r="UCA65" s="1676">
        <f t="shared" ref="UCA65" si="7135">$E59*$C$64*$C$65</f>
        <v>-242386.82334836625</v>
      </c>
      <c r="UCC65" s="1676">
        <f t="shared" ref="UCC65" si="7136">$E59*$C$64*$C$65</f>
        <v>-242386.82334836625</v>
      </c>
      <c r="UCE65" s="1676">
        <f t="shared" ref="UCE65" si="7137">$E59*$C$64*$C$65</f>
        <v>-242386.82334836625</v>
      </c>
      <c r="UCG65" s="1676">
        <f t="shared" ref="UCG65" si="7138">$E59*$C$64*$C$65</f>
        <v>-242386.82334836625</v>
      </c>
      <c r="UCI65" s="1676">
        <f t="shared" ref="UCI65" si="7139">$E59*$C$64*$C$65</f>
        <v>-242386.82334836625</v>
      </c>
      <c r="UCK65" s="1676">
        <f t="shared" ref="UCK65" si="7140">$E59*$C$64*$C$65</f>
        <v>-242386.82334836625</v>
      </c>
      <c r="UCM65" s="1676">
        <f t="shared" ref="UCM65" si="7141">$E59*$C$64*$C$65</f>
        <v>-242386.82334836625</v>
      </c>
      <c r="UCO65" s="1676">
        <f t="shared" ref="UCO65" si="7142">$E59*$C$64*$C$65</f>
        <v>-242386.82334836625</v>
      </c>
      <c r="UCQ65" s="1676">
        <f t="shared" ref="UCQ65" si="7143">$E59*$C$64*$C$65</f>
        <v>-242386.82334836625</v>
      </c>
      <c r="UCS65" s="1676">
        <f t="shared" ref="UCS65" si="7144">$E59*$C$64*$C$65</f>
        <v>-242386.82334836625</v>
      </c>
      <c r="UCU65" s="1676">
        <f t="shared" ref="UCU65" si="7145">$E59*$C$64*$C$65</f>
        <v>-242386.82334836625</v>
      </c>
      <c r="UCW65" s="1676">
        <f t="shared" ref="UCW65" si="7146">$E59*$C$64*$C$65</f>
        <v>-242386.82334836625</v>
      </c>
      <c r="UCY65" s="1676">
        <f t="shared" ref="UCY65" si="7147">$E59*$C$64*$C$65</f>
        <v>-242386.82334836625</v>
      </c>
      <c r="UDA65" s="1676">
        <f t="shared" ref="UDA65" si="7148">$E59*$C$64*$C$65</f>
        <v>-242386.82334836625</v>
      </c>
      <c r="UDC65" s="1676">
        <f t="shared" ref="UDC65" si="7149">$E59*$C$64*$C$65</f>
        <v>-242386.82334836625</v>
      </c>
      <c r="UDE65" s="1676">
        <f t="shared" ref="UDE65" si="7150">$E59*$C$64*$C$65</f>
        <v>-242386.82334836625</v>
      </c>
      <c r="UDG65" s="1676">
        <f t="shared" ref="UDG65" si="7151">$E59*$C$64*$C$65</f>
        <v>-242386.82334836625</v>
      </c>
      <c r="UDI65" s="1676">
        <f t="shared" ref="UDI65" si="7152">$E59*$C$64*$C$65</f>
        <v>-242386.82334836625</v>
      </c>
      <c r="UDK65" s="1676">
        <f t="shared" ref="UDK65" si="7153">$E59*$C$64*$C$65</f>
        <v>-242386.82334836625</v>
      </c>
      <c r="UDM65" s="1676">
        <f t="shared" ref="UDM65" si="7154">$E59*$C$64*$C$65</f>
        <v>-242386.82334836625</v>
      </c>
      <c r="UDO65" s="1676">
        <f t="shared" ref="UDO65" si="7155">$E59*$C$64*$C$65</f>
        <v>-242386.82334836625</v>
      </c>
      <c r="UDQ65" s="1676">
        <f t="shared" ref="UDQ65" si="7156">$E59*$C$64*$C$65</f>
        <v>-242386.82334836625</v>
      </c>
      <c r="UDS65" s="1676">
        <f t="shared" ref="UDS65" si="7157">$E59*$C$64*$C$65</f>
        <v>-242386.82334836625</v>
      </c>
      <c r="UDU65" s="1676">
        <f t="shared" ref="UDU65" si="7158">$E59*$C$64*$C$65</f>
        <v>-242386.82334836625</v>
      </c>
      <c r="UDW65" s="1676">
        <f t="shared" ref="UDW65" si="7159">$E59*$C$64*$C$65</f>
        <v>-242386.82334836625</v>
      </c>
      <c r="UDY65" s="1676">
        <f t="shared" ref="UDY65" si="7160">$E59*$C$64*$C$65</f>
        <v>-242386.82334836625</v>
      </c>
      <c r="UEA65" s="1676">
        <f t="shared" ref="UEA65" si="7161">$E59*$C$64*$C$65</f>
        <v>-242386.82334836625</v>
      </c>
      <c r="UEC65" s="1676">
        <f t="shared" ref="UEC65" si="7162">$E59*$C$64*$C$65</f>
        <v>-242386.82334836625</v>
      </c>
      <c r="UEE65" s="1676">
        <f t="shared" ref="UEE65" si="7163">$E59*$C$64*$C$65</f>
        <v>-242386.82334836625</v>
      </c>
      <c r="UEG65" s="1676">
        <f t="shared" ref="UEG65" si="7164">$E59*$C$64*$C$65</f>
        <v>-242386.82334836625</v>
      </c>
      <c r="UEI65" s="1676">
        <f t="shared" ref="UEI65" si="7165">$E59*$C$64*$C$65</f>
        <v>-242386.82334836625</v>
      </c>
      <c r="UEK65" s="1676">
        <f t="shared" ref="UEK65" si="7166">$E59*$C$64*$C$65</f>
        <v>-242386.82334836625</v>
      </c>
      <c r="UEM65" s="1676">
        <f t="shared" ref="UEM65" si="7167">$E59*$C$64*$C$65</f>
        <v>-242386.82334836625</v>
      </c>
      <c r="UEO65" s="1676">
        <f t="shared" ref="UEO65" si="7168">$E59*$C$64*$C$65</f>
        <v>-242386.82334836625</v>
      </c>
      <c r="UEQ65" s="1676">
        <f t="shared" ref="UEQ65" si="7169">$E59*$C$64*$C$65</f>
        <v>-242386.82334836625</v>
      </c>
      <c r="UES65" s="1676">
        <f t="shared" ref="UES65" si="7170">$E59*$C$64*$C$65</f>
        <v>-242386.82334836625</v>
      </c>
      <c r="UEU65" s="1676">
        <f t="shared" ref="UEU65" si="7171">$E59*$C$64*$C$65</f>
        <v>-242386.82334836625</v>
      </c>
      <c r="UEW65" s="1676">
        <f t="shared" ref="UEW65" si="7172">$E59*$C$64*$C$65</f>
        <v>-242386.82334836625</v>
      </c>
      <c r="UEY65" s="1676">
        <f t="shared" ref="UEY65" si="7173">$E59*$C$64*$C$65</f>
        <v>-242386.82334836625</v>
      </c>
      <c r="UFA65" s="1676">
        <f t="shared" ref="UFA65" si="7174">$E59*$C$64*$C$65</f>
        <v>-242386.82334836625</v>
      </c>
      <c r="UFC65" s="1676">
        <f t="shared" ref="UFC65" si="7175">$E59*$C$64*$C$65</f>
        <v>-242386.82334836625</v>
      </c>
      <c r="UFE65" s="1676">
        <f t="shared" ref="UFE65" si="7176">$E59*$C$64*$C$65</f>
        <v>-242386.82334836625</v>
      </c>
      <c r="UFG65" s="1676">
        <f t="shared" ref="UFG65" si="7177">$E59*$C$64*$C$65</f>
        <v>-242386.82334836625</v>
      </c>
      <c r="UFI65" s="1676">
        <f t="shared" ref="UFI65" si="7178">$E59*$C$64*$C$65</f>
        <v>-242386.82334836625</v>
      </c>
      <c r="UFK65" s="1676">
        <f t="shared" ref="UFK65" si="7179">$E59*$C$64*$C$65</f>
        <v>-242386.82334836625</v>
      </c>
      <c r="UFM65" s="1676">
        <f t="shared" ref="UFM65" si="7180">$E59*$C$64*$C$65</f>
        <v>-242386.82334836625</v>
      </c>
      <c r="UFO65" s="1676">
        <f t="shared" ref="UFO65" si="7181">$E59*$C$64*$C$65</f>
        <v>-242386.82334836625</v>
      </c>
      <c r="UFQ65" s="1676">
        <f t="shared" ref="UFQ65" si="7182">$E59*$C$64*$C$65</f>
        <v>-242386.82334836625</v>
      </c>
      <c r="UFS65" s="1676">
        <f t="shared" ref="UFS65" si="7183">$E59*$C$64*$C$65</f>
        <v>-242386.82334836625</v>
      </c>
      <c r="UFU65" s="1676">
        <f t="shared" ref="UFU65" si="7184">$E59*$C$64*$C$65</f>
        <v>-242386.82334836625</v>
      </c>
      <c r="UFW65" s="1676">
        <f t="shared" ref="UFW65" si="7185">$E59*$C$64*$C$65</f>
        <v>-242386.82334836625</v>
      </c>
      <c r="UFY65" s="1676">
        <f t="shared" ref="UFY65" si="7186">$E59*$C$64*$C$65</f>
        <v>-242386.82334836625</v>
      </c>
      <c r="UGA65" s="1676">
        <f t="shared" ref="UGA65" si="7187">$E59*$C$64*$C$65</f>
        <v>-242386.82334836625</v>
      </c>
      <c r="UGC65" s="1676">
        <f t="shared" ref="UGC65" si="7188">$E59*$C$64*$C$65</f>
        <v>-242386.82334836625</v>
      </c>
      <c r="UGE65" s="1676">
        <f t="shared" ref="UGE65" si="7189">$E59*$C$64*$C$65</f>
        <v>-242386.82334836625</v>
      </c>
      <c r="UGG65" s="1676">
        <f t="shared" ref="UGG65" si="7190">$E59*$C$64*$C$65</f>
        <v>-242386.82334836625</v>
      </c>
      <c r="UGI65" s="1676">
        <f t="shared" ref="UGI65" si="7191">$E59*$C$64*$C$65</f>
        <v>-242386.82334836625</v>
      </c>
      <c r="UGK65" s="1676">
        <f t="shared" ref="UGK65" si="7192">$E59*$C$64*$C$65</f>
        <v>-242386.82334836625</v>
      </c>
      <c r="UGM65" s="1676">
        <f t="shared" ref="UGM65" si="7193">$E59*$C$64*$C$65</f>
        <v>-242386.82334836625</v>
      </c>
      <c r="UGO65" s="1676">
        <f t="shared" ref="UGO65" si="7194">$E59*$C$64*$C$65</f>
        <v>-242386.82334836625</v>
      </c>
      <c r="UGQ65" s="1676">
        <f t="shared" ref="UGQ65" si="7195">$E59*$C$64*$C$65</f>
        <v>-242386.82334836625</v>
      </c>
      <c r="UGS65" s="1676">
        <f t="shared" ref="UGS65" si="7196">$E59*$C$64*$C$65</f>
        <v>-242386.82334836625</v>
      </c>
      <c r="UGU65" s="1676">
        <f t="shared" ref="UGU65" si="7197">$E59*$C$64*$C$65</f>
        <v>-242386.82334836625</v>
      </c>
      <c r="UGW65" s="1676">
        <f t="shared" ref="UGW65" si="7198">$E59*$C$64*$C$65</f>
        <v>-242386.82334836625</v>
      </c>
      <c r="UGY65" s="1676">
        <f t="shared" ref="UGY65" si="7199">$E59*$C$64*$C$65</f>
        <v>-242386.82334836625</v>
      </c>
      <c r="UHA65" s="1676">
        <f t="shared" ref="UHA65" si="7200">$E59*$C$64*$C$65</f>
        <v>-242386.82334836625</v>
      </c>
      <c r="UHC65" s="1676">
        <f t="shared" ref="UHC65" si="7201">$E59*$C$64*$C$65</f>
        <v>-242386.82334836625</v>
      </c>
      <c r="UHE65" s="1676">
        <f t="shared" ref="UHE65" si="7202">$E59*$C$64*$C$65</f>
        <v>-242386.82334836625</v>
      </c>
      <c r="UHG65" s="1676">
        <f t="shared" ref="UHG65" si="7203">$E59*$C$64*$C$65</f>
        <v>-242386.82334836625</v>
      </c>
      <c r="UHI65" s="1676">
        <f t="shared" ref="UHI65" si="7204">$E59*$C$64*$C$65</f>
        <v>-242386.82334836625</v>
      </c>
      <c r="UHK65" s="1676">
        <f t="shared" ref="UHK65" si="7205">$E59*$C$64*$C$65</f>
        <v>-242386.82334836625</v>
      </c>
      <c r="UHM65" s="1676">
        <f t="shared" ref="UHM65" si="7206">$E59*$C$64*$C$65</f>
        <v>-242386.82334836625</v>
      </c>
      <c r="UHO65" s="1676">
        <f t="shared" ref="UHO65" si="7207">$E59*$C$64*$C$65</f>
        <v>-242386.82334836625</v>
      </c>
      <c r="UHQ65" s="1676">
        <f t="shared" ref="UHQ65" si="7208">$E59*$C$64*$C$65</f>
        <v>-242386.82334836625</v>
      </c>
      <c r="UHS65" s="1676">
        <f t="shared" ref="UHS65" si="7209">$E59*$C$64*$C$65</f>
        <v>-242386.82334836625</v>
      </c>
      <c r="UHU65" s="1676">
        <f t="shared" ref="UHU65" si="7210">$E59*$C$64*$C$65</f>
        <v>-242386.82334836625</v>
      </c>
      <c r="UHW65" s="1676">
        <f t="shared" ref="UHW65" si="7211">$E59*$C$64*$C$65</f>
        <v>-242386.82334836625</v>
      </c>
      <c r="UHY65" s="1676">
        <f t="shared" ref="UHY65" si="7212">$E59*$C$64*$C$65</f>
        <v>-242386.82334836625</v>
      </c>
      <c r="UIA65" s="1676">
        <f t="shared" ref="UIA65" si="7213">$E59*$C$64*$C$65</f>
        <v>-242386.82334836625</v>
      </c>
      <c r="UIC65" s="1676">
        <f t="shared" ref="UIC65" si="7214">$E59*$C$64*$C$65</f>
        <v>-242386.82334836625</v>
      </c>
      <c r="UIE65" s="1676">
        <f t="shared" ref="UIE65" si="7215">$E59*$C$64*$C$65</f>
        <v>-242386.82334836625</v>
      </c>
      <c r="UIG65" s="1676">
        <f t="shared" ref="UIG65" si="7216">$E59*$C$64*$C$65</f>
        <v>-242386.82334836625</v>
      </c>
      <c r="UII65" s="1676">
        <f t="shared" ref="UII65" si="7217">$E59*$C$64*$C$65</f>
        <v>-242386.82334836625</v>
      </c>
      <c r="UIK65" s="1676">
        <f t="shared" ref="UIK65" si="7218">$E59*$C$64*$C$65</f>
        <v>-242386.82334836625</v>
      </c>
      <c r="UIM65" s="1676">
        <f t="shared" ref="UIM65" si="7219">$E59*$C$64*$C$65</f>
        <v>-242386.82334836625</v>
      </c>
      <c r="UIO65" s="1676">
        <f t="shared" ref="UIO65" si="7220">$E59*$C$64*$C$65</f>
        <v>-242386.82334836625</v>
      </c>
      <c r="UIQ65" s="1676">
        <f t="shared" ref="UIQ65" si="7221">$E59*$C$64*$C$65</f>
        <v>-242386.82334836625</v>
      </c>
      <c r="UIS65" s="1676">
        <f t="shared" ref="UIS65" si="7222">$E59*$C$64*$C$65</f>
        <v>-242386.82334836625</v>
      </c>
      <c r="UIU65" s="1676">
        <f t="shared" ref="UIU65" si="7223">$E59*$C$64*$C$65</f>
        <v>-242386.82334836625</v>
      </c>
      <c r="UIW65" s="1676">
        <f t="shared" ref="UIW65" si="7224">$E59*$C$64*$C$65</f>
        <v>-242386.82334836625</v>
      </c>
      <c r="UIY65" s="1676">
        <f t="shared" ref="UIY65" si="7225">$E59*$C$64*$C$65</f>
        <v>-242386.82334836625</v>
      </c>
      <c r="UJA65" s="1676">
        <f t="shared" ref="UJA65" si="7226">$E59*$C$64*$C$65</f>
        <v>-242386.82334836625</v>
      </c>
      <c r="UJC65" s="1676">
        <f t="shared" ref="UJC65" si="7227">$E59*$C$64*$C$65</f>
        <v>-242386.82334836625</v>
      </c>
      <c r="UJE65" s="1676">
        <f t="shared" ref="UJE65" si="7228">$E59*$C$64*$C$65</f>
        <v>-242386.82334836625</v>
      </c>
      <c r="UJG65" s="1676">
        <f t="shared" ref="UJG65" si="7229">$E59*$C$64*$C$65</f>
        <v>-242386.82334836625</v>
      </c>
      <c r="UJI65" s="1676">
        <f t="shared" ref="UJI65" si="7230">$E59*$C$64*$C$65</f>
        <v>-242386.82334836625</v>
      </c>
      <c r="UJK65" s="1676">
        <f t="shared" ref="UJK65" si="7231">$E59*$C$64*$C$65</f>
        <v>-242386.82334836625</v>
      </c>
      <c r="UJM65" s="1676">
        <f t="shared" ref="UJM65" si="7232">$E59*$C$64*$C$65</f>
        <v>-242386.82334836625</v>
      </c>
      <c r="UJO65" s="1676">
        <f t="shared" ref="UJO65" si="7233">$E59*$C$64*$C$65</f>
        <v>-242386.82334836625</v>
      </c>
      <c r="UJQ65" s="1676">
        <f t="shared" ref="UJQ65" si="7234">$E59*$C$64*$C$65</f>
        <v>-242386.82334836625</v>
      </c>
      <c r="UJS65" s="1676">
        <f t="shared" ref="UJS65" si="7235">$E59*$C$64*$C$65</f>
        <v>-242386.82334836625</v>
      </c>
      <c r="UJU65" s="1676">
        <f t="shared" ref="UJU65" si="7236">$E59*$C$64*$C$65</f>
        <v>-242386.82334836625</v>
      </c>
      <c r="UJW65" s="1676">
        <f t="shared" ref="UJW65" si="7237">$E59*$C$64*$C$65</f>
        <v>-242386.82334836625</v>
      </c>
      <c r="UJY65" s="1676">
        <f t="shared" ref="UJY65" si="7238">$E59*$C$64*$C$65</f>
        <v>-242386.82334836625</v>
      </c>
      <c r="UKA65" s="1676">
        <f t="shared" ref="UKA65" si="7239">$E59*$C$64*$C$65</f>
        <v>-242386.82334836625</v>
      </c>
      <c r="UKC65" s="1676">
        <f t="shared" ref="UKC65" si="7240">$E59*$C$64*$C$65</f>
        <v>-242386.82334836625</v>
      </c>
      <c r="UKE65" s="1676">
        <f t="shared" ref="UKE65" si="7241">$E59*$C$64*$C$65</f>
        <v>-242386.82334836625</v>
      </c>
      <c r="UKG65" s="1676">
        <f t="shared" ref="UKG65" si="7242">$E59*$C$64*$C$65</f>
        <v>-242386.82334836625</v>
      </c>
      <c r="UKI65" s="1676">
        <f t="shared" ref="UKI65" si="7243">$E59*$C$64*$C$65</f>
        <v>-242386.82334836625</v>
      </c>
      <c r="UKK65" s="1676">
        <f t="shared" ref="UKK65" si="7244">$E59*$C$64*$C$65</f>
        <v>-242386.82334836625</v>
      </c>
      <c r="UKM65" s="1676">
        <f t="shared" ref="UKM65" si="7245">$E59*$C$64*$C$65</f>
        <v>-242386.82334836625</v>
      </c>
      <c r="UKO65" s="1676">
        <f t="shared" ref="UKO65" si="7246">$E59*$C$64*$C$65</f>
        <v>-242386.82334836625</v>
      </c>
      <c r="UKQ65" s="1676">
        <f t="shared" ref="UKQ65" si="7247">$E59*$C$64*$C$65</f>
        <v>-242386.82334836625</v>
      </c>
      <c r="UKS65" s="1676">
        <f t="shared" ref="UKS65" si="7248">$E59*$C$64*$C$65</f>
        <v>-242386.82334836625</v>
      </c>
      <c r="UKU65" s="1676">
        <f t="shared" ref="UKU65" si="7249">$E59*$C$64*$C$65</f>
        <v>-242386.82334836625</v>
      </c>
      <c r="UKW65" s="1676">
        <f t="shared" ref="UKW65" si="7250">$E59*$C$64*$C$65</f>
        <v>-242386.82334836625</v>
      </c>
      <c r="UKY65" s="1676">
        <f t="shared" ref="UKY65" si="7251">$E59*$C$64*$C$65</f>
        <v>-242386.82334836625</v>
      </c>
      <c r="ULA65" s="1676">
        <f t="shared" ref="ULA65" si="7252">$E59*$C$64*$C$65</f>
        <v>-242386.82334836625</v>
      </c>
      <c r="ULC65" s="1676">
        <f t="shared" ref="ULC65" si="7253">$E59*$C$64*$C$65</f>
        <v>-242386.82334836625</v>
      </c>
      <c r="ULE65" s="1676">
        <f t="shared" ref="ULE65" si="7254">$E59*$C$64*$C$65</f>
        <v>-242386.82334836625</v>
      </c>
      <c r="ULG65" s="1676">
        <f t="shared" ref="ULG65" si="7255">$E59*$C$64*$C$65</f>
        <v>-242386.82334836625</v>
      </c>
      <c r="ULI65" s="1676">
        <f t="shared" ref="ULI65" si="7256">$E59*$C$64*$C$65</f>
        <v>-242386.82334836625</v>
      </c>
      <c r="ULK65" s="1676">
        <f t="shared" ref="ULK65" si="7257">$E59*$C$64*$C$65</f>
        <v>-242386.82334836625</v>
      </c>
      <c r="ULM65" s="1676">
        <f t="shared" ref="ULM65" si="7258">$E59*$C$64*$C$65</f>
        <v>-242386.82334836625</v>
      </c>
      <c r="ULO65" s="1676">
        <f t="shared" ref="ULO65" si="7259">$E59*$C$64*$C$65</f>
        <v>-242386.82334836625</v>
      </c>
      <c r="ULQ65" s="1676">
        <f t="shared" ref="ULQ65" si="7260">$E59*$C$64*$C$65</f>
        <v>-242386.82334836625</v>
      </c>
      <c r="ULS65" s="1676">
        <f t="shared" ref="ULS65" si="7261">$E59*$C$64*$C$65</f>
        <v>-242386.82334836625</v>
      </c>
      <c r="ULU65" s="1676">
        <f t="shared" ref="ULU65" si="7262">$E59*$C$64*$C$65</f>
        <v>-242386.82334836625</v>
      </c>
      <c r="ULW65" s="1676">
        <f t="shared" ref="ULW65" si="7263">$E59*$C$64*$C$65</f>
        <v>-242386.82334836625</v>
      </c>
      <c r="ULY65" s="1676">
        <f t="shared" ref="ULY65" si="7264">$E59*$C$64*$C$65</f>
        <v>-242386.82334836625</v>
      </c>
      <c r="UMA65" s="1676">
        <f t="shared" ref="UMA65" si="7265">$E59*$C$64*$C$65</f>
        <v>-242386.82334836625</v>
      </c>
      <c r="UMC65" s="1676">
        <f t="shared" ref="UMC65" si="7266">$E59*$C$64*$C$65</f>
        <v>-242386.82334836625</v>
      </c>
      <c r="UME65" s="1676">
        <f t="shared" ref="UME65" si="7267">$E59*$C$64*$C$65</f>
        <v>-242386.82334836625</v>
      </c>
      <c r="UMG65" s="1676">
        <f t="shared" ref="UMG65" si="7268">$E59*$C$64*$C$65</f>
        <v>-242386.82334836625</v>
      </c>
      <c r="UMI65" s="1676">
        <f t="shared" ref="UMI65" si="7269">$E59*$C$64*$C$65</f>
        <v>-242386.82334836625</v>
      </c>
      <c r="UMK65" s="1676">
        <f t="shared" ref="UMK65" si="7270">$E59*$C$64*$C$65</f>
        <v>-242386.82334836625</v>
      </c>
      <c r="UMM65" s="1676">
        <f t="shared" ref="UMM65" si="7271">$E59*$C$64*$C$65</f>
        <v>-242386.82334836625</v>
      </c>
      <c r="UMO65" s="1676">
        <f t="shared" ref="UMO65" si="7272">$E59*$C$64*$C$65</f>
        <v>-242386.82334836625</v>
      </c>
      <c r="UMQ65" s="1676">
        <f t="shared" ref="UMQ65" si="7273">$E59*$C$64*$C$65</f>
        <v>-242386.82334836625</v>
      </c>
      <c r="UMS65" s="1676">
        <f t="shared" ref="UMS65" si="7274">$E59*$C$64*$C$65</f>
        <v>-242386.82334836625</v>
      </c>
      <c r="UMU65" s="1676">
        <f t="shared" ref="UMU65" si="7275">$E59*$C$64*$C$65</f>
        <v>-242386.82334836625</v>
      </c>
      <c r="UMW65" s="1676">
        <f t="shared" ref="UMW65" si="7276">$E59*$C$64*$C$65</f>
        <v>-242386.82334836625</v>
      </c>
      <c r="UMY65" s="1676">
        <f t="shared" ref="UMY65" si="7277">$E59*$C$64*$C$65</f>
        <v>-242386.82334836625</v>
      </c>
      <c r="UNA65" s="1676">
        <f t="shared" ref="UNA65" si="7278">$E59*$C$64*$C$65</f>
        <v>-242386.82334836625</v>
      </c>
      <c r="UNC65" s="1676">
        <f t="shared" ref="UNC65" si="7279">$E59*$C$64*$C$65</f>
        <v>-242386.82334836625</v>
      </c>
      <c r="UNE65" s="1676">
        <f t="shared" ref="UNE65" si="7280">$E59*$C$64*$C$65</f>
        <v>-242386.82334836625</v>
      </c>
      <c r="UNG65" s="1676">
        <f t="shared" ref="UNG65" si="7281">$E59*$C$64*$C$65</f>
        <v>-242386.82334836625</v>
      </c>
      <c r="UNI65" s="1676">
        <f t="shared" ref="UNI65" si="7282">$E59*$C$64*$C$65</f>
        <v>-242386.82334836625</v>
      </c>
      <c r="UNK65" s="1676">
        <f t="shared" ref="UNK65" si="7283">$E59*$C$64*$C$65</f>
        <v>-242386.82334836625</v>
      </c>
      <c r="UNM65" s="1676">
        <f t="shared" ref="UNM65" si="7284">$E59*$C$64*$C$65</f>
        <v>-242386.82334836625</v>
      </c>
      <c r="UNO65" s="1676">
        <f t="shared" ref="UNO65" si="7285">$E59*$C$64*$C$65</f>
        <v>-242386.82334836625</v>
      </c>
      <c r="UNQ65" s="1676">
        <f t="shared" ref="UNQ65" si="7286">$E59*$C$64*$C$65</f>
        <v>-242386.82334836625</v>
      </c>
      <c r="UNS65" s="1676">
        <f t="shared" ref="UNS65" si="7287">$E59*$C$64*$C$65</f>
        <v>-242386.82334836625</v>
      </c>
      <c r="UNU65" s="1676">
        <f t="shared" ref="UNU65" si="7288">$E59*$C$64*$C$65</f>
        <v>-242386.82334836625</v>
      </c>
      <c r="UNW65" s="1676">
        <f t="shared" ref="UNW65" si="7289">$E59*$C$64*$C$65</f>
        <v>-242386.82334836625</v>
      </c>
      <c r="UNY65" s="1676">
        <f t="shared" ref="UNY65" si="7290">$E59*$C$64*$C$65</f>
        <v>-242386.82334836625</v>
      </c>
      <c r="UOA65" s="1676">
        <f t="shared" ref="UOA65" si="7291">$E59*$C$64*$C$65</f>
        <v>-242386.82334836625</v>
      </c>
      <c r="UOC65" s="1676">
        <f t="shared" ref="UOC65" si="7292">$E59*$C$64*$C$65</f>
        <v>-242386.82334836625</v>
      </c>
      <c r="UOE65" s="1676">
        <f t="shared" ref="UOE65" si="7293">$E59*$C$64*$C$65</f>
        <v>-242386.82334836625</v>
      </c>
      <c r="UOG65" s="1676">
        <f t="shared" ref="UOG65" si="7294">$E59*$C$64*$C$65</f>
        <v>-242386.82334836625</v>
      </c>
      <c r="UOI65" s="1676">
        <f t="shared" ref="UOI65" si="7295">$E59*$C$64*$C$65</f>
        <v>-242386.82334836625</v>
      </c>
      <c r="UOK65" s="1676">
        <f t="shared" ref="UOK65" si="7296">$E59*$C$64*$C$65</f>
        <v>-242386.82334836625</v>
      </c>
      <c r="UOM65" s="1676">
        <f t="shared" ref="UOM65" si="7297">$E59*$C$64*$C$65</f>
        <v>-242386.82334836625</v>
      </c>
      <c r="UOO65" s="1676">
        <f t="shared" ref="UOO65" si="7298">$E59*$C$64*$C$65</f>
        <v>-242386.82334836625</v>
      </c>
      <c r="UOQ65" s="1676">
        <f t="shared" ref="UOQ65" si="7299">$E59*$C$64*$C$65</f>
        <v>-242386.82334836625</v>
      </c>
      <c r="UOS65" s="1676">
        <f t="shared" ref="UOS65" si="7300">$E59*$C$64*$C$65</f>
        <v>-242386.82334836625</v>
      </c>
      <c r="UOU65" s="1676">
        <f t="shared" ref="UOU65" si="7301">$E59*$C$64*$C$65</f>
        <v>-242386.82334836625</v>
      </c>
      <c r="UOW65" s="1676">
        <f t="shared" ref="UOW65" si="7302">$E59*$C$64*$C$65</f>
        <v>-242386.82334836625</v>
      </c>
      <c r="UOY65" s="1676">
        <f t="shared" ref="UOY65" si="7303">$E59*$C$64*$C$65</f>
        <v>-242386.82334836625</v>
      </c>
      <c r="UPA65" s="1676">
        <f t="shared" ref="UPA65" si="7304">$E59*$C$64*$C$65</f>
        <v>-242386.82334836625</v>
      </c>
      <c r="UPC65" s="1676">
        <f t="shared" ref="UPC65" si="7305">$E59*$C$64*$C$65</f>
        <v>-242386.82334836625</v>
      </c>
      <c r="UPE65" s="1676">
        <f t="shared" ref="UPE65" si="7306">$E59*$C$64*$C$65</f>
        <v>-242386.82334836625</v>
      </c>
      <c r="UPG65" s="1676">
        <f t="shared" ref="UPG65" si="7307">$E59*$C$64*$C$65</f>
        <v>-242386.82334836625</v>
      </c>
      <c r="UPI65" s="1676">
        <f t="shared" ref="UPI65" si="7308">$E59*$C$64*$C$65</f>
        <v>-242386.82334836625</v>
      </c>
      <c r="UPK65" s="1676">
        <f t="shared" ref="UPK65" si="7309">$E59*$C$64*$C$65</f>
        <v>-242386.82334836625</v>
      </c>
      <c r="UPM65" s="1676">
        <f t="shared" ref="UPM65" si="7310">$E59*$C$64*$C$65</f>
        <v>-242386.82334836625</v>
      </c>
      <c r="UPO65" s="1676">
        <f t="shared" ref="UPO65" si="7311">$E59*$C$64*$C$65</f>
        <v>-242386.82334836625</v>
      </c>
      <c r="UPQ65" s="1676">
        <f t="shared" ref="UPQ65" si="7312">$E59*$C$64*$C$65</f>
        <v>-242386.82334836625</v>
      </c>
      <c r="UPS65" s="1676">
        <f t="shared" ref="UPS65" si="7313">$E59*$C$64*$C$65</f>
        <v>-242386.82334836625</v>
      </c>
      <c r="UPU65" s="1676">
        <f t="shared" ref="UPU65" si="7314">$E59*$C$64*$C$65</f>
        <v>-242386.82334836625</v>
      </c>
      <c r="UPW65" s="1676">
        <f t="shared" ref="UPW65" si="7315">$E59*$C$64*$C$65</f>
        <v>-242386.82334836625</v>
      </c>
      <c r="UPY65" s="1676">
        <f t="shared" ref="UPY65" si="7316">$E59*$C$64*$C$65</f>
        <v>-242386.82334836625</v>
      </c>
      <c r="UQA65" s="1676">
        <f t="shared" ref="UQA65" si="7317">$E59*$C$64*$C$65</f>
        <v>-242386.82334836625</v>
      </c>
      <c r="UQC65" s="1676">
        <f t="shared" ref="UQC65" si="7318">$E59*$C$64*$C$65</f>
        <v>-242386.82334836625</v>
      </c>
      <c r="UQE65" s="1676">
        <f t="shared" ref="UQE65" si="7319">$E59*$C$64*$C$65</f>
        <v>-242386.82334836625</v>
      </c>
      <c r="UQG65" s="1676">
        <f t="shared" ref="UQG65" si="7320">$E59*$C$64*$C$65</f>
        <v>-242386.82334836625</v>
      </c>
      <c r="UQI65" s="1676">
        <f t="shared" ref="UQI65" si="7321">$E59*$C$64*$C$65</f>
        <v>-242386.82334836625</v>
      </c>
      <c r="UQK65" s="1676">
        <f t="shared" ref="UQK65" si="7322">$E59*$C$64*$C$65</f>
        <v>-242386.82334836625</v>
      </c>
      <c r="UQM65" s="1676">
        <f t="shared" ref="UQM65" si="7323">$E59*$C$64*$C$65</f>
        <v>-242386.82334836625</v>
      </c>
      <c r="UQO65" s="1676">
        <f t="shared" ref="UQO65" si="7324">$E59*$C$64*$C$65</f>
        <v>-242386.82334836625</v>
      </c>
      <c r="UQQ65" s="1676">
        <f t="shared" ref="UQQ65" si="7325">$E59*$C$64*$C$65</f>
        <v>-242386.82334836625</v>
      </c>
      <c r="UQS65" s="1676">
        <f t="shared" ref="UQS65" si="7326">$E59*$C$64*$C$65</f>
        <v>-242386.82334836625</v>
      </c>
      <c r="UQU65" s="1676">
        <f t="shared" ref="UQU65" si="7327">$E59*$C$64*$C$65</f>
        <v>-242386.82334836625</v>
      </c>
      <c r="UQW65" s="1676">
        <f t="shared" ref="UQW65" si="7328">$E59*$C$64*$C$65</f>
        <v>-242386.82334836625</v>
      </c>
      <c r="UQY65" s="1676">
        <f t="shared" ref="UQY65" si="7329">$E59*$C$64*$C$65</f>
        <v>-242386.82334836625</v>
      </c>
      <c r="URA65" s="1676">
        <f t="shared" ref="URA65" si="7330">$E59*$C$64*$C$65</f>
        <v>-242386.82334836625</v>
      </c>
      <c r="URC65" s="1676">
        <f t="shared" ref="URC65" si="7331">$E59*$C$64*$C$65</f>
        <v>-242386.82334836625</v>
      </c>
      <c r="URE65" s="1676">
        <f t="shared" ref="URE65" si="7332">$E59*$C$64*$C$65</f>
        <v>-242386.82334836625</v>
      </c>
      <c r="URG65" s="1676">
        <f t="shared" ref="URG65" si="7333">$E59*$C$64*$C$65</f>
        <v>-242386.82334836625</v>
      </c>
      <c r="URI65" s="1676">
        <f t="shared" ref="URI65" si="7334">$E59*$C$64*$C$65</f>
        <v>-242386.82334836625</v>
      </c>
      <c r="URK65" s="1676">
        <f t="shared" ref="URK65" si="7335">$E59*$C$64*$C$65</f>
        <v>-242386.82334836625</v>
      </c>
      <c r="URM65" s="1676">
        <f t="shared" ref="URM65" si="7336">$E59*$C$64*$C$65</f>
        <v>-242386.82334836625</v>
      </c>
      <c r="URO65" s="1676">
        <f t="shared" ref="URO65" si="7337">$E59*$C$64*$C$65</f>
        <v>-242386.82334836625</v>
      </c>
      <c r="URQ65" s="1676">
        <f t="shared" ref="URQ65" si="7338">$E59*$C$64*$C$65</f>
        <v>-242386.82334836625</v>
      </c>
      <c r="URS65" s="1676">
        <f t="shared" ref="URS65" si="7339">$E59*$C$64*$C$65</f>
        <v>-242386.82334836625</v>
      </c>
      <c r="URU65" s="1676">
        <f t="shared" ref="URU65" si="7340">$E59*$C$64*$C$65</f>
        <v>-242386.82334836625</v>
      </c>
      <c r="URW65" s="1676">
        <f t="shared" ref="URW65" si="7341">$E59*$C$64*$C$65</f>
        <v>-242386.82334836625</v>
      </c>
      <c r="URY65" s="1676">
        <f t="shared" ref="URY65" si="7342">$E59*$C$64*$C$65</f>
        <v>-242386.82334836625</v>
      </c>
      <c r="USA65" s="1676">
        <f t="shared" ref="USA65" si="7343">$E59*$C$64*$C$65</f>
        <v>-242386.82334836625</v>
      </c>
      <c r="USC65" s="1676">
        <f t="shared" ref="USC65" si="7344">$E59*$C$64*$C$65</f>
        <v>-242386.82334836625</v>
      </c>
      <c r="USE65" s="1676">
        <f t="shared" ref="USE65" si="7345">$E59*$C$64*$C$65</f>
        <v>-242386.82334836625</v>
      </c>
      <c r="USG65" s="1676">
        <f t="shared" ref="USG65" si="7346">$E59*$C$64*$C$65</f>
        <v>-242386.82334836625</v>
      </c>
      <c r="USI65" s="1676">
        <f t="shared" ref="USI65" si="7347">$E59*$C$64*$C$65</f>
        <v>-242386.82334836625</v>
      </c>
      <c r="USK65" s="1676">
        <f t="shared" ref="USK65" si="7348">$E59*$C$64*$C$65</f>
        <v>-242386.82334836625</v>
      </c>
      <c r="USM65" s="1676">
        <f t="shared" ref="USM65" si="7349">$E59*$C$64*$C$65</f>
        <v>-242386.82334836625</v>
      </c>
      <c r="USO65" s="1676">
        <f t="shared" ref="USO65" si="7350">$E59*$C$64*$C$65</f>
        <v>-242386.82334836625</v>
      </c>
      <c r="USQ65" s="1676">
        <f t="shared" ref="USQ65" si="7351">$E59*$C$64*$C$65</f>
        <v>-242386.82334836625</v>
      </c>
      <c r="USS65" s="1676">
        <f t="shared" ref="USS65" si="7352">$E59*$C$64*$C$65</f>
        <v>-242386.82334836625</v>
      </c>
      <c r="USU65" s="1676">
        <f t="shared" ref="USU65" si="7353">$E59*$C$64*$C$65</f>
        <v>-242386.82334836625</v>
      </c>
      <c r="USW65" s="1676">
        <f t="shared" ref="USW65" si="7354">$E59*$C$64*$C$65</f>
        <v>-242386.82334836625</v>
      </c>
      <c r="USY65" s="1676">
        <f t="shared" ref="USY65" si="7355">$E59*$C$64*$C$65</f>
        <v>-242386.82334836625</v>
      </c>
      <c r="UTA65" s="1676">
        <f t="shared" ref="UTA65" si="7356">$E59*$C$64*$C$65</f>
        <v>-242386.82334836625</v>
      </c>
      <c r="UTC65" s="1676">
        <f t="shared" ref="UTC65" si="7357">$E59*$C$64*$C$65</f>
        <v>-242386.82334836625</v>
      </c>
      <c r="UTE65" s="1676">
        <f t="shared" ref="UTE65" si="7358">$E59*$C$64*$C$65</f>
        <v>-242386.82334836625</v>
      </c>
      <c r="UTG65" s="1676">
        <f t="shared" ref="UTG65" si="7359">$E59*$C$64*$C$65</f>
        <v>-242386.82334836625</v>
      </c>
      <c r="UTI65" s="1676">
        <f t="shared" ref="UTI65" si="7360">$E59*$C$64*$C$65</f>
        <v>-242386.82334836625</v>
      </c>
      <c r="UTK65" s="1676">
        <f t="shared" ref="UTK65" si="7361">$E59*$C$64*$C$65</f>
        <v>-242386.82334836625</v>
      </c>
      <c r="UTM65" s="1676">
        <f t="shared" ref="UTM65" si="7362">$E59*$C$64*$C$65</f>
        <v>-242386.82334836625</v>
      </c>
      <c r="UTO65" s="1676">
        <f t="shared" ref="UTO65" si="7363">$E59*$C$64*$C$65</f>
        <v>-242386.82334836625</v>
      </c>
      <c r="UTQ65" s="1676">
        <f t="shared" ref="UTQ65" si="7364">$E59*$C$64*$C$65</f>
        <v>-242386.82334836625</v>
      </c>
      <c r="UTS65" s="1676">
        <f t="shared" ref="UTS65" si="7365">$E59*$C$64*$C$65</f>
        <v>-242386.82334836625</v>
      </c>
      <c r="UTU65" s="1676">
        <f t="shared" ref="UTU65" si="7366">$E59*$C$64*$C$65</f>
        <v>-242386.82334836625</v>
      </c>
      <c r="UTW65" s="1676">
        <f t="shared" ref="UTW65" si="7367">$E59*$C$64*$C$65</f>
        <v>-242386.82334836625</v>
      </c>
      <c r="UTY65" s="1676">
        <f t="shared" ref="UTY65" si="7368">$E59*$C$64*$C$65</f>
        <v>-242386.82334836625</v>
      </c>
      <c r="UUA65" s="1676">
        <f t="shared" ref="UUA65" si="7369">$E59*$C$64*$C$65</f>
        <v>-242386.82334836625</v>
      </c>
      <c r="UUC65" s="1676">
        <f t="shared" ref="UUC65" si="7370">$E59*$C$64*$C$65</f>
        <v>-242386.82334836625</v>
      </c>
      <c r="UUE65" s="1676">
        <f t="shared" ref="UUE65" si="7371">$E59*$C$64*$C$65</f>
        <v>-242386.82334836625</v>
      </c>
      <c r="UUG65" s="1676">
        <f t="shared" ref="UUG65" si="7372">$E59*$C$64*$C$65</f>
        <v>-242386.82334836625</v>
      </c>
      <c r="UUI65" s="1676">
        <f t="shared" ref="UUI65" si="7373">$E59*$C$64*$C$65</f>
        <v>-242386.82334836625</v>
      </c>
      <c r="UUK65" s="1676">
        <f t="shared" ref="UUK65" si="7374">$E59*$C$64*$C$65</f>
        <v>-242386.82334836625</v>
      </c>
      <c r="UUM65" s="1676">
        <f t="shared" ref="UUM65" si="7375">$E59*$C$64*$C$65</f>
        <v>-242386.82334836625</v>
      </c>
      <c r="UUO65" s="1676">
        <f t="shared" ref="UUO65" si="7376">$E59*$C$64*$C$65</f>
        <v>-242386.82334836625</v>
      </c>
      <c r="UUQ65" s="1676">
        <f t="shared" ref="UUQ65" si="7377">$E59*$C$64*$C$65</f>
        <v>-242386.82334836625</v>
      </c>
      <c r="UUS65" s="1676">
        <f t="shared" ref="UUS65" si="7378">$E59*$C$64*$C$65</f>
        <v>-242386.82334836625</v>
      </c>
      <c r="UUU65" s="1676">
        <f t="shared" ref="UUU65" si="7379">$E59*$C$64*$C$65</f>
        <v>-242386.82334836625</v>
      </c>
      <c r="UUW65" s="1676">
        <f t="shared" ref="UUW65" si="7380">$E59*$C$64*$C$65</f>
        <v>-242386.82334836625</v>
      </c>
      <c r="UUY65" s="1676">
        <f t="shared" ref="UUY65" si="7381">$E59*$C$64*$C$65</f>
        <v>-242386.82334836625</v>
      </c>
      <c r="UVA65" s="1676">
        <f t="shared" ref="UVA65" si="7382">$E59*$C$64*$C$65</f>
        <v>-242386.82334836625</v>
      </c>
      <c r="UVC65" s="1676">
        <f t="shared" ref="UVC65" si="7383">$E59*$C$64*$C$65</f>
        <v>-242386.82334836625</v>
      </c>
      <c r="UVE65" s="1676">
        <f t="shared" ref="UVE65" si="7384">$E59*$C$64*$C$65</f>
        <v>-242386.82334836625</v>
      </c>
      <c r="UVG65" s="1676">
        <f t="shared" ref="UVG65" si="7385">$E59*$C$64*$C$65</f>
        <v>-242386.82334836625</v>
      </c>
      <c r="UVI65" s="1676">
        <f t="shared" ref="UVI65" si="7386">$E59*$C$64*$C$65</f>
        <v>-242386.82334836625</v>
      </c>
      <c r="UVK65" s="1676">
        <f t="shared" ref="UVK65" si="7387">$E59*$C$64*$C$65</f>
        <v>-242386.82334836625</v>
      </c>
      <c r="UVM65" s="1676">
        <f t="shared" ref="UVM65" si="7388">$E59*$C$64*$C$65</f>
        <v>-242386.82334836625</v>
      </c>
      <c r="UVO65" s="1676">
        <f t="shared" ref="UVO65" si="7389">$E59*$C$64*$C$65</f>
        <v>-242386.82334836625</v>
      </c>
      <c r="UVQ65" s="1676">
        <f t="shared" ref="UVQ65" si="7390">$E59*$C$64*$C$65</f>
        <v>-242386.82334836625</v>
      </c>
      <c r="UVS65" s="1676">
        <f t="shared" ref="UVS65" si="7391">$E59*$C$64*$C$65</f>
        <v>-242386.82334836625</v>
      </c>
      <c r="UVU65" s="1676">
        <f t="shared" ref="UVU65" si="7392">$E59*$C$64*$C$65</f>
        <v>-242386.82334836625</v>
      </c>
      <c r="UVW65" s="1676">
        <f t="shared" ref="UVW65" si="7393">$E59*$C$64*$C$65</f>
        <v>-242386.82334836625</v>
      </c>
      <c r="UVY65" s="1676">
        <f t="shared" ref="UVY65" si="7394">$E59*$C$64*$C$65</f>
        <v>-242386.82334836625</v>
      </c>
      <c r="UWA65" s="1676">
        <f t="shared" ref="UWA65" si="7395">$E59*$C$64*$C$65</f>
        <v>-242386.82334836625</v>
      </c>
      <c r="UWC65" s="1676">
        <f t="shared" ref="UWC65" si="7396">$E59*$C$64*$C$65</f>
        <v>-242386.82334836625</v>
      </c>
      <c r="UWE65" s="1676">
        <f t="shared" ref="UWE65" si="7397">$E59*$C$64*$C$65</f>
        <v>-242386.82334836625</v>
      </c>
      <c r="UWG65" s="1676">
        <f t="shared" ref="UWG65" si="7398">$E59*$C$64*$C$65</f>
        <v>-242386.82334836625</v>
      </c>
      <c r="UWI65" s="1676">
        <f t="shared" ref="UWI65" si="7399">$E59*$C$64*$C$65</f>
        <v>-242386.82334836625</v>
      </c>
      <c r="UWK65" s="1676">
        <f t="shared" ref="UWK65" si="7400">$E59*$C$64*$C$65</f>
        <v>-242386.82334836625</v>
      </c>
      <c r="UWM65" s="1676">
        <f t="shared" ref="UWM65" si="7401">$E59*$C$64*$C$65</f>
        <v>-242386.82334836625</v>
      </c>
      <c r="UWO65" s="1676">
        <f t="shared" ref="UWO65" si="7402">$E59*$C$64*$C$65</f>
        <v>-242386.82334836625</v>
      </c>
      <c r="UWQ65" s="1676">
        <f t="shared" ref="UWQ65" si="7403">$E59*$C$64*$C$65</f>
        <v>-242386.82334836625</v>
      </c>
      <c r="UWS65" s="1676">
        <f t="shared" ref="UWS65" si="7404">$E59*$C$64*$C$65</f>
        <v>-242386.82334836625</v>
      </c>
      <c r="UWU65" s="1676">
        <f t="shared" ref="UWU65" si="7405">$E59*$C$64*$C$65</f>
        <v>-242386.82334836625</v>
      </c>
      <c r="UWW65" s="1676">
        <f t="shared" ref="UWW65" si="7406">$E59*$C$64*$C$65</f>
        <v>-242386.82334836625</v>
      </c>
      <c r="UWY65" s="1676">
        <f t="shared" ref="UWY65" si="7407">$E59*$C$64*$C$65</f>
        <v>-242386.82334836625</v>
      </c>
      <c r="UXA65" s="1676">
        <f t="shared" ref="UXA65" si="7408">$E59*$C$64*$C$65</f>
        <v>-242386.82334836625</v>
      </c>
      <c r="UXC65" s="1676">
        <f t="shared" ref="UXC65" si="7409">$E59*$C$64*$C$65</f>
        <v>-242386.82334836625</v>
      </c>
      <c r="UXE65" s="1676">
        <f t="shared" ref="UXE65" si="7410">$E59*$C$64*$C$65</f>
        <v>-242386.82334836625</v>
      </c>
      <c r="UXG65" s="1676">
        <f t="shared" ref="UXG65" si="7411">$E59*$C$64*$C$65</f>
        <v>-242386.82334836625</v>
      </c>
      <c r="UXI65" s="1676">
        <f t="shared" ref="UXI65" si="7412">$E59*$C$64*$C$65</f>
        <v>-242386.82334836625</v>
      </c>
      <c r="UXK65" s="1676">
        <f t="shared" ref="UXK65" si="7413">$E59*$C$64*$C$65</f>
        <v>-242386.82334836625</v>
      </c>
      <c r="UXM65" s="1676">
        <f t="shared" ref="UXM65" si="7414">$E59*$C$64*$C$65</f>
        <v>-242386.82334836625</v>
      </c>
      <c r="UXO65" s="1676">
        <f t="shared" ref="UXO65" si="7415">$E59*$C$64*$C$65</f>
        <v>-242386.82334836625</v>
      </c>
      <c r="UXQ65" s="1676">
        <f t="shared" ref="UXQ65" si="7416">$E59*$C$64*$C$65</f>
        <v>-242386.82334836625</v>
      </c>
      <c r="UXS65" s="1676">
        <f t="shared" ref="UXS65" si="7417">$E59*$C$64*$C$65</f>
        <v>-242386.82334836625</v>
      </c>
      <c r="UXU65" s="1676">
        <f t="shared" ref="UXU65" si="7418">$E59*$C$64*$C$65</f>
        <v>-242386.82334836625</v>
      </c>
      <c r="UXW65" s="1676">
        <f t="shared" ref="UXW65" si="7419">$E59*$C$64*$C$65</f>
        <v>-242386.82334836625</v>
      </c>
      <c r="UXY65" s="1676">
        <f t="shared" ref="UXY65" si="7420">$E59*$C$64*$C$65</f>
        <v>-242386.82334836625</v>
      </c>
      <c r="UYA65" s="1676">
        <f t="shared" ref="UYA65" si="7421">$E59*$C$64*$C$65</f>
        <v>-242386.82334836625</v>
      </c>
      <c r="UYC65" s="1676">
        <f t="shared" ref="UYC65" si="7422">$E59*$C$64*$C$65</f>
        <v>-242386.82334836625</v>
      </c>
      <c r="UYE65" s="1676">
        <f t="shared" ref="UYE65" si="7423">$E59*$C$64*$C$65</f>
        <v>-242386.82334836625</v>
      </c>
      <c r="UYG65" s="1676">
        <f t="shared" ref="UYG65" si="7424">$E59*$C$64*$C$65</f>
        <v>-242386.82334836625</v>
      </c>
      <c r="UYI65" s="1676">
        <f t="shared" ref="UYI65" si="7425">$E59*$C$64*$C$65</f>
        <v>-242386.82334836625</v>
      </c>
      <c r="UYK65" s="1676">
        <f t="shared" ref="UYK65" si="7426">$E59*$C$64*$C$65</f>
        <v>-242386.82334836625</v>
      </c>
      <c r="UYM65" s="1676">
        <f t="shared" ref="UYM65" si="7427">$E59*$C$64*$C$65</f>
        <v>-242386.82334836625</v>
      </c>
      <c r="UYO65" s="1676">
        <f t="shared" ref="UYO65" si="7428">$E59*$C$64*$C$65</f>
        <v>-242386.82334836625</v>
      </c>
      <c r="UYQ65" s="1676">
        <f t="shared" ref="UYQ65" si="7429">$E59*$C$64*$C$65</f>
        <v>-242386.82334836625</v>
      </c>
      <c r="UYS65" s="1676">
        <f t="shared" ref="UYS65" si="7430">$E59*$C$64*$C$65</f>
        <v>-242386.82334836625</v>
      </c>
      <c r="UYU65" s="1676">
        <f t="shared" ref="UYU65" si="7431">$E59*$C$64*$C$65</f>
        <v>-242386.82334836625</v>
      </c>
      <c r="UYW65" s="1676">
        <f t="shared" ref="UYW65" si="7432">$E59*$C$64*$C$65</f>
        <v>-242386.82334836625</v>
      </c>
      <c r="UYY65" s="1676">
        <f t="shared" ref="UYY65" si="7433">$E59*$C$64*$C$65</f>
        <v>-242386.82334836625</v>
      </c>
      <c r="UZA65" s="1676">
        <f t="shared" ref="UZA65" si="7434">$E59*$C$64*$C$65</f>
        <v>-242386.82334836625</v>
      </c>
      <c r="UZC65" s="1676">
        <f t="shared" ref="UZC65" si="7435">$E59*$C$64*$C$65</f>
        <v>-242386.82334836625</v>
      </c>
      <c r="UZE65" s="1676">
        <f t="shared" ref="UZE65" si="7436">$E59*$C$64*$C$65</f>
        <v>-242386.82334836625</v>
      </c>
      <c r="UZG65" s="1676">
        <f t="shared" ref="UZG65" si="7437">$E59*$C$64*$C$65</f>
        <v>-242386.82334836625</v>
      </c>
      <c r="UZI65" s="1676">
        <f t="shared" ref="UZI65" si="7438">$E59*$C$64*$C$65</f>
        <v>-242386.82334836625</v>
      </c>
      <c r="UZK65" s="1676">
        <f t="shared" ref="UZK65" si="7439">$E59*$C$64*$C$65</f>
        <v>-242386.82334836625</v>
      </c>
      <c r="UZM65" s="1676">
        <f t="shared" ref="UZM65" si="7440">$E59*$C$64*$C$65</f>
        <v>-242386.82334836625</v>
      </c>
      <c r="UZO65" s="1676">
        <f t="shared" ref="UZO65" si="7441">$E59*$C$64*$C$65</f>
        <v>-242386.82334836625</v>
      </c>
      <c r="UZQ65" s="1676">
        <f t="shared" ref="UZQ65" si="7442">$E59*$C$64*$C$65</f>
        <v>-242386.82334836625</v>
      </c>
      <c r="UZS65" s="1676">
        <f t="shared" ref="UZS65" si="7443">$E59*$C$64*$C$65</f>
        <v>-242386.82334836625</v>
      </c>
      <c r="UZU65" s="1676">
        <f t="shared" ref="UZU65" si="7444">$E59*$C$64*$C$65</f>
        <v>-242386.82334836625</v>
      </c>
      <c r="UZW65" s="1676">
        <f t="shared" ref="UZW65" si="7445">$E59*$C$64*$C$65</f>
        <v>-242386.82334836625</v>
      </c>
      <c r="UZY65" s="1676">
        <f t="shared" ref="UZY65" si="7446">$E59*$C$64*$C$65</f>
        <v>-242386.82334836625</v>
      </c>
      <c r="VAA65" s="1676">
        <f t="shared" ref="VAA65" si="7447">$E59*$C$64*$C$65</f>
        <v>-242386.82334836625</v>
      </c>
      <c r="VAC65" s="1676">
        <f t="shared" ref="VAC65" si="7448">$E59*$C$64*$C$65</f>
        <v>-242386.82334836625</v>
      </c>
      <c r="VAE65" s="1676">
        <f t="shared" ref="VAE65" si="7449">$E59*$C$64*$C$65</f>
        <v>-242386.82334836625</v>
      </c>
      <c r="VAG65" s="1676">
        <f t="shared" ref="VAG65" si="7450">$E59*$C$64*$C$65</f>
        <v>-242386.82334836625</v>
      </c>
      <c r="VAI65" s="1676">
        <f t="shared" ref="VAI65" si="7451">$E59*$C$64*$C$65</f>
        <v>-242386.82334836625</v>
      </c>
      <c r="VAK65" s="1676">
        <f t="shared" ref="VAK65" si="7452">$E59*$C$64*$C$65</f>
        <v>-242386.82334836625</v>
      </c>
      <c r="VAM65" s="1676">
        <f t="shared" ref="VAM65" si="7453">$E59*$C$64*$C$65</f>
        <v>-242386.82334836625</v>
      </c>
      <c r="VAO65" s="1676">
        <f t="shared" ref="VAO65" si="7454">$E59*$C$64*$C$65</f>
        <v>-242386.82334836625</v>
      </c>
      <c r="VAQ65" s="1676">
        <f t="shared" ref="VAQ65" si="7455">$E59*$C$64*$C$65</f>
        <v>-242386.82334836625</v>
      </c>
      <c r="VAS65" s="1676">
        <f t="shared" ref="VAS65" si="7456">$E59*$C$64*$C$65</f>
        <v>-242386.82334836625</v>
      </c>
      <c r="VAU65" s="1676">
        <f t="shared" ref="VAU65" si="7457">$E59*$C$64*$C$65</f>
        <v>-242386.82334836625</v>
      </c>
      <c r="VAW65" s="1676">
        <f t="shared" ref="VAW65" si="7458">$E59*$C$64*$C$65</f>
        <v>-242386.82334836625</v>
      </c>
      <c r="VAY65" s="1676">
        <f t="shared" ref="VAY65" si="7459">$E59*$C$64*$C$65</f>
        <v>-242386.82334836625</v>
      </c>
      <c r="VBA65" s="1676">
        <f t="shared" ref="VBA65" si="7460">$E59*$C$64*$C$65</f>
        <v>-242386.82334836625</v>
      </c>
      <c r="VBC65" s="1676">
        <f t="shared" ref="VBC65" si="7461">$E59*$C$64*$C$65</f>
        <v>-242386.82334836625</v>
      </c>
      <c r="VBE65" s="1676">
        <f t="shared" ref="VBE65" si="7462">$E59*$C$64*$C$65</f>
        <v>-242386.82334836625</v>
      </c>
      <c r="VBG65" s="1676">
        <f t="shared" ref="VBG65" si="7463">$E59*$C$64*$C$65</f>
        <v>-242386.82334836625</v>
      </c>
      <c r="VBI65" s="1676">
        <f t="shared" ref="VBI65" si="7464">$E59*$C$64*$C$65</f>
        <v>-242386.82334836625</v>
      </c>
      <c r="VBK65" s="1676">
        <f t="shared" ref="VBK65" si="7465">$E59*$C$64*$C$65</f>
        <v>-242386.82334836625</v>
      </c>
      <c r="VBM65" s="1676">
        <f t="shared" ref="VBM65" si="7466">$E59*$C$64*$C$65</f>
        <v>-242386.82334836625</v>
      </c>
      <c r="VBO65" s="1676">
        <f t="shared" ref="VBO65" si="7467">$E59*$C$64*$C$65</f>
        <v>-242386.82334836625</v>
      </c>
      <c r="VBQ65" s="1676">
        <f t="shared" ref="VBQ65" si="7468">$E59*$C$64*$C$65</f>
        <v>-242386.82334836625</v>
      </c>
      <c r="VBS65" s="1676">
        <f t="shared" ref="VBS65" si="7469">$E59*$C$64*$C$65</f>
        <v>-242386.82334836625</v>
      </c>
      <c r="VBU65" s="1676">
        <f t="shared" ref="VBU65" si="7470">$E59*$C$64*$C$65</f>
        <v>-242386.82334836625</v>
      </c>
      <c r="VBW65" s="1676">
        <f t="shared" ref="VBW65" si="7471">$E59*$C$64*$C$65</f>
        <v>-242386.82334836625</v>
      </c>
      <c r="VBY65" s="1676">
        <f t="shared" ref="VBY65" si="7472">$E59*$C$64*$C$65</f>
        <v>-242386.82334836625</v>
      </c>
      <c r="VCA65" s="1676">
        <f t="shared" ref="VCA65" si="7473">$E59*$C$64*$C$65</f>
        <v>-242386.82334836625</v>
      </c>
      <c r="VCC65" s="1676">
        <f t="shared" ref="VCC65" si="7474">$E59*$C$64*$C$65</f>
        <v>-242386.82334836625</v>
      </c>
      <c r="VCE65" s="1676">
        <f t="shared" ref="VCE65" si="7475">$E59*$C$64*$C$65</f>
        <v>-242386.82334836625</v>
      </c>
      <c r="VCG65" s="1676">
        <f t="shared" ref="VCG65" si="7476">$E59*$C$64*$C$65</f>
        <v>-242386.82334836625</v>
      </c>
      <c r="VCI65" s="1676">
        <f t="shared" ref="VCI65" si="7477">$E59*$C$64*$C$65</f>
        <v>-242386.82334836625</v>
      </c>
      <c r="VCK65" s="1676">
        <f t="shared" ref="VCK65" si="7478">$E59*$C$64*$C$65</f>
        <v>-242386.82334836625</v>
      </c>
      <c r="VCM65" s="1676">
        <f t="shared" ref="VCM65" si="7479">$E59*$C$64*$C$65</f>
        <v>-242386.82334836625</v>
      </c>
      <c r="VCO65" s="1676">
        <f t="shared" ref="VCO65" si="7480">$E59*$C$64*$C$65</f>
        <v>-242386.82334836625</v>
      </c>
      <c r="VCQ65" s="1676">
        <f t="shared" ref="VCQ65" si="7481">$E59*$C$64*$C$65</f>
        <v>-242386.82334836625</v>
      </c>
      <c r="VCS65" s="1676">
        <f t="shared" ref="VCS65" si="7482">$E59*$C$64*$C$65</f>
        <v>-242386.82334836625</v>
      </c>
      <c r="VCU65" s="1676">
        <f t="shared" ref="VCU65" si="7483">$E59*$C$64*$C$65</f>
        <v>-242386.82334836625</v>
      </c>
      <c r="VCW65" s="1676">
        <f t="shared" ref="VCW65" si="7484">$E59*$C$64*$C$65</f>
        <v>-242386.82334836625</v>
      </c>
      <c r="VCY65" s="1676">
        <f t="shared" ref="VCY65" si="7485">$E59*$C$64*$C$65</f>
        <v>-242386.82334836625</v>
      </c>
      <c r="VDA65" s="1676">
        <f t="shared" ref="VDA65" si="7486">$E59*$C$64*$C$65</f>
        <v>-242386.82334836625</v>
      </c>
      <c r="VDC65" s="1676">
        <f t="shared" ref="VDC65" si="7487">$E59*$C$64*$C$65</f>
        <v>-242386.82334836625</v>
      </c>
      <c r="VDE65" s="1676">
        <f t="shared" ref="VDE65" si="7488">$E59*$C$64*$C$65</f>
        <v>-242386.82334836625</v>
      </c>
      <c r="VDG65" s="1676">
        <f t="shared" ref="VDG65" si="7489">$E59*$C$64*$C$65</f>
        <v>-242386.82334836625</v>
      </c>
      <c r="VDI65" s="1676">
        <f t="shared" ref="VDI65" si="7490">$E59*$C$64*$C$65</f>
        <v>-242386.82334836625</v>
      </c>
      <c r="VDK65" s="1676">
        <f t="shared" ref="VDK65" si="7491">$E59*$C$64*$C$65</f>
        <v>-242386.82334836625</v>
      </c>
      <c r="VDM65" s="1676">
        <f t="shared" ref="VDM65" si="7492">$E59*$C$64*$C$65</f>
        <v>-242386.82334836625</v>
      </c>
      <c r="VDO65" s="1676">
        <f t="shared" ref="VDO65" si="7493">$E59*$C$64*$C$65</f>
        <v>-242386.82334836625</v>
      </c>
      <c r="VDQ65" s="1676">
        <f t="shared" ref="VDQ65" si="7494">$E59*$C$64*$C$65</f>
        <v>-242386.82334836625</v>
      </c>
      <c r="VDS65" s="1676">
        <f t="shared" ref="VDS65" si="7495">$E59*$C$64*$C$65</f>
        <v>-242386.82334836625</v>
      </c>
      <c r="VDU65" s="1676">
        <f t="shared" ref="VDU65" si="7496">$E59*$C$64*$C$65</f>
        <v>-242386.82334836625</v>
      </c>
      <c r="VDW65" s="1676">
        <f t="shared" ref="VDW65" si="7497">$E59*$C$64*$C$65</f>
        <v>-242386.82334836625</v>
      </c>
      <c r="VDY65" s="1676">
        <f t="shared" ref="VDY65" si="7498">$E59*$C$64*$C$65</f>
        <v>-242386.82334836625</v>
      </c>
      <c r="VEA65" s="1676">
        <f t="shared" ref="VEA65" si="7499">$E59*$C$64*$C$65</f>
        <v>-242386.82334836625</v>
      </c>
      <c r="VEC65" s="1676">
        <f t="shared" ref="VEC65" si="7500">$E59*$C$64*$C$65</f>
        <v>-242386.82334836625</v>
      </c>
      <c r="VEE65" s="1676">
        <f t="shared" ref="VEE65" si="7501">$E59*$C$64*$C$65</f>
        <v>-242386.82334836625</v>
      </c>
      <c r="VEG65" s="1676">
        <f t="shared" ref="VEG65" si="7502">$E59*$C$64*$C$65</f>
        <v>-242386.82334836625</v>
      </c>
      <c r="VEI65" s="1676">
        <f t="shared" ref="VEI65" si="7503">$E59*$C$64*$C$65</f>
        <v>-242386.82334836625</v>
      </c>
      <c r="VEK65" s="1676">
        <f t="shared" ref="VEK65" si="7504">$E59*$C$64*$C$65</f>
        <v>-242386.82334836625</v>
      </c>
      <c r="VEM65" s="1676">
        <f t="shared" ref="VEM65" si="7505">$E59*$C$64*$C$65</f>
        <v>-242386.82334836625</v>
      </c>
      <c r="VEO65" s="1676">
        <f t="shared" ref="VEO65" si="7506">$E59*$C$64*$C$65</f>
        <v>-242386.82334836625</v>
      </c>
      <c r="VEQ65" s="1676">
        <f t="shared" ref="VEQ65" si="7507">$E59*$C$64*$C$65</f>
        <v>-242386.82334836625</v>
      </c>
      <c r="VES65" s="1676">
        <f t="shared" ref="VES65" si="7508">$E59*$C$64*$C$65</f>
        <v>-242386.82334836625</v>
      </c>
      <c r="VEU65" s="1676">
        <f t="shared" ref="VEU65" si="7509">$E59*$C$64*$C$65</f>
        <v>-242386.82334836625</v>
      </c>
      <c r="VEW65" s="1676">
        <f t="shared" ref="VEW65" si="7510">$E59*$C$64*$C$65</f>
        <v>-242386.82334836625</v>
      </c>
      <c r="VEY65" s="1676">
        <f t="shared" ref="VEY65" si="7511">$E59*$C$64*$C$65</f>
        <v>-242386.82334836625</v>
      </c>
      <c r="VFA65" s="1676">
        <f t="shared" ref="VFA65" si="7512">$E59*$C$64*$C$65</f>
        <v>-242386.82334836625</v>
      </c>
      <c r="VFC65" s="1676">
        <f t="shared" ref="VFC65" si="7513">$E59*$C$64*$C$65</f>
        <v>-242386.82334836625</v>
      </c>
      <c r="VFE65" s="1676">
        <f t="shared" ref="VFE65" si="7514">$E59*$C$64*$C$65</f>
        <v>-242386.82334836625</v>
      </c>
      <c r="VFG65" s="1676">
        <f t="shared" ref="VFG65" si="7515">$E59*$C$64*$C$65</f>
        <v>-242386.82334836625</v>
      </c>
      <c r="VFI65" s="1676">
        <f t="shared" ref="VFI65" si="7516">$E59*$C$64*$C$65</f>
        <v>-242386.82334836625</v>
      </c>
      <c r="VFK65" s="1676">
        <f t="shared" ref="VFK65" si="7517">$E59*$C$64*$C$65</f>
        <v>-242386.82334836625</v>
      </c>
      <c r="VFM65" s="1676">
        <f t="shared" ref="VFM65" si="7518">$E59*$C$64*$C$65</f>
        <v>-242386.82334836625</v>
      </c>
      <c r="VFO65" s="1676">
        <f t="shared" ref="VFO65" si="7519">$E59*$C$64*$C$65</f>
        <v>-242386.82334836625</v>
      </c>
      <c r="VFQ65" s="1676">
        <f t="shared" ref="VFQ65" si="7520">$E59*$C$64*$C$65</f>
        <v>-242386.82334836625</v>
      </c>
      <c r="VFS65" s="1676">
        <f t="shared" ref="VFS65" si="7521">$E59*$C$64*$C$65</f>
        <v>-242386.82334836625</v>
      </c>
      <c r="VFU65" s="1676">
        <f t="shared" ref="VFU65" si="7522">$E59*$C$64*$C$65</f>
        <v>-242386.82334836625</v>
      </c>
      <c r="VFW65" s="1676">
        <f t="shared" ref="VFW65" si="7523">$E59*$C$64*$C$65</f>
        <v>-242386.82334836625</v>
      </c>
      <c r="VFY65" s="1676">
        <f t="shared" ref="VFY65" si="7524">$E59*$C$64*$C$65</f>
        <v>-242386.82334836625</v>
      </c>
      <c r="VGA65" s="1676">
        <f t="shared" ref="VGA65" si="7525">$E59*$C$64*$C$65</f>
        <v>-242386.82334836625</v>
      </c>
      <c r="VGC65" s="1676">
        <f t="shared" ref="VGC65" si="7526">$E59*$C$64*$C$65</f>
        <v>-242386.82334836625</v>
      </c>
      <c r="VGE65" s="1676">
        <f t="shared" ref="VGE65" si="7527">$E59*$C$64*$C$65</f>
        <v>-242386.82334836625</v>
      </c>
      <c r="VGG65" s="1676">
        <f t="shared" ref="VGG65" si="7528">$E59*$C$64*$C$65</f>
        <v>-242386.82334836625</v>
      </c>
      <c r="VGI65" s="1676">
        <f t="shared" ref="VGI65" si="7529">$E59*$C$64*$C$65</f>
        <v>-242386.82334836625</v>
      </c>
      <c r="VGK65" s="1676">
        <f t="shared" ref="VGK65" si="7530">$E59*$C$64*$C$65</f>
        <v>-242386.82334836625</v>
      </c>
      <c r="VGM65" s="1676">
        <f t="shared" ref="VGM65" si="7531">$E59*$C$64*$C$65</f>
        <v>-242386.82334836625</v>
      </c>
      <c r="VGO65" s="1676">
        <f t="shared" ref="VGO65" si="7532">$E59*$C$64*$C$65</f>
        <v>-242386.82334836625</v>
      </c>
      <c r="VGQ65" s="1676">
        <f t="shared" ref="VGQ65" si="7533">$E59*$C$64*$C$65</f>
        <v>-242386.82334836625</v>
      </c>
      <c r="VGS65" s="1676">
        <f t="shared" ref="VGS65" si="7534">$E59*$C$64*$C$65</f>
        <v>-242386.82334836625</v>
      </c>
      <c r="VGU65" s="1676">
        <f t="shared" ref="VGU65" si="7535">$E59*$C$64*$C$65</f>
        <v>-242386.82334836625</v>
      </c>
      <c r="VGW65" s="1676">
        <f t="shared" ref="VGW65" si="7536">$E59*$C$64*$C$65</f>
        <v>-242386.82334836625</v>
      </c>
      <c r="VGY65" s="1676">
        <f t="shared" ref="VGY65" si="7537">$E59*$C$64*$C$65</f>
        <v>-242386.82334836625</v>
      </c>
      <c r="VHA65" s="1676">
        <f t="shared" ref="VHA65" si="7538">$E59*$C$64*$C$65</f>
        <v>-242386.82334836625</v>
      </c>
      <c r="VHC65" s="1676">
        <f t="shared" ref="VHC65" si="7539">$E59*$C$64*$C$65</f>
        <v>-242386.82334836625</v>
      </c>
      <c r="VHE65" s="1676">
        <f t="shared" ref="VHE65" si="7540">$E59*$C$64*$C$65</f>
        <v>-242386.82334836625</v>
      </c>
      <c r="VHG65" s="1676">
        <f t="shared" ref="VHG65" si="7541">$E59*$C$64*$C$65</f>
        <v>-242386.82334836625</v>
      </c>
      <c r="VHI65" s="1676">
        <f t="shared" ref="VHI65" si="7542">$E59*$C$64*$C$65</f>
        <v>-242386.82334836625</v>
      </c>
      <c r="VHK65" s="1676">
        <f t="shared" ref="VHK65" si="7543">$E59*$C$64*$C$65</f>
        <v>-242386.82334836625</v>
      </c>
      <c r="VHM65" s="1676">
        <f t="shared" ref="VHM65" si="7544">$E59*$C$64*$C$65</f>
        <v>-242386.82334836625</v>
      </c>
      <c r="VHO65" s="1676">
        <f t="shared" ref="VHO65" si="7545">$E59*$C$64*$C$65</f>
        <v>-242386.82334836625</v>
      </c>
      <c r="VHQ65" s="1676">
        <f t="shared" ref="VHQ65" si="7546">$E59*$C$64*$C$65</f>
        <v>-242386.82334836625</v>
      </c>
      <c r="VHS65" s="1676">
        <f t="shared" ref="VHS65" si="7547">$E59*$C$64*$C$65</f>
        <v>-242386.82334836625</v>
      </c>
      <c r="VHU65" s="1676">
        <f t="shared" ref="VHU65" si="7548">$E59*$C$64*$C$65</f>
        <v>-242386.82334836625</v>
      </c>
      <c r="VHW65" s="1676">
        <f t="shared" ref="VHW65" si="7549">$E59*$C$64*$C$65</f>
        <v>-242386.82334836625</v>
      </c>
      <c r="VHY65" s="1676">
        <f t="shared" ref="VHY65" si="7550">$E59*$C$64*$C$65</f>
        <v>-242386.82334836625</v>
      </c>
      <c r="VIA65" s="1676">
        <f t="shared" ref="VIA65" si="7551">$E59*$C$64*$C$65</f>
        <v>-242386.82334836625</v>
      </c>
      <c r="VIC65" s="1676">
        <f t="shared" ref="VIC65" si="7552">$E59*$C$64*$C$65</f>
        <v>-242386.82334836625</v>
      </c>
      <c r="VIE65" s="1676">
        <f t="shared" ref="VIE65" si="7553">$E59*$C$64*$C$65</f>
        <v>-242386.82334836625</v>
      </c>
      <c r="VIG65" s="1676">
        <f t="shared" ref="VIG65" si="7554">$E59*$C$64*$C$65</f>
        <v>-242386.82334836625</v>
      </c>
      <c r="VII65" s="1676">
        <f t="shared" ref="VII65" si="7555">$E59*$C$64*$C$65</f>
        <v>-242386.82334836625</v>
      </c>
      <c r="VIK65" s="1676">
        <f t="shared" ref="VIK65" si="7556">$E59*$C$64*$C$65</f>
        <v>-242386.82334836625</v>
      </c>
      <c r="VIM65" s="1676">
        <f t="shared" ref="VIM65" si="7557">$E59*$C$64*$C$65</f>
        <v>-242386.82334836625</v>
      </c>
      <c r="VIO65" s="1676">
        <f t="shared" ref="VIO65" si="7558">$E59*$C$64*$C$65</f>
        <v>-242386.82334836625</v>
      </c>
      <c r="VIQ65" s="1676">
        <f t="shared" ref="VIQ65" si="7559">$E59*$C$64*$C$65</f>
        <v>-242386.82334836625</v>
      </c>
      <c r="VIS65" s="1676">
        <f t="shared" ref="VIS65" si="7560">$E59*$C$64*$C$65</f>
        <v>-242386.82334836625</v>
      </c>
      <c r="VIU65" s="1676">
        <f t="shared" ref="VIU65" si="7561">$E59*$C$64*$C$65</f>
        <v>-242386.82334836625</v>
      </c>
      <c r="VIW65" s="1676">
        <f t="shared" ref="VIW65" si="7562">$E59*$C$64*$C$65</f>
        <v>-242386.82334836625</v>
      </c>
      <c r="VIY65" s="1676">
        <f t="shared" ref="VIY65" si="7563">$E59*$C$64*$C$65</f>
        <v>-242386.82334836625</v>
      </c>
      <c r="VJA65" s="1676">
        <f t="shared" ref="VJA65" si="7564">$E59*$C$64*$C$65</f>
        <v>-242386.82334836625</v>
      </c>
      <c r="VJC65" s="1676">
        <f t="shared" ref="VJC65" si="7565">$E59*$C$64*$C$65</f>
        <v>-242386.82334836625</v>
      </c>
      <c r="VJE65" s="1676">
        <f t="shared" ref="VJE65" si="7566">$E59*$C$64*$C$65</f>
        <v>-242386.82334836625</v>
      </c>
      <c r="VJG65" s="1676">
        <f t="shared" ref="VJG65" si="7567">$E59*$C$64*$C$65</f>
        <v>-242386.82334836625</v>
      </c>
      <c r="VJI65" s="1676">
        <f t="shared" ref="VJI65" si="7568">$E59*$C$64*$C$65</f>
        <v>-242386.82334836625</v>
      </c>
      <c r="VJK65" s="1676">
        <f t="shared" ref="VJK65" si="7569">$E59*$C$64*$C$65</f>
        <v>-242386.82334836625</v>
      </c>
      <c r="VJM65" s="1676">
        <f t="shared" ref="VJM65" si="7570">$E59*$C$64*$C$65</f>
        <v>-242386.82334836625</v>
      </c>
      <c r="VJO65" s="1676">
        <f t="shared" ref="VJO65" si="7571">$E59*$C$64*$C$65</f>
        <v>-242386.82334836625</v>
      </c>
      <c r="VJQ65" s="1676">
        <f t="shared" ref="VJQ65" si="7572">$E59*$C$64*$C$65</f>
        <v>-242386.82334836625</v>
      </c>
      <c r="VJS65" s="1676">
        <f t="shared" ref="VJS65" si="7573">$E59*$C$64*$C$65</f>
        <v>-242386.82334836625</v>
      </c>
      <c r="VJU65" s="1676">
        <f t="shared" ref="VJU65" si="7574">$E59*$C$64*$C$65</f>
        <v>-242386.82334836625</v>
      </c>
      <c r="VJW65" s="1676">
        <f t="shared" ref="VJW65" si="7575">$E59*$C$64*$C$65</f>
        <v>-242386.82334836625</v>
      </c>
      <c r="VJY65" s="1676">
        <f t="shared" ref="VJY65" si="7576">$E59*$C$64*$C$65</f>
        <v>-242386.82334836625</v>
      </c>
      <c r="VKA65" s="1676">
        <f t="shared" ref="VKA65" si="7577">$E59*$C$64*$C$65</f>
        <v>-242386.82334836625</v>
      </c>
      <c r="VKC65" s="1676">
        <f t="shared" ref="VKC65" si="7578">$E59*$C$64*$C$65</f>
        <v>-242386.82334836625</v>
      </c>
      <c r="VKE65" s="1676">
        <f t="shared" ref="VKE65" si="7579">$E59*$C$64*$C$65</f>
        <v>-242386.82334836625</v>
      </c>
      <c r="VKG65" s="1676">
        <f t="shared" ref="VKG65" si="7580">$E59*$C$64*$C$65</f>
        <v>-242386.82334836625</v>
      </c>
      <c r="VKI65" s="1676">
        <f t="shared" ref="VKI65" si="7581">$E59*$C$64*$C$65</f>
        <v>-242386.82334836625</v>
      </c>
      <c r="VKK65" s="1676">
        <f t="shared" ref="VKK65" si="7582">$E59*$C$64*$C$65</f>
        <v>-242386.82334836625</v>
      </c>
      <c r="VKM65" s="1676">
        <f t="shared" ref="VKM65" si="7583">$E59*$C$64*$C$65</f>
        <v>-242386.82334836625</v>
      </c>
      <c r="VKO65" s="1676">
        <f t="shared" ref="VKO65" si="7584">$E59*$C$64*$C$65</f>
        <v>-242386.82334836625</v>
      </c>
      <c r="VKQ65" s="1676">
        <f t="shared" ref="VKQ65" si="7585">$E59*$C$64*$C$65</f>
        <v>-242386.82334836625</v>
      </c>
      <c r="VKS65" s="1676">
        <f t="shared" ref="VKS65" si="7586">$E59*$C$64*$C$65</f>
        <v>-242386.82334836625</v>
      </c>
      <c r="VKU65" s="1676">
        <f t="shared" ref="VKU65" si="7587">$E59*$C$64*$C$65</f>
        <v>-242386.82334836625</v>
      </c>
      <c r="VKW65" s="1676">
        <f t="shared" ref="VKW65" si="7588">$E59*$C$64*$C$65</f>
        <v>-242386.82334836625</v>
      </c>
      <c r="VKY65" s="1676">
        <f t="shared" ref="VKY65" si="7589">$E59*$C$64*$C$65</f>
        <v>-242386.82334836625</v>
      </c>
      <c r="VLA65" s="1676">
        <f t="shared" ref="VLA65" si="7590">$E59*$C$64*$C$65</f>
        <v>-242386.82334836625</v>
      </c>
      <c r="VLC65" s="1676">
        <f t="shared" ref="VLC65" si="7591">$E59*$C$64*$C$65</f>
        <v>-242386.82334836625</v>
      </c>
      <c r="VLE65" s="1676">
        <f t="shared" ref="VLE65" si="7592">$E59*$C$64*$C$65</f>
        <v>-242386.82334836625</v>
      </c>
      <c r="VLG65" s="1676">
        <f t="shared" ref="VLG65" si="7593">$E59*$C$64*$C$65</f>
        <v>-242386.82334836625</v>
      </c>
      <c r="VLI65" s="1676">
        <f t="shared" ref="VLI65" si="7594">$E59*$C$64*$C$65</f>
        <v>-242386.82334836625</v>
      </c>
      <c r="VLK65" s="1676">
        <f t="shared" ref="VLK65" si="7595">$E59*$C$64*$C$65</f>
        <v>-242386.82334836625</v>
      </c>
      <c r="VLM65" s="1676">
        <f t="shared" ref="VLM65" si="7596">$E59*$C$64*$C$65</f>
        <v>-242386.82334836625</v>
      </c>
      <c r="VLO65" s="1676">
        <f t="shared" ref="VLO65" si="7597">$E59*$C$64*$C$65</f>
        <v>-242386.82334836625</v>
      </c>
      <c r="VLQ65" s="1676">
        <f t="shared" ref="VLQ65" si="7598">$E59*$C$64*$C$65</f>
        <v>-242386.82334836625</v>
      </c>
      <c r="VLS65" s="1676">
        <f t="shared" ref="VLS65" si="7599">$E59*$C$64*$C$65</f>
        <v>-242386.82334836625</v>
      </c>
      <c r="VLU65" s="1676">
        <f t="shared" ref="VLU65" si="7600">$E59*$C$64*$C$65</f>
        <v>-242386.82334836625</v>
      </c>
      <c r="VLW65" s="1676">
        <f t="shared" ref="VLW65" si="7601">$E59*$C$64*$C$65</f>
        <v>-242386.82334836625</v>
      </c>
      <c r="VLY65" s="1676">
        <f t="shared" ref="VLY65" si="7602">$E59*$C$64*$C$65</f>
        <v>-242386.82334836625</v>
      </c>
      <c r="VMA65" s="1676">
        <f t="shared" ref="VMA65" si="7603">$E59*$C$64*$C$65</f>
        <v>-242386.82334836625</v>
      </c>
      <c r="VMC65" s="1676">
        <f t="shared" ref="VMC65" si="7604">$E59*$C$64*$C$65</f>
        <v>-242386.82334836625</v>
      </c>
      <c r="VME65" s="1676">
        <f t="shared" ref="VME65" si="7605">$E59*$C$64*$C$65</f>
        <v>-242386.82334836625</v>
      </c>
      <c r="VMG65" s="1676">
        <f t="shared" ref="VMG65" si="7606">$E59*$C$64*$C$65</f>
        <v>-242386.82334836625</v>
      </c>
      <c r="VMI65" s="1676">
        <f t="shared" ref="VMI65" si="7607">$E59*$C$64*$C$65</f>
        <v>-242386.82334836625</v>
      </c>
      <c r="VMK65" s="1676">
        <f t="shared" ref="VMK65" si="7608">$E59*$C$64*$C$65</f>
        <v>-242386.82334836625</v>
      </c>
      <c r="VMM65" s="1676">
        <f t="shared" ref="VMM65" si="7609">$E59*$C$64*$C$65</f>
        <v>-242386.82334836625</v>
      </c>
      <c r="VMO65" s="1676">
        <f t="shared" ref="VMO65" si="7610">$E59*$C$64*$C$65</f>
        <v>-242386.82334836625</v>
      </c>
      <c r="VMQ65" s="1676">
        <f t="shared" ref="VMQ65" si="7611">$E59*$C$64*$C$65</f>
        <v>-242386.82334836625</v>
      </c>
      <c r="VMS65" s="1676">
        <f t="shared" ref="VMS65" si="7612">$E59*$C$64*$C$65</f>
        <v>-242386.82334836625</v>
      </c>
      <c r="VMU65" s="1676">
        <f t="shared" ref="VMU65" si="7613">$E59*$C$64*$C$65</f>
        <v>-242386.82334836625</v>
      </c>
      <c r="VMW65" s="1676">
        <f t="shared" ref="VMW65" si="7614">$E59*$C$64*$C$65</f>
        <v>-242386.82334836625</v>
      </c>
      <c r="VMY65" s="1676">
        <f t="shared" ref="VMY65" si="7615">$E59*$C$64*$C$65</f>
        <v>-242386.82334836625</v>
      </c>
      <c r="VNA65" s="1676">
        <f t="shared" ref="VNA65" si="7616">$E59*$C$64*$C$65</f>
        <v>-242386.82334836625</v>
      </c>
      <c r="VNC65" s="1676">
        <f t="shared" ref="VNC65" si="7617">$E59*$C$64*$C$65</f>
        <v>-242386.82334836625</v>
      </c>
      <c r="VNE65" s="1676">
        <f t="shared" ref="VNE65" si="7618">$E59*$C$64*$C$65</f>
        <v>-242386.82334836625</v>
      </c>
      <c r="VNG65" s="1676">
        <f t="shared" ref="VNG65" si="7619">$E59*$C$64*$C$65</f>
        <v>-242386.82334836625</v>
      </c>
      <c r="VNI65" s="1676">
        <f t="shared" ref="VNI65" si="7620">$E59*$C$64*$C$65</f>
        <v>-242386.82334836625</v>
      </c>
      <c r="VNK65" s="1676">
        <f t="shared" ref="VNK65" si="7621">$E59*$C$64*$C$65</f>
        <v>-242386.82334836625</v>
      </c>
      <c r="VNM65" s="1676">
        <f t="shared" ref="VNM65" si="7622">$E59*$C$64*$C$65</f>
        <v>-242386.82334836625</v>
      </c>
      <c r="VNO65" s="1676">
        <f t="shared" ref="VNO65" si="7623">$E59*$C$64*$C$65</f>
        <v>-242386.82334836625</v>
      </c>
      <c r="VNQ65" s="1676">
        <f t="shared" ref="VNQ65" si="7624">$E59*$C$64*$C$65</f>
        <v>-242386.82334836625</v>
      </c>
      <c r="VNS65" s="1676">
        <f t="shared" ref="VNS65" si="7625">$E59*$C$64*$C$65</f>
        <v>-242386.82334836625</v>
      </c>
      <c r="VNU65" s="1676">
        <f t="shared" ref="VNU65" si="7626">$E59*$C$64*$C$65</f>
        <v>-242386.82334836625</v>
      </c>
      <c r="VNW65" s="1676">
        <f t="shared" ref="VNW65" si="7627">$E59*$C$64*$C$65</f>
        <v>-242386.82334836625</v>
      </c>
      <c r="VNY65" s="1676">
        <f t="shared" ref="VNY65" si="7628">$E59*$C$64*$C$65</f>
        <v>-242386.82334836625</v>
      </c>
      <c r="VOA65" s="1676">
        <f t="shared" ref="VOA65" si="7629">$E59*$C$64*$C$65</f>
        <v>-242386.82334836625</v>
      </c>
      <c r="VOC65" s="1676">
        <f t="shared" ref="VOC65" si="7630">$E59*$C$64*$C$65</f>
        <v>-242386.82334836625</v>
      </c>
      <c r="VOE65" s="1676">
        <f t="shared" ref="VOE65" si="7631">$E59*$C$64*$C$65</f>
        <v>-242386.82334836625</v>
      </c>
      <c r="VOG65" s="1676">
        <f t="shared" ref="VOG65" si="7632">$E59*$C$64*$C$65</f>
        <v>-242386.82334836625</v>
      </c>
      <c r="VOI65" s="1676">
        <f t="shared" ref="VOI65" si="7633">$E59*$C$64*$C$65</f>
        <v>-242386.82334836625</v>
      </c>
      <c r="VOK65" s="1676">
        <f t="shared" ref="VOK65" si="7634">$E59*$C$64*$C$65</f>
        <v>-242386.82334836625</v>
      </c>
      <c r="VOM65" s="1676">
        <f t="shared" ref="VOM65" si="7635">$E59*$C$64*$C$65</f>
        <v>-242386.82334836625</v>
      </c>
      <c r="VOO65" s="1676">
        <f t="shared" ref="VOO65" si="7636">$E59*$C$64*$C$65</f>
        <v>-242386.82334836625</v>
      </c>
      <c r="VOQ65" s="1676">
        <f t="shared" ref="VOQ65" si="7637">$E59*$C$64*$C$65</f>
        <v>-242386.82334836625</v>
      </c>
      <c r="VOS65" s="1676">
        <f t="shared" ref="VOS65" si="7638">$E59*$C$64*$C$65</f>
        <v>-242386.82334836625</v>
      </c>
      <c r="VOU65" s="1676">
        <f t="shared" ref="VOU65" si="7639">$E59*$C$64*$C$65</f>
        <v>-242386.82334836625</v>
      </c>
      <c r="VOW65" s="1676">
        <f t="shared" ref="VOW65" si="7640">$E59*$C$64*$C$65</f>
        <v>-242386.82334836625</v>
      </c>
      <c r="VOY65" s="1676">
        <f t="shared" ref="VOY65" si="7641">$E59*$C$64*$C$65</f>
        <v>-242386.82334836625</v>
      </c>
      <c r="VPA65" s="1676">
        <f t="shared" ref="VPA65" si="7642">$E59*$C$64*$C$65</f>
        <v>-242386.82334836625</v>
      </c>
      <c r="VPC65" s="1676">
        <f t="shared" ref="VPC65" si="7643">$E59*$C$64*$C$65</f>
        <v>-242386.82334836625</v>
      </c>
      <c r="VPE65" s="1676">
        <f t="shared" ref="VPE65" si="7644">$E59*$C$64*$C$65</f>
        <v>-242386.82334836625</v>
      </c>
      <c r="VPG65" s="1676">
        <f t="shared" ref="VPG65" si="7645">$E59*$C$64*$C$65</f>
        <v>-242386.82334836625</v>
      </c>
      <c r="VPI65" s="1676">
        <f t="shared" ref="VPI65" si="7646">$E59*$C$64*$C$65</f>
        <v>-242386.82334836625</v>
      </c>
      <c r="VPK65" s="1676">
        <f t="shared" ref="VPK65" si="7647">$E59*$C$64*$C$65</f>
        <v>-242386.82334836625</v>
      </c>
      <c r="VPM65" s="1676">
        <f t="shared" ref="VPM65" si="7648">$E59*$C$64*$C$65</f>
        <v>-242386.82334836625</v>
      </c>
      <c r="VPO65" s="1676">
        <f t="shared" ref="VPO65" si="7649">$E59*$C$64*$C$65</f>
        <v>-242386.82334836625</v>
      </c>
      <c r="VPQ65" s="1676">
        <f t="shared" ref="VPQ65" si="7650">$E59*$C$64*$C$65</f>
        <v>-242386.82334836625</v>
      </c>
      <c r="VPS65" s="1676">
        <f t="shared" ref="VPS65" si="7651">$E59*$C$64*$C$65</f>
        <v>-242386.82334836625</v>
      </c>
      <c r="VPU65" s="1676">
        <f t="shared" ref="VPU65" si="7652">$E59*$C$64*$C$65</f>
        <v>-242386.82334836625</v>
      </c>
      <c r="VPW65" s="1676">
        <f t="shared" ref="VPW65" si="7653">$E59*$C$64*$C$65</f>
        <v>-242386.82334836625</v>
      </c>
      <c r="VPY65" s="1676">
        <f t="shared" ref="VPY65" si="7654">$E59*$C$64*$C$65</f>
        <v>-242386.82334836625</v>
      </c>
      <c r="VQA65" s="1676">
        <f t="shared" ref="VQA65" si="7655">$E59*$C$64*$C$65</f>
        <v>-242386.82334836625</v>
      </c>
      <c r="VQC65" s="1676">
        <f t="shared" ref="VQC65" si="7656">$E59*$C$64*$C$65</f>
        <v>-242386.82334836625</v>
      </c>
      <c r="VQE65" s="1676">
        <f t="shared" ref="VQE65" si="7657">$E59*$C$64*$C$65</f>
        <v>-242386.82334836625</v>
      </c>
      <c r="VQG65" s="1676">
        <f t="shared" ref="VQG65" si="7658">$E59*$C$64*$C$65</f>
        <v>-242386.82334836625</v>
      </c>
      <c r="VQI65" s="1676">
        <f t="shared" ref="VQI65" si="7659">$E59*$C$64*$C$65</f>
        <v>-242386.82334836625</v>
      </c>
      <c r="VQK65" s="1676">
        <f t="shared" ref="VQK65" si="7660">$E59*$C$64*$C$65</f>
        <v>-242386.82334836625</v>
      </c>
      <c r="VQM65" s="1676">
        <f t="shared" ref="VQM65" si="7661">$E59*$C$64*$C$65</f>
        <v>-242386.82334836625</v>
      </c>
      <c r="VQO65" s="1676">
        <f t="shared" ref="VQO65" si="7662">$E59*$C$64*$C$65</f>
        <v>-242386.82334836625</v>
      </c>
      <c r="VQQ65" s="1676">
        <f t="shared" ref="VQQ65" si="7663">$E59*$C$64*$C$65</f>
        <v>-242386.82334836625</v>
      </c>
      <c r="VQS65" s="1676">
        <f t="shared" ref="VQS65" si="7664">$E59*$C$64*$C$65</f>
        <v>-242386.82334836625</v>
      </c>
      <c r="VQU65" s="1676">
        <f t="shared" ref="VQU65" si="7665">$E59*$C$64*$C$65</f>
        <v>-242386.82334836625</v>
      </c>
      <c r="VQW65" s="1676">
        <f t="shared" ref="VQW65" si="7666">$E59*$C$64*$C$65</f>
        <v>-242386.82334836625</v>
      </c>
      <c r="VQY65" s="1676">
        <f t="shared" ref="VQY65" si="7667">$E59*$C$64*$C$65</f>
        <v>-242386.82334836625</v>
      </c>
      <c r="VRA65" s="1676">
        <f t="shared" ref="VRA65" si="7668">$E59*$C$64*$C$65</f>
        <v>-242386.82334836625</v>
      </c>
      <c r="VRC65" s="1676">
        <f t="shared" ref="VRC65" si="7669">$E59*$C$64*$C$65</f>
        <v>-242386.82334836625</v>
      </c>
      <c r="VRE65" s="1676">
        <f t="shared" ref="VRE65" si="7670">$E59*$C$64*$C$65</f>
        <v>-242386.82334836625</v>
      </c>
      <c r="VRG65" s="1676">
        <f t="shared" ref="VRG65" si="7671">$E59*$C$64*$C$65</f>
        <v>-242386.82334836625</v>
      </c>
      <c r="VRI65" s="1676">
        <f t="shared" ref="VRI65" si="7672">$E59*$C$64*$C$65</f>
        <v>-242386.82334836625</v>
      </c>
      <c r="VRK65" s="1676">
        <f t="shared" ref="VRK65" si="7673">$E59*$C$64*$C$65</f>
        <v>-242386.82334836625</v>
      </c>
      <c r="VRM65" s="1676">
        <f t="shared" ref="VRM65" si="7674">$E59*$C$64*$C$65</f>
        <v>-242386.82334836625</v>
      </c>
      <c r="VRO65" s="1676">
        <f t="shared" ref="VRO65" si="7675">$E59*$C$64*$C$65</f>
        <v>-242386.82334836625</v>
      </c>
      <c r="VRQ65" s="1676">
        <f t="shared" ref="VRQ65" si="7676">$E59*$C$64*$C$65</f>
        <v>-242386.82334836625</v>
      </c>
      <c r="VRS65" s="1676">
        <f t="shared" ref="VRS65" si="7677">$E59*$C$64*$C$65</f>
        <v>-242386.82334836625</v>
      </c>
      <c r="VRU65" s="1676">
        <f t="shared" ref="VRU65" si="7678">$E59*$C$64*$C$65</f>
        <v>-242386.82334836625</v>
      </c>
      <c r="VRW65" s="1676">
        <f t="shared" ref="VRW65" si="7679">$E59*$C$64*$C$65</f>
        <v>-242386.82334836625</v>
      </c>
      <c r="VRY65" s="1676">
        <f t="shared" ref="VRY65" si="7680">$E59*$C$64*$C$65</f>
        <v>-242386.82334836625</v>
      </c>
      <c r="VSA65" s="1676">
        <f t="shared" ref="VSA65" si="7681">$E59*$C$64*$C$65</f>
        <v>-242386.82334836625</v>
      </c>
      <c r="VSC65" s="1676">
        <f t="shared" ref="VSC65" si="7682">$E59*$C$64*$C$65</f>
        <v>-242386.82334836625</v>
      </c>
      <c r="VSE65" s="1676">
        <f t="shared" ref="VSE65" si="7683">$E59*$C$64*$C$65</f>
        <v>-242386.82334836625</v>
      </c>
      <c r="VSG65" s="1676">
        <f t="shared" ref="VSG65" si="7684">$E59*$C$64*$C$65</f>
        <v>-242386.82334836625</v>
      </c>
      <c r="VSI65" s="1676">
        <f t="shared" ref="VSI65" si="7685">$E59*$C$64*$C$65</f>
        <v>-242386.82334836625</v>
      </c>
      <c r="VSK65" s="1676">
        <f t="shared" ref="VSK65" si="7686">$E59*$C$64*$C$65</f>
        <v>-242386.82334836625</v>
      </c>
      <c r="VSM65" s="1676">
        <f t="shared" ref="VSM65" si="7687">$E59*$C$64*$C$65</f>
        <v>-242386.82334836625</v>
      </c>
      <c r="VSO65" s="1676">
        <f t="shared" ref="VSO65" si="7688">$E59*$C$64*$C$65</f>
        <v>-242386.82334836625</v>
      </c>
      <c r="VSQ65" s="1676">
        <f t="shared" ref="VSQ65" si="7689">$E59*$C$64*$C$65</f>
        <v>-242386.82334836625</v>
      </c>
      <c r="VSS65" s="1676">
        <f t="shared" ref="VSS65" si="7690">$E59*$C$64*$C$65</f>
        <v>-242386.82334836625</v>
      </c>
      <c r="VSU65" s="1676">
        <f t="shared" ref="VSU65" si="7691">$E59*$C$64*$C$65</f>
        <v>-242386.82334836625</v>
      </c>
      <c r="VSW65" s="1676">
        <f t="shared" ref="VSW65" si="7692">$E59*$C$64*$C$65</f>
        <v>-242386.82334836625</v>
      </c>
      <c r="VSY65" s="1676">
        <f t="shared" ref="VSY65" si="7693">$E59*$C$64*$C$65</f>
        <v>-242386.82334836625</v>
      </c>
      <c r="VTA65" s="1676">
        <f t="shared" ref="VTA65" si="7694">$E59*$C$64*$C$65</f>
        <v>-242386.82334836625</v>
      </c>
      <c r="VTC65" s="1676">
        <f t="shared" ref="VTC65" si="7695">$E59*$C$64*$C$65</f>
        <v>-242386.82334836625</v>
      </c>
      <c r="VTE65" s="1676">
        <f t="shared" ref="VTE65" si="7696">$E59*$C$64*$C$65</f>
        <v>-242386.82334836625</v>
      </c>
      <c r="VTG65" s="1676">
        <f t="shared" ref="VTG65" si="7697">$E59*$C$64*$C$65</f>
        <v>-242386.82334836625</v>
      </c>
      <c r="VTI65" s="1676">
        <f t="shared" ref="VTI65" si="7698">$E59*$C$64*$C$65</f>
        <v>-242386.82334836625</v>
      </c>
      <c r="VTK65" s="1676">
        <f t="shared" ref="VTK65" si="7699">$E59*$C$64*$C$65</f>
        <v>-242386.82334836625</v>
      </c>
      <c r="VTM65" s="1676">
        <f t="shared" ref="VTM65" si="7700">$E59*$C$64*$C$65</f>
        <v>-242386.82334836625</v>
      </c>
      <c r="VTO65" s="1676">
        <f t="shared" ref="VTO65" si="7701">$E59*$C$64*$C$65</f>
        <v>-242386.82334836625</v>
      </c>
      <c r="VTQ65" s="1676">
        <f t="shared" ref="VTQ65" si="7702">$E59*$C$64*$C$65</f>
        <v>-242386.82334836625</v>
      </c>
      <c r="VTS65" s="1676">
        <f t="shared" ref="VTS65" si="7703">$E59*$C$64*$C$65</f>
        <v>-242386.82334836625</v>
      </c>
      <c r="VTU65" s="1676">
        <f t="shared" ref="VTU65" si="7704">$E59*$C$64*$C$65</f>
        <v>-242386.82334836625</v>
      </c>
      <c r="VTW65" s="1676">
        <f t="shared" ref="VTW65" si="7705">$E59*$C$64*$C$65</f>
        <v>-242386.82334836625</v>
      </c>
      <c r="VTY65" s="1676">
        <f t="shared" ref="VTY65" si="7706">$E59*$C$64*$C$65</f>
        <v>-242386.82334836625</v>
      </c>
      <c r="VUA65" s="1676">
        <f t="shared" ref="VUA65" si="7707">$E59*$C$64*$C$65</f>
        <v>-242386.82334836625</v>
      </c>
      <c r="VUC65" s="1676">
        <f t="shared" ref="VUC65" si="7708">$E59*$C$64*$C$65</f>
        <v>-242386.82334836625</v>
      </c>
      <c r="VUE65" s="1676">
        <f t="shared" ref="VUE65" si="7709">$E59*$C$64*$C$65</f>
        <v>-242386.82334836625</v>
      </c>
      <c r="VUG65" s="1676">
        <f t="shared" ref="VUG65" si="7710">$E59*$C$64*$C$65</f>
        <v>-242386.82334836625</v>
      </c>
      <c r="VUI65" s="1676">
        <f t="shared" ref="VUI65" si="7711">$E59*$C$64*$C$65</f>
        <v>-242386.82334836625</v>
      </c>
      <c r="VUK65" s="1676">
        <f t="shared" ref="VUK65" si="7712">$E59*$C$64*$C$65</f>
        <v>-242386.82334836625</v>
      </c>
      <c r="VUM65" s="1676">
        <f t="shared" ref="VUM65" si="7713">$E59*$C$64*$C$65</f>
        <v>-242386.82334836625</v>
      </c>
      <c r="VUO65" s="1676">
        <f t="shared" ref="VUO65" si="7714">$E59*$C$64*$C$65</f>
        <v>-242386.82334836625</v>
      </c>
      <c r="VUQ65" s="1676">
        <f t="shared" ref="VUQ65" si="7715">$E59*$C$64*$C$65</f>
        <v>-242386.82334836625</v>
      </c>
      <c r="VUS65" s="1676">
        <f t="shared" ref="VUS65" si="7716">$E59*$C$64*$C$65</f>
        <v>-242386.82334836625</v>
      </c>
      <c r="VUU65" s="1676">
        <f t="shared" ref="VUU65" si="7717">$E59*$C$64*$C$65</f>
        <v>-242386.82334836625</v>
      </c>
      <c r="VUW65" s="1676">
        <f t="shared" ref="VUW65" si="7718">$E59*$C$64*$C$65</f>
        <v>-242386.82334836625</v>
      </c>
      <c r="VUY65" s="1676">
        <f t="shared" ref="VUY65" si="7719">$E59*$C$64*$C$65</f>
        <v>-242386.82334836625</v>
      </c>
      <c r="VVA65" s="1676">
        <f t="shared" ref="VVA65" si="7720">$E59*$C$64*$C$65</f>
        <v>-242386.82334836625</v>
      </c>
      <c r="VVC65" s="1676">
        <f t="shared" ref="VVC65" si="7721">$E59*$C$64*$C$65</f>
        <v>-242386.82334836625</v>
      </c>
      <c r="VVE65" s="1676">
        <f t="shared" ref="VVE65" si="7722">$E59*$C$64*$C$65</f>
        <v>-242386.82334836625</v>
      </c>
      <c r="VVG65" s="1676">
        <f t="shared" ref="VVG65" si="7723">$E59*$C$64*$C$65</f>
        <v>-242386.82334836625</v>
      </c>
      <c r="VVI65" s="1676">
        <f t="shared" ref="VVI65" si="7724">$E59*$C$64*$C$65</f>
        <v>-242386.82334836625</v>
      </c>
      <c r="VVK65" s="1676">
        <f t="shared" ref="VVK65" si="7725">$E59*$C$64*$C$65</f>
        <v>-242386.82334836625</v>
      </c>
      <c r="VVM65" s="1676">
        <f t="shared" ref="VVM65" si="7726">$E59*$C$64*$C$65</f>
        <v>-242386.82334836625</v>
      </c>
      <c r="VVO65" s="1676">
        <f t="shared" ref="VVO65" si="7727">$E59*$C$64*$C$65</f>
        <v>-242386.82334836625</v>
      </c>
      <c r="VVQ65" s="1676">
        <f t="shared" ref="VVQ65" si="7728">$E59*$C$64*$C$65</f>
        <v>-242386.82334836625</v>
      </c>
      <c r="VVS65" s="1676">
        <f t="shared" ref="VVS65" si="7729">$E59*$C$64*$C$65</f>
        <v>-242386.82334836625</v>
      </c>
      <c r="VVU65" s="1676">
        <f t="shared" ref="VVU65" si="7730">$E59*$C$64*$C$65</f>
        <v>-242386.82334836625</v>
      </c>
      <c r="VVW65" s="1676">
        <f t="shared" ref="VVW65" si="7731">$E59*$C$64*$C$65</f>
        <v>-242386.82334836625</v>
      </c>
      <c r="VVY65" s="1676">
        <f t="shared" ref="VVY65" si="7732">$E59*$C$64*$C$65</f>
        <v>-242386.82334836625</v>
      </c>
      <c r="VWA65" s="1676">
        <f t="shared" ref="VWA65" si="7733">$E59*$C$64*$C$65</f>
        <v>-242386.82334836625</v>
      </c>
      <c r="VWC65" s="1676">
        <f t="shared" ref="VWC65" si="7734">$E59*$C$64*$C$65</f>
        <v>-242386.82334836625</v>
      </c>
      <c r="VWE65" s="1676">
        <f t="shared" ref="VWE65" si="7735">$E59*$C$64*$C$65</f>
        <v>-242386.82334836625</v>
      </c>
      <c r="VWG65" s="1676">
        <f t="shared" ref="VWG65" si="7736">$E59*$C$64*$C$65</f>
        <v>-242386.82334836625</v>
      </c>
      <c r="VWI65" s="1676">
        <f t="shared" ref="VWI65" si="7737">$E59*$C$64*$C$65</f>
        <v>-242386.82334836625</v>
      </c>
      <c r="VWK65" s="1676">
        <f t="shared" ref="VWK65" si="7738">$E59*$C$64*$C$65</f>
        <v>-242386.82334836625</v>
      </c>
      <c r="VWM65" s="1676">
        <f t="shared" ref="VWM65" si="7739">$E59*$C$64*$C$65</f>
        <v>-242386.82334836625</v>
      </c>
      <c r="VWO65" s="1676">
        <f t="shared" ref="VWO65" si="7740">$E59*$C$64*$C$65</f>
        <v>-242386.82334836625</v>
      </c>
      <c r="VWQ65" s="1676">
        <f t="shared" ref="VWQ65" si="7741">$E59*$C$64*$C$65</f>
        <v>-242386.82334836625</v>
      </c>
      <c r="VWS65" s="1676">
        <f t="shared" ref="VWS65" si="7742">$E59*$C$64*$C$65</f>
        <v>-242386.82334836625</v>
      </c>
      <c r="VWU65" s="1676">
        <f t="shared" ref="VWU65" si="7743">$E59*$C$64*$C$65</f>
        <v>-242386.82334836625</v>
      </c>
      <c r="VWW65" s="1676">
        <f t="shared" ref="VWW65" si="7744">$E59*$C$64*$C$65</f>
        <v>-242386.82334836625</v>
      </c>
      <c r="VWY65" s="1676">
        <f t="shared" ref="VWY65" si="7745">$E59*$C$64*$C$65</f>
        <v>-242386.82334836625</v>
      </c>
      <c r="VXA65" s="1676">
        <f t="shared" ref="VXA65" si="7746">$E59*$C$64*$C$65</f>
        <v>-242386.82334836625</v>
      </c>
      <c r="VXC65" s="1676">
        <f t="shared" ref="VXC65" si="7747">$E59*$C$64*$C$65</f>
        <v>-242386.82334836625</v>
      </c>
      <c r="VXE65" s="1676">
        <f t="shared" ref="VXE65" si="7748">$E59*$C$64*$C$65</f>
        <v>-242386.82334836625</v>
      </c>
      <c r="VXG65" s="1676">
        <f t="shared" ref="VXG65" si="7749">$E59*$C$64*$C$65</f>
        <v>-242386.82334836625</v>
      </c>
      <c r="VXI65" s="1676">
        <f t="shared" ref="VXI65" si="7750">$E59*$C$64*$C$65</f>
        <v>-242386.82334836625</v>
      </c>
      <c r="VXK65" s="1676">
        <f t="shared" ref="VXK65" si="7751">$E59*$C$64*$C$65</f>
        <v>-242386.82334836625</v>
      </c>
      <c r="VXM65" s="1676">
        <f t="shared" ref="VXM65" si="7752">$E59*$C$64*$C$65</f>
        <v>-242386.82334836625</v>
      </c>
      <c r="VXO65" s="1676">
        <f t="shared" ref="VXO65" si="7753">$E59*$C$64*$C$65</f>
        <v>-242386.82334836625</v>
      </c>
      <c r="VXQ65" s="1676">
        <f t="shared" ref="VXQ65" si="7754">$E59*$C$64*$C$65</f>
        <v>-242386.82334836625</v>
      </c>
      <c r="VXS65" s="1676">
        <f t="shared" ref="VXS65" si="7755">$E59*$C$64*$C$65</f>
        <v>-242386.82334836625</v>
      </c>
      <c r="VXU65" s="1676">
        <f t="shared" ref="VXU65" si="7756">$E59*$C$64*$C$65</f>
        <v>-242386.82334836625</v>
      </c>
      <c r="VXW65" s="1676">
        <f t="shared" ref="VXW65" si="7757">$E59*$C$64*$C$65</f>
        <v>-242386.82334836625</v>
      </c>
      <c r="VXY65" s="1676">
        <f t="shared" ref="VXY65" si="7758">$E59*$C$64*$C$65</f>
        <v>-242386.82334836625</v>
      </c>
      <c r="VYA65" s="1676">
        <f t="shared" ref="VYA65" si="7759">$E59*$C$64*$C$65</f>
        <v>-242386.82334836625</v>
      </c>
      <c r="VYC65" s="1676">
        <f t="shared" ref="VYC65" si="7760">$E59*$C$64*$C$65</f>
        <v>-242386.82334836625</v>
      </c>
      <c r="VYE65" s="1676">
        <f t="shared" ref="VYE65" si="7761">$E59*$C$64*$C$65</f>
        <v>-242386.82334836625</v>
      </c>
      <c r="VYG65" s="1676">
        <f t="shared" ref="VYG65" si="7762">$E59*$C$64*$C$65</f>
        <v>-242386.82334836625</v>
      </c>
      <c r="VYI65" s="1676">
        <f t="shared" ref="VYI65" si="7763">$E59*$C$64*$C$65</f>
        <v>-242386.82334836625</v>
      </c>
      <c r="VYK65" s="1676">
        <f t="shared" ref="VYK65" si="7764">$E59*$C$64*$C$65</f>
        <v>-242386.82334836625</v>
      </c>
      <c r="VYM65" s="1676">
        <f t="shared" ref="VYM65" si="7765">$E59*$C$64*$C$65</f>
        <v>-242386.82334836625</v>
      </c>
      <c r="VYO65" s="1676">
        <f t="shared" ref="VYO65" si="7766">$E59*$C$64*$C$65</f>
        <v>-242386.82334836625</v>
      </c>
      <c r="VYQ65" s="1676">
        <f t="shared" ref="VYQ65" si="7767">$E59*$C$64*$C$65</f>
        <v>-242386.82334836625</v>
      </c>
      <c r="VYS65" s="1676">
        <f t="shared" ref="VYS65" si="7768">$E59*$C$64*$C$65</f>
        <v>-242386.82334836625</v>
      </c>
      <c r="VYU65" s="1676">
        <f t="shared" ref="VYU65" si="7769">$E59*$C$64*$C$65</f>
        <v>-242386.82334836625</v>
      </c>
      <c r="VYW65" s="1676">
        <f t="shared" ref="VYW65" si="7770">$E59*$C$64*$C$65</f>
        <v>-242386.82334836625</v>
      </c>
      <c r="VYY65" s="1676">
        <f t="shared" ref="VYY65" si="7771">$E59*$C$64*$C$65</f>
        <v>-242386.82334836625</v>
      </c>
      <c r="VZA65" s="1676">
        <f t="shared" ref="VZA65" si="7772">$E59*$C$64*$C$65</f>
        <v>-242386.82334836625</v>
      </c>
      <c r="VZC65" s="1676">
        <f t="shared" ref="VZC65" si="7773">$E59*$C$64*$C$65</f>
        <v>-242386.82334836625</v>
      </c>
      <c r="VZE65" s="1676">
        <f t="shared" ref="VZE65" si="7774">$E59*$C$64*$C$65</f>
        <v>-242386.82334836625</v>
      </c>
      <c r="VZG65" s="1676">
        <f t="shared" ref="VZG65" si="7775">$E59*$C$64*$C$65</f>
        <v>-242386.82334836625</v>
      </c>
      <c r="VZI65" s="1676">
        <f t="shared" ref="VZI65" si="7776">$E59*$C$64*$C$65</f>
        <v>-242386.82334836625</v>
      </c>
      <c r="VZK65" s="1676">
        <f t="shared" ref="VZK65" si="7777">$E59*$C$64*$C$65</f>
        <v>-242386.82334836625</v>
      </c>
      <c r="VZM65" s="1676">
        <f t="shared" ref="VZM65" si="7778">$E59*$C$64*$C$65</f>
        <v>-242386.82334836625</v>
      </c>
      <c r="VZO65" s="1676">
        <f t="shared" ref="VZO65" si="7779">$E59*$C$64*$C$65</f>
        <v>-242386.82334836625</v>
      </c>
      <c r="VZQ65" s="1676">
        <f t="shared" ref="VZQ65" si="7780">$E59*$C$64*$C$65</f>
        <v>-242386.82334836625</v>
      </c>
      <c r="VZS65" s="1676">
        <f t="shared" ref="VZS65" si="7781">$E59*$C$64*$C$65</f>
        <v>-242386.82334836625</v>
      </c>
      <c r="VZU65" s="1676">
        <f t="shared" ref="VZU65" si="7782">$E59*$C$64*$C$65</f>
        <v>-242386.82334836625</v>
      </c>
      <c r="VZW65" s="1676">
        <f t="shared" ref="VZW65" si="7783">$E59*$C$64*$C$65</f>
        <v>-242386.82334836625</v>
      </c>
      <c r="VZY65" s="1676">
        <f t="shared" ref="VZY65" si="7784">$E59*$C$64*$C$65</f>
        <v>-242386.82334836625</v>
      </c>
      <c r="WAA65" s="1676">
        <f t="shared" ref="WAA65" si="7785">$E59*$C$64*$C$65</f>
        <v>-242386.82334836625</v>
      </c>
      <c r="WAC65" s="1676">
        <f t="shared" ref="WAC65" si="7786">$E59*$C$64*$C$65</f>
        <v>-242386.82334836625</v>
      </c>
      <c r="WAE65" s="1676">
        <f t="shared" ref="WAE65" si="7787">$E59*$C$64*$C$65</f>
        <v>-242386.82334836625</v>
      </c>
      <c r="WAG65" s="1676">
        <f t="shared" ref="WAG65" si="7788">$E59*$C$64*$C$65</f>
        <v>-242386.82334836625</v>
      </c>
      <c r="WAI65" s="1676">
        <f t="shared" ref="WAI65" si="7789">$E59*$C$64*$C$65</f>
        <v>-242386.82334836625</v>
      </c>
      <c r="WAK65" s="1676">
        <f t="shared" ref="WAK65" si="7790">$E59*$C$64*$C$65</f>
        <v>-242386.82334836625</v>
      </c>
      <c r="WAM65" s="1676">
        <f t="shared" ref="WAM65" si="7791">$E59*$C$64*$C$65</f>
        <v>-242386.82334836625</v>
      </c>
      <c r="WAO65" s="1676">
        <f t="shared" ref="WAO65" si="7792">$E59*$C$64*$C$65</f>
        <v>-242386.82334836625</v>
      </c>
      <c r="WAQ65" s="1676">
        <f t="shared" ref="WAQ65" si="7793">$E59*$C$64*$C$65</f>
        <v>-242386.82334836625</v>
      </c>
      <c r="WAS65" s="1676">
        <f t="shared" ref="WAS65" si="7794">$E59*$C$64*$C$65</f>
        <v>-242386.82334836625</v>
      </c>
      <c r="WAU65" s="1676">
        <f t="shared" ref="WAU65" si="7795">$E59*$C$64*$C$65</f>
        <v>-242386.82334836625</v>
      </c>
      <c r="WAW65" s="1676">
        <f t="shared" ref="WAW65" si="7796">$E59*$C$64*$C$65</f>
        <v>-242386.82334836625</v>
      </c>
      <c r="WAY65" s="1676">
        <f t="shared" ref="WAY65" si="7797">$E59*$C$64*$C$65</f>
        <v>-242386.82334836625</v>
      </c>
      <c r="WBA65" s="1676">
        <f t="shared" ref="WBA65" si="7798">$E59*$C$64*$C$65</f>
        <v>-242386.82334836625</v>
      </c>
      <c r="WBC65" s="1676">
        <f t="shared" ref="WBC65" si="7799">$E59*$C$64*$C$65</f>
        <v>-242386.82334836625</v>
      </c>
      <c r="WBE65" s="1676">
        <f t="shared" ref="WBE65" si="7800">$E59*$C$64*$C$65</f>
        <v>-242386.82334836625</v>
      </c>
      <c r="WBG65" s="1676">
        <f t="shared" ref="WBG65" si="7801">$E59*$C$64*$C$65</f>
        <v>-242386.82334836625</v>
      </c>
      <c r="WBI65" s="1676">
        <f t="shared" ref="WBI65" si="7802">$E59*$C$64*$C$65</f>
        <v>-242386.82334836625</v>
      </c>
      <c r="WBK65" s="1676">
        <f t="shared" ref="WBK65" si="7803">$E59*$C$64*$C$65</f>
        <v>-242386.82334836625</v>
      </c>
      <c r="WBM65" s="1676">
        <f t="shared" ref="WBM65" si="7804">$E59*$C$64*$C$65</f>
        <v>-242386.82334836625</v>
      </c>
      <c r="WBO65" s="1676">
        <f t="shared" ref="WBO65" si="7805">$E59*$C$64*$C$65</f>
        <v>-242386.82334836625</v>
      </c>
      <c r="WBQ65" s="1676">
        <f t="shared" ref="WBQ65" si="7806">$E59*$C$64*$C$65</f>
        <v>-242386.82334836625</v>
      </c>
      <c r="WBS65" s="1676">
        <f t="shared" ref="WBS65" si="7807">$E59*$C$64*$C$65</f>
        <v>-242386.82334836625</v>
      </c>
      <c r="WBU65" s="1676">
        <f t="shared" ref="WBU65" si="7808">$E59*$C$64*$C$65</f>
        <v>-242386.82334836625</v>
      </c>
      <c r="WBW65" s="1676">
        <f t="shared" ref="WBW65" si="7809">$E59*$C$64*$C$65</f>
        <v>-242386.82334836625</v>
      </c>
      <c r="WBY65" s="1676">
        <f t="shared" ref="WBY65" si="7810">$E59*$C$64*$C$65</f>
        <v>-242386.82334836625</v>
      </c>
      <c r="WCA65" s="1676">
        <f t="shared" ref="WCA65" si="7811">$E59*$C$64*$C$65</f>
        <v>-242386.82334836625</v>
      </c>
      <c r="WCC65" s="1676">
        <f t="shared" ref="WCC65" si="7812">$E59*$C$64*$C$65</f>
        <v>-242386.82334836625</v>
      </c>
      <c r="WCE65" s="1676">
        <f t="shared" ref="WCE65" si="7813">$E59*$C$64*$C$65</f>
        <v>-242386.82334836625</v>
      </c>
      <c r="WCG65" s="1676">
        <f t="shared" ref="WCG65" si="7814">$E59*$C$64*$C$65</f>
        <v>-242386.82334836625</v>
      </c>
      <c r="WCI65" s="1676">
        <f t="shared" ref="WCI65" si="7815">$E59*$C$64*$C$65</f>
        <v>-242386.82334836625</v>
      </c>
      <c r="WCK65" s="1676">
        <f t="shared" ref="WCK65" si="7816">$E59*$C$64*$C$65</f>
        <v>-242386.82334836625</v>
      </c>
      <c r="WCM65" s="1676">
        <f t="shared" ref="WCM65" si="7817">$E59*$C$64*$C$65</f>
        <v>-242386.82334836625</v>
      </c>
      <c r="WCO65" s="1676">
        <f t="shared" ref="WCO65" si="7818">$E59*$C$64*$C$65</f>
        <v>-242386.82334836625</v>
      </c>
      <c r="WCQ65" s="1676">
        <f t="shared" ref="WCQ65" si="7819">$E59*$C$64*$C$65</f>
        <v>-242386.82334836625</v>
      </c>
      <c r="WCS65" s="1676">
        <f t="shared" ref="WCS65" si="7820">$E59*$C$64*$C$65</f>
        <v>-242386.82334836625</v>
      </c>
      <c r="WCU65" s="1676">
        <f t="shared" ref="WCU65" si="7821">$E59*$C$64*$C$65</f>
        <v>-242386.82334836625</v>
      </c>
      <c r="WCW65" s="1676">
        <f t="shared" ref="WCW65" si="7822">$E59*$C$64*$C$65</f>
        <v>-242386.82334836625</v>
      </c>
      <c r="WCY65" s="1676">
        <f t="shared" ref="WCY65" si="7823">$E59*$C$64*$C$65</f>
        <v>-242386.82334836625</v>
      </c>
      <c r="WDA65" s="1676">
        <f t="shared" ref="WDA65" si="7824">$E59*$C$64*$C$65</f>
        <v>-242386.82334836625</v>
      </c>
      <c r="WDC65" s="1676">
        <f t="shared" ref="WDC65" si="7825">$E59*$C$64*$C$65</f>
        <v>-242386.82334836625</v>
      </c>
      <c r="WDE65" s="1676">
        <f t="shared" ref="WDE65" si="7826">$E59*$C$64*$C$65</f>
        <v>-242386.82334836625</v>
      </c>
      <c r="WDG65" s="1676">
        <f t="shared" ref="WDG65" si="7827">$E59*$C$64*$C$65</f>
        <v>-242386.82334836625</v>
      </c>
      <c r="WDI65" s="1676">
        <f t="shared" ref="WDI65" si="7828">$E59*$C$64*$C$65</f>
        <v>-242386.82334836625</v>
      </c>
      <c r="WDK65" s="1676">
        <f t="shared" ref="WDK65" si="7829">$E59*$C$64*$C$65</f>
        <v>-242386.82334836625</v>
      </c>
      <c r="WDM65" s="1676">
        <f t="shared" ref="WDM65" si="7830">$E59*$C$64*$C$65</f>
        <v>-242386.82334836625</v>
      </c>
      <c r="WDO65" s="1676">
        <f t="shared" ref="WDO65" si="7831">$E59*$C$64*$C$65</f>
        <v>-242386.82334836625</v>
      </c>
      <c r="WDQ65" s="1676">
        <f t="shared" ref="WDQ65" si="7832">$E59*$C$64*$C$65</f>
        <v>-242386.82334836625</v>
      </c>
      <c r="WDS65" s="1676">
        <f t="shared" ref="WDS65" si="7833">$E59*$C$64*$C$65</f>
        <v>-242386.82334836625</v>
      </c>
      <c r="WDU65" s="1676">
        <f t="shared" ref="WDU65" si="7834">$E59*$C$64*$C$65</f>
        <v>-242386.82334836625</v>
      </c>
      <c r="WDW65" s="1676">
        <f t="shared" ref="WDW65" si="7835">$E59*$C$64*$C$65</f>
        <v>-242386.82334836625</v>
      </c>
      <c r="WDY65" s="1676">
        <f t="shared" ref="WDY65" si="7836">$E59*$C$64*$C$65</f>
        <v>-242386.82334836625</v>
      </c>
      <c r="WEA65" s="1676">
        <f t="shared" ref="WEA65" si="7837">$E59*$C$64*$C$65</f>
        <v>-242386.82334836625</v>
      </c>
      <c r="WEC65" s="1676">
        <f t="shared" ref="WEC65" si="7838">$E59*$C$64*$C$65</f>
        <v>-242386.82334836625</v>
      </c>
      <c r="WEE65" s="1676">
        <f t="shared" ref="WEE65" si="7839">$E59*$C$64*$C$65</f>
        <v>-242386.82334836625</v>
      </c>
      <c r="WEG65" s="1676">
        <f t="shared" ref="WEG65" si="7840">$E59*$C$64*$C$65</f>
        <v>-242386.82334836625</v>
      </c>
      <c r="WEI65" s="1676">
        <f t="shared" ref="WEI65" si="7841">$E59*$C$64*$C$65</f>
        <v>-242386.82334836625</v>
      </c>
      <c r="WEK65" s="1676">
        <f t="shared" ref="WEK65" si="7842">$E59*$C$64*$C$65</f>
        <v>-242386.82334836625</v>
      </c>
      <c r="WEM65" s="1676">
        <f t="shared" ref="WEM65" si="7843">$E59*$C$64*$C$65</f>
        <v>-242386.82334836625</v>
      </c>
      <c r="WEO65" s="1676">
        <f t="shared" ref="WEO65" si="7844">$E59*$C$64*$C$65</f>
        <v>-242386.82334836625</v>
      </c>
      <c r="WEQ65" s="1676">
        <f t="shared" ref="WEQ65" si="7845">$E59*$C$64*$C$65</f>
        <v>-242386.82334836625</v>
      </c>
      <c r="WES65" s="1676">
        <f t="shared" ref="WES65" si="7846">$E59*$C$64*$C$65</f>
        <v>-242386.82334836625</v>
      </c>
      <c r="WEU65" s="1676">
        <f t="shared" ref="WEU65" si="7847">$E59*$C$64*$C$65</f>
        <v>-242386.82334836625</v>
      </c>
      <c r="WEW65" s="1676">
        <f t="shared" ref="WEW65" si="7848">$E59*$C$64*$C$65</f>
        <v>-242386.82334836625</v>
      </c>
      <c r="WEY65" s="1676">
        <f t="shared" ref="WEY65" si="7849">$E59*$C$64*$C$65</f>
        <v>-242386.82334836625</v>
      </c>
      <c r="WFA65" s="1676">
        <f t="shared" ref="WFA65" si="7850">$E59*$C$64*$C$65</f>
        <v>-242386.82334836625</v>
      </c>
      <c r="WFC65" s="1676">
        <f t="shared" ref="WFC65" si="7851">$E59*$C$64*$C$65</f>
        <v>-242386.82334836625</v>
      </c>
      <c r="WFE65" s="1676">
        <f t="shared" ref="WFE65" si="7852">$E59*$C$64*$C$65</f>
        <v>-242386.82334836625</v>
      </c>
      <c r="WFG65" s="1676">
        <f t="shared" ref="WFG65" si="7853">$E59*$C$64*$C$65</f>
        <v>-242386.82334836625</v>
      </c>
      <c r="WFI65" s="1676">
        <f t="shared" ref="WFI65" si="7854">$E59*$C$64*$C$65</f>
        <v>-242386.82334836625</v>
      </c>
      <c r="WFK65" s="1676">
        <f t="shared" ref="WFK65" si="7855">$E59*$C$64*$C$65</f>
        <v>-242386.82334836625</v>
      </c>
      <c r="WFM65" s="1676">
        <f t="shared" ref="WFM65" si="7856">$E59*$C$64*$C$65</f>
        <v>-242386.82334836625</v>
      </c>
      <c r="WFO65" s="1676">
        <f t="shared" ref="WFO65" si="7857">$E59*$C$64*$C$65</f>
        <v>-242386.82334836625</v>
      </c>
      <c r="WFQ65" s="1676">
        <f t="shared" ref="WFQ65" si="7858">$E59*$C$64*$C$65</f>
        <v>-242386.82334836625</v>
      </c>
      <c r="WFS65" s="1676">
        <f t="shared" ref="WFS65" si="7859">$E59*$C$64*$C$65</f>
        <v>-242386.82334836625</v>
      </c>
      <c r="WFU65" s="1676">
        <f t="shared" ref="WFU65" si="7860">$E59*$C$64*$C$65</f>
        <v>-242386.82334836625</v>
      </c>
      <c r="WFW65" s="1676">
        <f t="shared" ref="WFW65" si="7861">$E59*$C$64*$C$65</f>
        <v>-242386.82334836625</v>
      </c>
      <c r="WFY65" s="1676">
        <f t="shared" ref="WFY65" si="7862">$E59*$C$64*$C$65</f>
        <v>-242386.82334836625</v>
      </c>
      <c r="WGA65" s="1676">
        <f t="shared" ref="WGA65" si="7863">$E59*$C$64*$C$65</f>
        <v>-242386.82334836625</v>
      </c>
      <c r="WGC65" s="1676">
        <f t="shared" ref="WGC65" si="7864">$E59*$C$64*$C$65</f>
        <v>-242386.82334836625</v>
      </c>
      <c r="WGE65" s="1676">
        <f t="shared" ref="WGE65" si="7865">$E59*$C$64*$C$65</f>
        <v>-242386.82334836625</v>
      </c>
      <c r="WGG65" s="1676">
        <f t="shared" ref="WGG65" si="7866">$E59*$C$64*$C$65</f>
        <v>-242386.82334836625</v>
      </c>
      <c r="WGI65" s="1676">
        <f t="shared" ref="WGI65" si="7867">$E59*$C$64*$C$65</f>
        <v>-242386.82334836625</v>
      </c>
      <c r="WGK65" s="1676">
        <f t="shared" ref="WGK65" si="7868">$E59*$C$64*$C$65</f>
        <v>-242386.82334836625</v>
      </c>
      <c r="WGM65" s="1676">
        <f t="shared" ref="WGM65" si="7869">$E59*$C$64*$C$65</f>
        <v>-242386.82334836625</v>
      </c>
      <c r="WGO65" s="1676">
        <f t="shared" ref="WGO65" si="7870">$E59*$C$64*$C$65</f>
        <v>-242386.82334836625</v>
      </c>
      <c r="WGQ65" s="1676">
        <f t="shared" ref="WGQ65" si="7871">$E59*$C$64*$C$65</f>
        <v>-242386.82334836625</v>
      </c>
      <c r="WGS65" s="1676">
        <f t="shared" ref="WGS65" si="7872">$E59*$C$64*$C$65</f>
        <v>-242386.82334836625</v>
      </c>
      <c r="WGU65" s="1676">
        <f t="shared" ref="WGU65" si="7873">$E59*$C$64*$C$65</f>
        <v>-242386.82334836625</v>
      </c>
      <c r="WGW65" s="1676">
        <f t="shared" ref="WGW65" si="7874">$E59*$C$64*$C$65</f>
        <v>-242386.82334836625</v>
      </c>
      <c r="WGY65" s="1676">
        <f t="shared" ref="WGY65" si="7875">$E59*$C$64*$C$65</f>
        <v>-242386.82334836625</v>
      </c>
      <c r="WHA65" s="1676">
        <f t="shared" ref="WHA65" si="7876">$E59*$C$64*$C$65</f>
        <v>-242386.82334836625</v>
      </c>
      <c r="WHC65" s="1676">
        <f t="shared" ref="WHC65" si="7877">$E59*$C$64*$C$65</f>
        <v>-242386.82334836625</v>
      </c>
      <c r="WHE65" s="1676">
        <f t="shared" ref="WHE65" si="7878">$E59*$C$64*$C$65</f>
        <v>-242386.82334836625</v>
      </c>
      <c r="WHG65" s="1676">
        <f t="shared" ref="WHG65" si="7879">$E59*$C$64*$C$65</f>
        <v>-242386.82334836625</v>
      </c>
      <c r="WHI65" s="1676">
        <f t="shared" ref="WHI65" si="7880">$E59*$C$64*$C$65</f>
        <v>-242386.82334836625</v>
      </c>
      <c r="WHK65" s="1676">
        <f t="shared" ref="WHK65" si="7881">$E59*$C$64*$C$65</f>
        <v>-242386.82334836625</v>
      </c>
      <c r="WHM65" s="1676">
        <f t="shared" ref="WHM65" si="7882">$E59*$C$64*$C$65</f>
        <v>-242386.82334836625</v>
      </c>
      <c r="WHO65" s="1676">
        <f t="shared" ref="WHO65" si="7883">$E59*$C$64*$C$65</f>
        <v>-242386.82334836625</v>
      </c>
      <c r="WHQ65" s="1676">
        <f t="shared" ref="WHQ65" si="7884">$E59*$C$64*$C$65</f>
        <v>-242386.82334836625</v>
      </c>
      <c r="WHS65" s="1676">
        <f t="shared" ref="WHS65" si="7885">$E59*$C$64*$C$65</f>
        <v>-242386.82334836625</v>
      </c>
      <c r="WHU65" s="1676">
        <f t="shared" ref="WHU65" si="7886">$E59*$C$64*$C$65</f>
        <v>-242386.82334836625</v>
      </c>
      <c r="WHW65" s="1676">
        <f t="shared" ref="WHW65" si="7887">$E59*$C$64*$C$65</f>
        <v>-242386.82334836625</v>
      </c>
      <c r="WHY65" s="1676">
        <f t="shared" ref="WHY65" si="7888">$E59*$C$64*$C$65</f>
        <v>-242386.82334836625</v>
      </c>
      <c r="WIA65" s="1676">
        <f t="shared" ref="WIA65" si="7889">$E59*$C$64*$C$65</f>
        <v>-242386.82334836625</v>
      </c>
      <c r="WIC65" s="1676">
        <f t="shared" ref="WIC65" si="7890">$E59*$C$64*$C$65</f>
        <v>-242386.82334836625</v>
      </c>
      <c r="WIE65" s="1676">
        <f t="shared" ref="WIE65" si="7891">$E59*$C$64*$C$65</f>
        <v>-242386.82334836625</v>
      </c>
      <c r="WIG65" s="1676">
        <f t="shared" ref="WIG65" si="7892">$E59*$C$64*$C$65</f>
        <v>-242386.82334836625</v>
      </c>
      <c r="WII65" s="1676">
        <f t="shared" ref="WII65" si="7893">$E59*$C$64*$C$65</f>
        <v>-242386.82334836625</v>
      </c>
      <c r="WIK65" s="1676">
        <f t="shared" ref="WIK65" si="7894">$E59*$C$64*$C$65</f>
        <v>-242386.82334836625</v>
      </c>
      <c r="WIM65" s="1676">
        <f t="shared" ref="WIM65" si="7895">$E59*$C$64*$C$65</f>
        <v>-242386.82334836625</v>
      </c>
      <c r="WIO65" s="1676">
        <f t="shared" ref="WIO65" si="7896">$E59*$C$64*$C$65</f>
        <v>-242386.82334836625</v>
      </c>
      <c r="WIQ65" s="1676">
        <f t="shared" ref="WIQ65" si="7897">$E59*$C$64*$C$65</f>
        <v>-242386.82334836625</v>
      </c>
      <c r="WIS65" s="1676">
        <f t="shared" ref="WIS65" si="7898">$E59*$C$64*$C$65</f>
        <v>-242386.82334836625</v>
      </c>
      <c r="WIU65" s="1676">
        <f t="shared" ref="WIU65" si="7899">$E59*$C$64*$C$65</f>
        <v>-242386.82334836625</v>
      </c>
      <c r="WIW65" s="1676">
        <f t="shared" ref="WIW65" si="7900">$E59*$C$64*$C$65</f>
        <v>-242386.82334836625</v>
      </c>
      <c r="WIY65" s="1676">
        <f t="shared" ref="WIY65" si="7901">$E59*$C$64*$C$65</f>
        <v>-242386.82334836625</v>
      </c>
      <c r="WJA65" s="1676">
        <f t="shared" ref="WJA65" si="7902">$E59*$C$64*$C$65</f>
        <v>-242386.82334836625</v>
      </c>
      <c r="WJC65" s="1676">
        <f t="shared" ref="WJC65" si="7903">$E59*$C$64*$C$65</f>
        <v>-242386.82334836625</v>
      </c>
      <c r="WJE65" s="1676">
        <f t="shared" ref="WJE65" si="7904">$E59*$C$64*$C$65</f>
        <v>-242386.82334836625</v>
      </c>
      <c r="WJG65" s="1676">
        <f t="shared" ref="WJG65" si="7905">$E59*$C$64*$C$65</f>
        <v>-242386.82334836625</v>
      </c>
      <c r="WJI65" s="1676">
        <f t="shared" ref="WJI65" si="7906">$E59*$C$64*$C$65</f>
        <v>-242386.82334836625</v>
      </c>
      <c r="WJK65" s="1676">
        <f t="shared" ref="WJK65" si="7907">$E59*$C$64*$C$65</f>
        <v>-242386.82334836625</v>
      </c>
      <c r="WJM65" s="1676">
        <f t="shared" ref="WJM65" si="7908">$E59*$C$64*$C$65</f>
        <v>-242386.82334836625</v>
      </c>
      <c r="WJO65" s="1676">
        <f t="shared" ref="WJO65" si="7909">$E59*$C$64*$C$65</f>
        <v>-242386.82334836625</v>
      </c>
      <c r="WJQ65" s="1676">
        <f t="shared" ref="WJQ65" si="7910">$E59*$C$64*$C$65</f>
        <v>-242386.82334836625</v>
      </c>
      <c r="WJS65" s="1676">
        <f t="shared" ref="WJS65" si="7911">$E59*$C$64*$C$65</f>
        <v>-242386.82334836625</v>
      </c>
      <c r="WJU65" s="1676">
        <f t="shared" ref="WJU65" si="7912">$E59*$C$64*$C$65</f>
        <v>-242386.82334836625</v>
      </c>
      <c r="WJW65" s="1676">
        <f t="shared" ref="WJW65" si="7913">$E59*$C$64*$C$65</f>
        <v>-242386.82334836625</v>
      </c>
      <c r="WJY65" s="1676">
        <f t="shared" ref="WJY65" si="7914">$E59*$C$64*$C$65</f>
        <v>-242386.82334836625</v>
      </c>
      <c r="WKA65" s="1676">
        <f t="shared" ref="WKA65" si="7915">$E59*$C$64*$C$65</f>
        <v>-242386.82334836625</v>
      </c>
      <c r="WKC65" s="1676">
        <f t="shared" ref="WKC65" si="7916">$E59*$C$64*$C$65</f>
        <v>-242386.82334836625</v>
      </c>
      <c r="WKE65" s="1676">
        <f t="shared" ref="WKE65" si="7917">$E59*$C$64*$C$65</f>
        <v>-242386.82334836625</v>
      </c>
      <c r="WKG65" s="1676">
        <f t="shared" ref="WKG65" si="7918">$E59*$C$64*$C$65</f>
        <v>-242386.82334836625</v>
      </c>
      <c r="WKI65" s="1676">
        <f t="shared" ref="WKI65" si="7919">$E59*$C$64*$C$65</f>
        <v>-242386.82334836625</v>
      </c>
      <c r="WKK65" s="1676">
        <f t="shared" ref="WKK65" si="7920">$E59*$C$64*$C$65</f>
        <v>-242386.82334836625</v>
      </c>
      <c r="WKM65" s="1676">
        <f t="shared" ref="WKM65" si="7921">$E59*$C$64*$C$65</f>
        <v>-242386.82334836625</v>
      </c>
      <c r="WKO65" s="1676">
        <f t="shared" ref="WKO65" si="7922">$E59*$C$64*$C$65</f>
        <v>-242386.82334836625</v>
      </c>
      <c r="WKQ65" s="1676">
        <f t="shared" ref="WKQ65" si="7923">$E59*$C$64*$C$65</f>
        <v>-242386.82334836625</v>
      </c>
      <c r="WKS65" s="1676">
        <f t="shared" ref="WKS65" si="7924">$E59*$C$64*$C$65</f>
        <v>-242386.82334836625</v>
      </c>
      <c r="WKU65" s="1676">
        <f t="shared" ref="WKU65" si="7925">$E59*$C$64*$C$65</f>
        <v>-242386.82334836625</v>
      </c>
      <c r="WKW65" s="1676">
        <f t="shared" ref="WKW65" si="7926">$E59*$C$64*$C$65</f>
        <v>-242386.82334836625</v>
      </c>
      <c r="WKY65" s="1676">
        <f t="shared" ref="WKY65" si="7927">$E59*$C$64*$C$65</f>
        <v>-242386.82334836625</v>
      </c>
      <c r="WLA65" s="1676">
        <f t="shared" ref="WLA65" si="7928">$E59*$C$64*$C$65</f>
        <v>-242386.82334836625</v>
      </c>
      <c r="WLC65" s="1676">
        <f t="shared" ref="WLC65" si="7929">$E59*$C$64*$C$65</f>
        <v>-242386.82334836625</v>
      </c>
      <c r="WLE65" s="1676">
        <f t="shared" ref="WLE65" si="7930">$E59*$C$64*$C$65</f>
        <v>-242386.82334836625</v>
      </c>
      <c r="WLG65" s="1676">
        <f t="shared" ref="WLG65" si="7931">$E59*$C$64*$C$65</f>
        <v>-242386.82334836625</v>
      </c>
      <c r="WLI65" s="1676">
        <f t="shared" ref="WLI65" si="7932">$E59*$C$64*$C$65</f>
        <v>-242386.82334836625</v>
      </c>
      <c r="WLK65" s="1676">
        <f t="shared" ref="WLK65" si="7933">$E59*$C$64*$C$65</f>
        <v>-242386.82334836625</v>
      </c>
      <c r="WLM65" s="1676">
        <f t="shared" ref="WLM65" si="7934">$E59*$C$64*$C$65</f>
        <v>-242386.82334836625</v>
      </c>
      <c r="WLO65" s="1676">
        <f t="shared" ref="WLO65" si="7935">$E59*$C$64*$C$65</f>
        <v>-242386.82334836625</v>
      </c>
      <c r="WLQ65" s="1676">
        <f t="shared" ref="WLQ65" si="7936">$E59*$C$64*$C$65</f>
        <v>-242386.82334836625</v>
      </c>
      <c r="WLS65" s="1676">
        <f t="shared" ref="WLS65" si="7937">$E59*$C$64*$C$65</f>
        <v>-242386.82334836625</v>
      </c>
      <c r="WLU65" s="1676">
        <f t="shared" ref="WLU65" si="7938">$E59*$C$64*$C$65</f>
        <v>-242386.82334836625</v>
      </c>
      <c r="WLW65" s="1676">
        <f t="shared" ref="WLW65" si="7939">$E59*$C$64*$C$65</f>
        <v>-242386.82334836625</v>
      </c>
      <c r="WLY65" s="1676">
        <f t="shared" ref="WLY65" si="7940">$E59*$C$64*$C$65</f>
        <v>-242386.82334836625</v>
      </c>
      <c r="WMA65" s="1676">
        <f t="shared" ref="WMA65" si="7941">$E59*$C$64*$C$65</f>
        <v>-242386.82334836625</v>
      </c>
      <c r="WMC65" s="1676">
        <f t="shared" ref="WMC65" si="7942">$E59*$C$64*$C$65</f>
        <v>-242386.82334836625</v>
      </c>
      <c r="WME65" s="1676">
        <f t="shared" ref="WME65" si="7943">$E59*$C$64*$C$65</f>
        <v>-242386.82334836625</v>
      </c>
      <c r="WMG65" s="1676">
        <f t="shared" ref="WMG65" si="7944">$E59*$C$64*$C$65</f>
        <v>-242386.82334836625</v>
      </c>
      <c r="WMI65" s="1676">
        <f t="shared" ref="WMI65" si="7945">$E59*$C$64*$C$65</f>
        <v>-242386.82334836625</v>
      </c>
      <c r="WMK65" s="1676">
        <f t="shared" ref="WMK65" si="7946">$E59*$C$64*$C$65</f>
        <v>-242386.82334836625</v>
      </c>
      <c r="WMM65" s="1676">
        <f t="shared" ref="WMM65" si="7947">$E59*$C$64*$C$65</f>
        <v>-242386.82334836625</v>
      </c>
      <c r="WMO65" s="1676">
        <f t="shared" ref="WMO65" si="7948">$E59*$C$64*$C$65</f>
        <v>-242386.82334836625</v>
      </c>
      <c r="WMQ65" s="1676">
        <f t="shared" ref="WMQ65" si="7949">$E59*$C$64*$C$65</f>
        <v>-242386.82334836625</v>
      </c>
      <c r="WMS65" s="1676">
        <f t="shared" ref="WMS65" si="7950">$E59*$C$64*$C$65</f>
        <v>-242386.82334836625</v>
      </c>
      <c r="WMU65" s="1676">
        <f t="shared" ref="WMU65" si="7951">$E59*$C$64*$C$65</f>
        <v>-242386.82334836625</v>
      </c>
      <c r="WMW65" s="1676">
        <f t="shared" ref="WMW65" si="7952">$E59*$C$64*$C$65</f>
        <v>-242386.82334836625</v>
      </c>
      <c r="WMY65" s="1676">
        <f t="shared" ref="WMY65" si="7953">$E59*$C$64*$C$65</f>
        <v>-242386.82334836625</v>
      </c>
      <c r="WNA65" s="1676">
        <f t="shared" ref="WNA65" si="7954">$E59*$C$64*$C$65</f>
        <v>-242386.82334836625</v>
      </c>
      <c r="WNC65" s="1676">
        <f t="shared" ref="WNC65" si="7955">$E59*$C$64*$C$65</f>
        <v>-242386.82334836625</v>
      </c>
      <c r="WNE65" s="1676">
        <f t="shared" ref="WNE65" si="7956">$E59*$C$64*$C$65</f>
        <v>-242386.82334836625</v>
      </c>
      <c r="WNG65" s="1676">
        <f t="shared" ref="WNG65" si="7957">$E59*$C$64*$C$65</f>
        <v>-242386.82334836625</v>
      </c>
      <c r="WNI65" s="1676">
        <f t="shared" ref="WNI65" si="7958">$E59*$C$64*$C$65</f>
        <v>-242386.82334836625</v>
      </c>
      <c r="WNK65" s="1676">
        <f t="shared" ref="WNK65" si="7959">$E59*$C$64*$C$65</f>
        <v>-242386.82334836625</v>
      </c>
      <c r="WNM65" s="1676">
        <f t="shared" ref="WNM65" si="7960">$E59*$C$64*$C$65</f>
        <v>-242386.82334836625</v>
      </c>
      <c r="WNO65" s="1676">
        <f t="shared" ref="WNO65" si="7961">$E59*$C$64*$C$65</f>
        <v>-242386.82334836625</v>
      </c>
      <c r="WNQ65" s="1676">
        <f t="shared" ref="WNQ65" si="7962">$E59*$C$64*$C$65</f>
        <v>-242386.82334836625</v>
      </c>
      <c r="WNS65" s="1676">
        <f t="shared" ref="WNS65" si="7963">$E59*$C$64*$C$65</f>
        <v>-242386.82334836625</v>
      </c>
      <c r="WNU65" s="1676">
        <f t="shared" ref="WNU65" si="7964">$E59*$C$64*$C$65</f>
        <v>-242386.82334836625</v>
      </c>
      <c r="WNW65" s="1676">
        <f t="shared" ref="WNW65" si="7965">$E59*$C$64*$C$65</f>
        <v>-242386.82334836625</v>
      </c>
      <c r="WNY65" s="1676">
        <f t="shared" ref="WNY65" si="7966">$E59*$C$64*$C$65</f>
        <v>-242386.82334836625</v>
      </c>
      <c r="WOA65" s="1676">
        <f t="shared" ref="WOA65" si="7967">$E59*$C$64*$C$65</f>
        <v>-242386.82334836625</v>
      </c>
      <c r="WOC65" s="1676">
        <f t="shared" ref="WOC65" si="7968">$E59*$C$64*$C$65</f>
        <v>-242386.82334836625</v>
      </c>
      <c r="WOE65" s="1676">
        <f t="shared" ref="WOE65" si="7969">$E59*$C$64*$C$65</f>
        <v>-242386.82334836625</v>
      </c>
      <c r="WOG65" s="1676">
        <f t="shared" ref="WOG65" si="7970">$E59*$C$64*$C$65</f>
        <v>-242386.82334836625</v>
      </c>
      <c r="WOI65" s="1676">
        <f t="shared" ref="WOI65" si="7971">$E59*$C$64*$C$65</f>
        <v>-242386.82334836625</v>
      </c>
      <c r="WOK65" s="1676">
        <f t="shared" ref="WOK65" si="7972">$E59*$C$64*$C$65</f>
        <v>-242386.82334836625</v>
      </c>
      <c r="WOM65" s="1676">
        <f t="shared" ref="WOM65" si="7973">$E59*$C$64*$C$65</f>
        <v>-242386.82334836625</v>
      </c>
      <c r="WOO65" s="1676">
        <f t="shared" ref="WOO65" si="7974">$E59*$C$64*$C$65</f>
        <v>-242386.82334836625</v>
      </c>
      <c r="WOQ65" s="1676">
        <f t="shared" ref="WOQ65" si="7975">$E59*$C$64*$C$65</f>
        <v>-242386.82334836625</v>
      </c>
      <c r="WOS65" s="1676">
        <f t="shared" ref="WOS65" si="7976">$E59*$C$64*$C$65</f>
        <v>-242386.82334836625</v>
      </c>
      <c r="WOU65" s="1676">
        <f t="shared" ref="WOU65" si="7977">$E59*$C$64*$C$65</f>
        <v>-242386.82334836625</v>
      </c>
      <c r="WOW65" s="1676">
        <f t="shared" ref="WOW65" si="7978">$E59*$C$64*$C$65</f>
        <v>-242386.82334836625</v>
      </c>
      <c r="WOY65" s="1676">
        <f t="shared" ref="WOY65" si="7979">$E59*$C$64*$C$65</f>
        <v>-242386.82334836625</v>
      </c>
      <c r="WPA65" s="1676">
        <f t="shared" ref="WPA65" si="7980">$E59*$C$64*$C$65</f>
        <v>-242386.82334836625</v>
      </c>
      <c r="WPC65" s="1676">
        <f t="shared" ref="WPC65" si="7981">$E59*$C$64*$C$65</f>
        <v>-242386.82334836625</v>
      </c>
      <c r="WPE65" s="1676">
        <f t="shared" ref="WPE65" si="7982">$E59*$C$64*$C$65</f>
        <v>-242386.82334836625</v>
      </c>
      <c r="WPG65" s="1676">
        <f t="shared" ref="WPG65" si="7983">$E59*$C$64*$C$65</f>
        <v>-242386.82334836625</v>
      </c>
      <c r="WPI65" s="1676">
        <f t="shared" ref="WPI65" si="7984">$E59*$C$64*$C$65</f>
        <v>-242386.82334836625</v>
      </c>
      <c r="WPK65" s="1676">
        <f t="shared" ref="WPK65" si="7985">$E59*$C$64*$C$65</f>
        <v>-242386.82334836625</v>
      </c>
      <c r="WPM65" s="1676">
        <f t="shared" ref="WPM65" si="7986">$E59*$C$64*$C$65</f>
        <v>-242386.82334836625</v>
      </c>
      <c r="WPO65" s="1676">
        <f t="shared" ref="WPO65" si="7987">$E59*$C$64*$C$65</f>
        <v>-242386.82334836625</v>
      </c>
      <c r="WPQ65" s="1676">
        <f t="shared" ref="WPQ65" si="7988">$E59*$C$64*$C$65</f>
        <v>-242386.82334836625</v>
      </c>
      <c r="WPS65" s="1676">
        <f t="shared" ref="WPS65" si="7989">$E59*$C$64*$C$65</f>
        <v>-242386.82334836625</v>
      </c>
      <c r="WPU65" s="1676">
        <f t="shared" ref="WPU65" si="7990">$E59*$C$64*$C$65</f>
        <v>-242386.82334836625</v>
      </c>
      <c r="WPW65" s="1676">
        <f t="shared" ref="WPW65" si="7991">$E59*$C$64*$C$65</f>
        <v>-242386.82334836625</v>
      </c>
      <c r="WPY65" s="1676">
        <f t="shared" ref="WPY65" si="7992">$E59*$C$64*$C$65</f>
        <v>-242386.82334836625</v>
      </c>
      <c r="WQA65" s="1676">
        <f t="shared" ref="WQA65" si="7993">$E59*$C$64*$C$65</f>
        <v>-242386.82334836625</v>
      </c>
      <c r="WQC65" s="1676">
        <f t="shared" ref="WQC65" si="7994">$E59*$C$64*$C$65</f>
        <v>-242386.82334836625</v>
      </c>
      <c r="WQE65" s="1676">
        <f t="shared" ref="WQE65" si="7995">$E59*$C$64*$C$65</f>
        <v>-242386.82334836625</v>
      </c>
      <c r="WQG65" s="1676">
        <f t="shared" ref="WQG65" si="7996">$E59*$C$64*$C$65</f>
        <v>-242386.82334836625</v>
      </c>
      <c r="WQI65" s="1676">
        <f t="shared" ref="WQI65" si="7997">$E59*$C$64*$C$65</f>
        <v>-242386.82334836625</v>
      </c>
      <c r="WQK65" s="1676">
        <f t="shared" ref="WQK65" si="7998">$E59*$C$64*$C$65</f>
        <v>-242386.82334836625</v>
      </c>
      <c r="WQM65" s="1676">
        <f t="shared" ref="WQM65" si="7999">$E59*$C$64*$C$65</f>
        <v>-242386.82334836625</v>
      </c>
      <c r="WQO65" s="1676">
        <f t="shared" ref="WQO65" si="8000">$E59*$C$64*$C$65</f>
        <v>-242386.82334836625</v>
      </c>
      <c r="WQQ65" s="1676">
        <f t="shared" ref="WQQ65" si="8001">$E59*$C$64*$C$65</f>
        <v>-242386.82334836625</v>
      </c>
      <c r="WQS65" s="1676">
        <f t="shared" ref="WQS65" si="8002">$E59*$C$64*$C$65</f>
        <v>-242386.82334836625</v>
      </c>
      <c r="WQU65" s="1676">
        <f t="shared" ref="WQU65" si="8003">$E59*$C$64*$C$65</f>
        <v>-242386.82334836625</v>
      </c>
      <c r="WQW65" s="1676">
        <f t="shared" ref="WQW65" si="8004">$E59*$C$64*$C$65</f>
        <v>-242386.82334836625</v>
      </c>
      <c r="WQY65" s="1676">
        <f t="shared" ref="WQY65" si="8005">$E59*$C$64*$C$65</f>
        <v>-242386.82334836625</v>
      </c>
      <c r="WRA65" s="1676">
        <f t="shared" ref="WRA65" si="8006">$E59*$C$64*$C$65</f>
        <v>-242386.82334836625</v>
      </c>
      <c r="WRC65" s="1676">
        <f t="shared" ref="WRC65" si="8007">$E59*$C$64*$C$65</f>
        <v>-242386.82334836625</v>
      </c>
      <c r="WRE65" s="1676">
        <f t="shared" ref="WRE65" si="8008">$E59*$C$64*$C$65</f>
        <v>-242386.82334836625</v>
      </c>
      <c r="WRG65" s="1676">
        <f t="shared" ref="WRG65" si="8009">$E59*$C$64*$C$65</f>
        <v>-242386.82334836625</v>
      </c>
      <c r="WRI65" s="1676">
        <f t="shared" ref="WRI65" si="8010">$E59*$C$64*$C$65</f>
        <v>-242386.82334836625</v>
      </c>
      <c r="WRK65" s="1676">
        <f t="shared" ref="WRK65" si="8011">$E59*$C$64*$C$65</f>
        <v>-242386.82334836625</v>
      </c>
      <c r="WRM65" s="1676">
        <f t="shared" ref="WRM65" si="8012">$E59*$C$64*$C$65</f>
        <v>-242386.82334836625</v>
      </c>
      <c r="WRO65" s="1676">
        <f t="shared" ref="WRO65" si="8013">$E59*$C$64*$C$65</f>
        <v>-242386.82334836625</v>
      </c>
      <c r="WRQ65" s="1676">
        <f t="shared" ref="WRQ65" si="8014">$E59*$C$64*$C$65</f>
        <v>-242386.82334836625</v>
      </c>
      <c r="WRS65" s="1676">
        <f t="shared" ref="WRS65" si="8015">$E59*$C$64*$C$65</f>
        <v>-242386.82334836625</v>
      </c>
      <c r="WRU65" s="1676">
        <f t="shared" ref="WRU65" si="8016">$E59*$C$64*$C$65</f>
        <v>-242386.82334836625</v>
      </c>
      <c r="WRW65" s="1676">
        <f t="shared" ref="WRW65" si="8017">$E59*$C$64*$C$65</f>
        <v>-242386.82334836625</v>
      </c>
      <c r="WRY65" s="1676">
        <f t="shared" ref="WRY65" si="8018">$E59*$C$64*$C$65</f>
        <v>-242386.82334836625</v>
      </c>
      <c r="WSA65" s="1676">
        <f t="shared" ref="WSA65" si="8019">$E59*$C$64*$C$65</f>
        <v>-242386.82334836625</v>
      </c>
      <c r="WSC65" s="1676">
        <f t="shared" ref="WSC65" si="8020">$E59*$C$64*$C$65</f>
        <v>-242386.82334836625</v>
      </c>
      <c r="WSE65" s="1676">
        <f t="shared" ref="WSE65" si="8021">$E59*$C$64*$C$65</f>
        <v>-242386.82334836625</v>
      </c>
      <c r="WSG65" s="1676">
        <f t="shared" ref="WSG65" si="8022">$E59*$C$64*$C$65</f>
        <v>-242386.82334836625</v>
      </c>
      <c r="WSI65" s="1676">
        <f t="shared" ref="WSI65" si="8023">$E59*$C$64*$C$65</f>
        <v>-242386.82334836625</v>
      </c>
      <c r="WSK65" s="1676">
        <f t="shared" ref="WSK65" si="8024">$E59*$C$64*$C$65</f>
        <v>-242386.82334836625</v>
      </c>
      <c r="WSM65" s="1676">
        <f t="shared" ref="WSM65" si="8025">$E59*$C$64*$C$65</f>
        <v>-242386.82334836625</v>
      </c>
      <c r="WSO65" s="1676">
        <f t="shared" ref="WSO65" si="8026">$E59*$C$64*$C$65</f>
        <v>-242386.82334836625</v>
      </c>
      <c r="WSQ65" s="1676">
        <f t="shared" ref="WSQ65" si="8027">$E59*$C$64*$C$65</f>
        <v>-242386.82334836625</v>
      </c>
      <c r="WSS65" s="1676">
        <f t="shared" ref="WSS65" si="8028">$E59*$C$64*$C$65</f>
        <v>-242386.82334836625</v>
      </c>
      <c r="WSU65" s="1676">
        <f t="shared" ref="WSU65" si="8029">$E59*$C$64*$C$65</f>
        <v>-242386.82334836625</v>
      </c>
      <c r="WSW65" s="1676">
        <f t="shared" ref="WSW65" si="8030">$E59*$C$64*$C$65</f>
        <v>-242386.82334836625</v>
      </c>
      <c r="WSY65" s="1676">
        <f t="shared" ref="WSY65" si="8031">$E59*$C$64*$C$65</f>
        <v>-242386.82334836625</v>
      </c>
      <c r="WTA65" s="1676">
        <f t="shared" ref="WTA65" si="8032">$E59*$C$64*$C$65</f>
        <v>-242386.82334836625</v>
      </c>
      <c r="WTC65" s="1676">
        <f t="shared" ref="WTC65" si="8033">$E59*$C$64*$C$65</f>
        <v>-242386.82334836625</v>
      </c>
      <c r="WTE65" s="1676">
        <f t="shared" ref="WTE65" si="8034">$E59*$C$64*$C$65</f>
        <v>-242386.82334836625</v>
      </c>
      <c r="WTG65" s="1676">
        <f t="shared" ref="WTG65" si="8035">$E59*$C$64*$C$65</f>
        <v>-242386.82334836625</v>
      </c>
      <c r="WTI65" s="1676">
        <f t="shared" ref="WTI65" si="8036">$E59*$C$64*$C$65</f>
        <v>-242386.82334836625</v>
      </c>
      <c r="WTK65" s="1676">
        <f t="shared" ref="WTK65" si="8037">$E59*$C$64*$C$65</f>
        <v>-242386.82334836625</v>
      </c>
      <c r="WTM65" s="1676">
        <f t="shared" ref="WTM65" si="8038">$E59*$C$64*$C$65</f>
        <v>-242386.82334836625</v>
      </c>
      <c r="WTO65" s="1676">
        <f t="shared" ref="WTO65" si="8039">$E59*$C$64*$C$65</f>
        <v>-242386.82334836625</v>
      </c>
      <c r="WTQ65" s="1676">
        <f t="shared" ref="WTQ65" si="8040">$E59*$C$64*$C$65</f>
        <v>-242386.82334836625</v>
      </c>
      <c r="WTS65" s="1676">
        <f t="shared" ref="WTS65" si="8041">$E59*$C$64*$C$65</f>
        <v>-242386.82334836625</v>
      </c>
      <c r="WTU65" s="1676">
        <f t="shared" ref="WTU65" si="8042">$E59*$C$64*$C$65</f>
        <v>-242386.82334836625</v>
      </c>
      <c r="WTW65" s="1676">
        <f t="shared" ref="WTW65" si="8043">$E59*$C$64*$C$65</f>
        <v>-242386.82334836625</v>
      </c>
      <c r="WTY65" s="1676">
        <f t="shared" ref="WTY65" si="8044">$E59*$C$64*$C$65</f>
        <v>-242386.82334836625</v>
      </c>
      <c r="WUA65" s="1676">
        <f t="shared" ref="WUA65" si="8045">$E59*$C$64*$C$65</f>
        <v>-242386.82334836625</v>
      </c>
      <c r="WUC65" s="1676">
        <f t="shared" ref="WUC65" si="8046">$E59*$C$64*$C$65</f>
        <v>-242386.82334836625</v>
      </c>
      <c r="WUE65" s="1676">
        <f t="shared" ref="WUE65" si="8047">$E59*$C$64*$C$65</f>
        <v>-242386.82334836625</v>
      </c>
      <c r="WUG65" s="1676">
        <f t="shared" ref="WUG65" si="8048">$E59*$C$64*$C$65</f>
        <v>-242386.82334836625</v>
      </c>
      <c r="WUI65" s="1676">
        <f t="shared" ref="WUI65" si="8049">$E59*$C$64*$C$65</f>
        <v>-242386.82334836625</v>
      </c>
      <c r="WUK65" s="1676">
        <f t="shared" ref="WUK65" si="8050">$E59*$C$64*$C$65</f>
        <v>-242386.82334836625</v>
      </c>
      <c r="WUM65" s="1676">
        <f t="shared" ref="WUM65" si="8051">$E59*$C$64*$C$65</f>
        <v>-242386.82334836625</v>
      </c>
      <c r="WUO65" s="1676">
        <f t="shared" ref="WUO65" si="8052">$E59*$C$64*$C$65</f>
        <v>-242386.82334836625</v>
      </c>
      <c r="WUQ65" s="1676">
        <f t="shared" ref="WUQ65" si="8053">$E59*$C$64*$C$65</f>
        <v>-242386.82334836625</v>
      </c>
      <c r="WUS65" s="1676">
        <f t="shared" ref="WUS65" si="8054">$E59*$C$64*$C$65</f>
        <v>-242386.82334836625</v>
      </c>
      <c r="WUU65" s="1676">
        <f t="shared" ref="WUU65" si="8055">$E59*$C$64*$C$65</f>
        <v>-242386.82334836625</v>
      </c>
      <c r="WUW65" s="1676">
        <f t="shared" ref="WUW65" si="8056">$E59*$C$64*$C$65</f>
        <v>-242386.82334836625</v>
      </c>
      <c r="WUY65" s="1676">
        <f t="shared" ref="WUY65" si="8057">$E59*$C$64*$C$65</f>
        <v>-242386.82334836625</v>
      </c>
      <c r="WVA65" s="1676">
        <f t="shared" ref="WVA65" si="8058">$E59*$C$64*$C$65</f>
        <v>-242386.82334836625</v>
      </c>
      <c r="WVC65" s="1676">
        <f t="shared" ref="WVC65" si="8059">$E59*$C$64*$C$65</f>
        <v>-242386.82334836625</v>
      </c>
      <c r="WVE65" s="1676">
        <f t="shared" ref="WVE65" si="8060">$E59*$C$64*$C$65</f>
        <v>-242386.82334836625</v>
      </c>
      <c r="WVG65" s="1676">
        <f t="shared" ref="WVG65" si="8061">$E59*$C$64*$C$65</f>
        <v>-242386.82334836625</v>
      </c>
      <c r="WVI65" s="1676">
        <f t="shared" ref="WVI65" si="8062">$E59*$C$64*$C$65</f>
        <v>-242386.82334836625</v>
      </c>
      <c r="WVK65" s="1676">
        <f t="shared" ref="WVK65" si="8063">$E59*$C$64*$C$65</f>
        <v>-242386.82334836625</v>
      </c>
      <c r="WVM65" s="1676">
        <f t="shared" ref="WVM65" si="8064">$E59*$C$64*$C$65</f>
        <v>-242386.82334836625</v>
      </c>
      <c r="WVO65" s="1676">
        <f t="shared" ref="WVO65" si="8065">$E59*$C$64*$C$65</f>
        <v>-242386.82334836625</v>
      </c>
      <c r="WVQ65" s="1676">
        <f t="shared" ref="WVQ65" si="8066">$E59*$C$64*$C$65</f>
        <v>-242386.82334836625</v>
      </c>
      <c r="WVS65" s="1676">
        <f t="shared" ref="WVS65" si="8067">$E59*$C$64*$C$65</f>
        <v>-242386.82334836625</v>
      </c>
      <c r="WVU65" s="1676">
        <f t="shared" ref="WVU65" si="8068">$E59*$C$64*$C$65</f>
        <v>-242386.82334836625</v>
      </c>
      <c r="WVW65" s="1676">
        <f t="shared" ref="WVW65" si="8069">$E59*$C$64*$C$65</f>
        <v>-242386.82334836625</v>
      </c>
      <c r="WVY65" s="1676">
        <f t="shared" ref="WVY65" si="8070">$E59*$C$64*$C$65</f>
        <v>-242386.82334836625</v>
      </c>
      <c r="WWA65" s="1676">
        <f t="shared" ref="WWA65" si="8071">$E59*$C$64*$C$65</f>
        <v>-242386.82334836625</v>
      </c>
      <c r="WWC65" s="1676">
        <f t="shared" ref="WWC65" si="8072">$E59*$C$64*$C$65</f>
        <v>-242386.82334836625</v>
      </c>
      <c r="WWE65" s="1676">
        <f t="shared" ref="WWE65" si="8073">$E59*$C$64*$C$65</f>
        <v>-242386.82334836625</v>
      </c>
      <c r="WWG65" s="1676">
        <f t="shared" ref="WWG65" si="8074">$E59*$C$64*$C$65</f>
        <v>-242386.82334836625</v>
      </c>
      <c r="WWI65" s="1676">
        <f t="shared" ref="WWI65" si="8075">$E59*$C$64*$C$65</f>
        <v>-242386.82334836625</v>
      </c>
      <c r="WWK65" s="1676">
        <f t="shared" ref="WWK65" si="8076">$E59*$C$64*$C$65</f>
        <v>-242386.82334836625</v>
      </c>
      <c r="WWM65" s="1676">
        <f t="shared" ref="WWM65" si="8077">$E59*$C$64*$C$65</f>
        <v>-242386.82334836625</v>
      </c>
      <c r="WWO65" s="1676">
        <f t="shared" ref="WWO65" si="8078">$E59*$C$64*$C$65</f>
        <v>-242386.82334836625</v>
      </c>
      <c r="WWQ65" s="1676">
        <f t="shared" ref="WWQ65" si="8079">$E59*$C$64*$C$65</f>
        <v>-242386.82334836625</v>
      </c>
      <c r="WWS65" s="1676">
        <f t="shared" ref="WWS65" si="8080">$E59*$C$64*$C$65</f>
        <v>-242386.82334836625</v>
      </c>
      <c r="WWU65" s="1676">
        <f t="shared" ref="WWU65" si="8081">$E59*$C$64*$C$65</f>
        <v>-242386.82334836625</v>
      </c>
      <c r="WWW65" s="1676">
        <f t="shared" ref="WWW65" si="8082">$E59*$C$64*$C$65</f>
        <v>-242386.82334836625</v>
      </c>
      <c r="WWY65" s="1676">
        <f t="shared" ref="WWY65" si="8083">$E59*$C$64*$C$65</f>
        <v>-242386.82334836625</v>
      </c>
      <c r="WXA65" s="1676">
        <f t="shared" ref="WXA65" si="8084">$E59*$C$64*$C$65</f>
        <v>-242386.82334836625</v>
      </c>
      <c r="WXC65" s="1676">
        <f t="shared" ref="WXC65" si="8085">$E59*$C$64*$C$65</f>
        <v>-242386.82334836625</v>
      </c>
      <c r="WXE65" s="1676">
        <f t="shared" ref="WXE65" si="8086">$E59*$C$64*$C$65</f>
        <v>-242386.82334836625</v>
      </c>
      <c r="WXG65" s="1676">
        <f t="shared" ref="WXG65" si="8087">$E59*$C$64*$C$65</f>
        <v>-242386.82334836625</v>
      </c>
      <c r="WXI65" s="1676">
        <f t="shared" ref="WXI65" si="8088">$E59*$C$64*$C$65</f>
        <v>-242386.82334836625</v>
      </c>
      <c r="WXK65" s="1676">
        <f t="shared" ref="WXK65" si="8089">$E59*$C$64*$C$65</f>
        <v>-242386.82334836625</v>
      </c>
      <c r="WXM65" s="1676">
        <f t="shared" ref="WXM65" si="8090">$E59*$C$64*$C$65</f>
        <v>-242386.82334836625</v>
      </c>
      <c r="WXO65" s="1676">
        <f t="shared" ref="WXO65" si="8091">$E59*$C$64*$C$65</f>
        <v>-242386.82334836625</v>
      </c>
      <c r="WXQ65" s="1676">
        <f t="shared" ref="WXQ65" si="8092">$E59*$C$64*$C$65</f>
        <v>-242386.82334836625</v>
      </c>
      <c r="WXS65" s="1676">
        <f t="shared" ref="WXS65" si="8093">$E59*$C$64*$C$65</f>
        <v>-242386.82334836625</v>
      </c>
      <c r="WXU65" s="1676">
        <f t="shared" ref="WXU65" si="8094">$E59*$C$64*$C$65</f>
        <v>-242386.82334836625</v>
      </c>
      <c r="WXW65" s="1676">
        <f t="shared" ref="WXW65" si="8095">$E59*$C$64*$C$65</f>
        <v>-242386.82334836625</v>
      </c>
      <c r="WXY65" s="1676">
        <f t="shared" ref="WXY65" si="8096">$E59*$C$64*$C$65</f>
        <v>-242386.82334836625</v>
      </c>
      <c r="WYA65" s="1676">
        <f t="shared" ref="WYA65" si="8097">$E59*$C$64*$C$65</f>
        <v>-242386.82334836625</v>
      </c>
      <c r="WYC65" s="1676">
        <f t="shared" ref="WYC65" si="8098">$E59*$C$64*$C$65</f>
        <v>-242386.82334836625</v>
      </c>
      <c r="WYE65" s="1676">
        <f t="shared" ref="WYE65" si="8099">$E59*$C$64*$C$65</f>
        <v>-242386.82334836625</v>
      </c>
      <c r="WYG65" s="1676">
        <f t="shared" ref="WYG65" si="8100">$E59*$C$64*$C$65</f>
        <v>-242386.82334836625</v>
      </c>
      <c r="WYI65" s="1676">
        <f t="shared" ref="WYI65" si="8101">$E59*$C$64*$C$65</f>
        <v>-242386.82334836625</v>
      </c>
      <c r="WYK65" s="1676">
        <f t="shared" ref="WYK65" si="8102">$E59*$C$64*$C$65</f>
        <v>-242386.82334836625</v>
      </c>
      <c r="WYM65" s="1676">
        <f t="shared" ref="WYM65" si="8103">$E59*$C$64*$C$65</f>
        <v>-242386.82334836625</v>
      </c>
      <c r="WYO65" s="1676">
        <f t="shared" ref="WYO65" si="8104">$E59*$C$64*$C$65</f>
        <v>-242386.82334836625</v>
      </c>
      <c r="WYQ65" s="1676">
        <f t="shared" ref="WYQ65" si="8105">$E59*$C$64*$C$65</f>
        <v>-242386.82334836625</v>
      </c>
      <c r="WYS65" s="1676">
        <f t="shared" ref="WYS65" si="8106">$E59*$C$64*$C$65</f>
        <v>-242386.82334836625</v>
      </c>
      <c r="WYU65" s="1676">
        <f t="shared" ref="WYU65" si="8107">$E59*$C$64*$C$65</f>
        <v>-242386.82334836625</v>
      </c>
      <c r="WYW65" s="1676">
        <f t="shared" ref="WYW65" si="8108">$E59*$C$64*$C$65</f>
        <v>-242386.82334836625</v>
      </c>
      <c r="WYY65" s="1676">
        <f t="shared" ref="WYY65" si="8109">$E59*$C$64*$C$65</f>
        <v>-242386.82334836625</v>
      </c>
      <c r="WZA65" s="1676">
        <f t="shared" ref="WZA65" si="8110">$E59*$C$64*$C$65</f>
        <v>-242386.82334836625</v>
      </c>
      <c r="WZC65" s="1676">
        <f t="shared" ref="WZC65" si="8111">$E59*$C$64*$C$65</f>
        <v>-242386.82334836625</v>
      </c>
      <c r="WZE65" s="1676">
        <f t="shared" ref="WZE65" si="8112">$E59*$C$64*$C$65</f>
        <v>-242386.82334836625</v>
      </c>
      <c r="WZG65" s="1676">
        <f t="shared" ref="WZG65" si="8113">$E59*$C$64*$C$65</f>
        <v>-242386.82334836625</v>
      </c>
      <c r="WZI65" s="1676">
        <f t="shared" ref="WZI65" si="8114">$E59*$C$64*$C$65</f>
        <v>-242386.82334836625</v>
      </c>
      <c r="WZK65" s="1676">
        <f t="shared" ref="WZK65" si="8115">$E59*$C$64*$C$65</f>
        <v>-242386.82334836625</v>
      </c>
      <c r="WZM65" s="1676">
        <f t="shared" ref="WZM65" si="8116">$E59*$C$64*$C$65</f>
        <v>-242386.82334836625</v>
      </c>
      <c r="WZO65" s="1676">
        <f t="shared" ref="WZO65" si="8117">$E59*$C$64*$C$65</f>
        <v>-242386.82334836625</v>
      </c>
      <c r="WZQ65" s="1676">
        <f t="shared" ref="WZQ65" si="8118">$E59*$C$64*$C$65</f>
        <v>-242386.82334836625</v>
      </c>
      <c r="WZS65" s="1676">
        <f t="shared" ref="WZS65" si="8119">$E59*$C$64*$C$65</f>
        <v>-242386.82334836625</v>
      </c>
      <c r="WZU65" s="1676">
        <f t="shared" ref="WZU65" si="8120">$E59*$C$64*$C$65</f>
        <v>-242386.82334836625</v>
      </c>
      <c r="WZW65" s="1676">
        <f t="shared" ref="WZW65" si="8121">$E59*$C$64*$C$65</f>
        <v>-242386.82334836625</v>
      </c>
      <c r="WZY65" s="1676">
        <f t="shared" ref="WZY65" si="8122">$E59*$C$64*$C$65</f>
        <v>-242386.82334836625</v>
      </c>
      <c r="XAA65" s="1676">
        <f t="shared" ref="XAA65" si="8123">$E59*$C$64*$C$65</f>
        <v>-242386.82334836625</v>
      </c>
      <c r="XAC65" s="1676">
        <f t="shared" ref="XAC65" si="8124">$E59*$C$64*$C$65</f>
        <v>-242386.82334836625</v>
      </c>
      <c r="XAE65" s="1676">
        <f t="shared" ref="XAE65" si="8125">$E59*$C$64*$C$65</f>
        <v>-242386.82334836625</v>
      </c>
      <c r="XAG65" s="1676">
        <f t="shared" ref="XAG65" si="8126">$E59*$C$64*$C$65</f>
        <v>-242386.82334836625</v>
      </c>
      <c r="XAI65" s="1676">
        <f t="shared" ref="XAI65" si="8127">$E59*$C$64*$C$65</f>
        <v>-242386.82334836625</v>
      </c>
      <c r="XAK65" s="1676">
        <f t="shared" ref="XAK65" si="8128">$E59*$C$64*$C$65</f>
        <v>-242386.82334836625</v>
      </c>
      <c r="XAM65" s="1676">
        <f t="shared" ref="XAM65" si="8129">$E59*$C$64*$C$65</f>
        <v>-242386.82334836625</v>
      </c>
      <c r="XAO65" s="1676">
        <f t="shared" ref="XAO65" si="8130">$E59*$C$64*$C$65</f>
        <v>-242386.82334836625</v>
      </c>
      <c r="XAQ65" s="1676">
        <f t="shared" ref="XAQ65" si="8131">$E59*$C$64*$C$65</f>
        <v>-242386.82334836625</v>
      </c>
      <c r="XAS65" s="1676">
        <f t="shared" ref="XAS65" si="8132">$E59*$C$64*$C$65</f>
        <v>-242386.82334836625</v>
      </c>
      <c r="XAU65" s="1676">
        <f t="shared" ref="XAU65" si="8133">$E59*$C$64*$C$65</f>
        <v>-242386.82334836625</v>
      </c>
      <c r="XAW65" s="1676">
        <f t="shared" ref="XAW65" si="8134">$E59*$C$64*$C$65</f>
        <v>-242386.82334836625</v>
      </c>
      <c r="XAY65" s="1676">
        <f t="shared" ref="XAY65" si="8135">$E59*$C$64*$C$65</f>
        <v>-242386.82334836625</v>
      </c>
      <c r="XBA65" s="1676">
        <f t="shared" ref="XBA65" si="8136">$E59*$C$64*$C$65</f>
        <v>-242386.82334836625</v>
      </c>
      <c r="XBC65" s="1676">
        <f t="shared" ref="XBC65" si="8137">$E59*$C$64*$C$65</f>
        <v>-242386.82334836625</v>
      </c>
      <c r="XBE65" s="1676">
        <f t="shared" ref="XBE65" si="8138">$E59*$C$64*$C$65</f>
        <v>-242386.82334836625</v>
      </c>
      <c r="XBG65" s="1676">
        <f t="shared" ref="XBG65" si="8139">$E59*$C$64*$C$65</f>
        <v>-242386.82334836625</v>
      </c>
      <c r="XBI65" s="1676">
        <f t="shared" ref="XBI65" si="8140">$E59*$C$64*$C$65</f>
        <v>-242386.82334836625</v>
      </c>
      <c r="XBK65" s="1676">
        <f t="shared" ref="XBK65" si="8141">$E59*$C$64*$C$65</f>
        <v>-242386.82334836625</v>
      </c>
      <c r="XBM65" s="1676">
        <f t="shared" ref="XBM65" si="8142">$E59*$C$64*$C$65</f>
        <v>-242386.82334836625</v>
      </c>
      <c r="XBO65" s="1676">
        <f t="shared" ref="XBO65" si="8143">$E59*$C$64*$C$65</f>
        <v>-242386.82334836625</v>
      </c>
      <c r="XBQ65" s="1676">
        <f t="shared" ref="XBQ65" si="8144">$E59*$C$64*$C$65</f>
        <v>-242386.82334836625</v>
      </c>
      <c r="XBS65" s="1676">
        <f t="shared" ref="XBS65" si="8145">$E59*$C$64*$C$65</f>
        <v>-242386.82334836625</v>
      </c>
      <c r="XBU65" s="1676">
        <f t="shared" ref="XBU65" si="8146">$E59*$C$64*$C$65</f>
        <v>-242386.82334836625</v>
      </c>
      <c r="XBW65" s="1676">
        <f t="shared" ref="XBW65" si="8147">$E59*$C$64*$C$65</f>
        <v>-242386.82334836625</v>
      </c>
      <c r="XBY65" s="1676">
        <f t="shared" ref="XBY65" si="8148">$E59*$C$64*$C$65</f>
        <v>-242386.82334836625</v>
      </c>
      <c r="XCA65" s="1676">
        <f t="shared" ref="XCA65" si="8149">$E59*$C$64*$C$65</f>
        <v>-242386.82334836625</v>
      </c>
      <c r="XCC65" s="1676">
        <f t="shared" ref="XCC65" si="8150">$E59*$C$64*$C$65</f>
        <v>-242386.82334836625</v>
      </c>
      <c r="XCE65" s="1676">
        <f t="shared" ref="XCE65" si="8151">$E59*$C$64*$C$65</f>
        <v>-242386.82334836625</v>
      </c>
      <c r="XCG65" s="1676">
        <f t="shared" ref="XCG65" si="8152">$E59*$C$64*$C$65</f>
        <v>-242386.82334836625</v>
      </c>
      <c r="XCI65" s="1676">
        <f t="shared" ref="XCI65" si="8153">$E59*$C$64*$C$65</f>
        <v>-242386.82334836625</v>
      </c>
      <c r="XCK65" s="1676">
        <f t="shared" ref="XCK65" si="8154">$E59*$C$64*$C$65</f>
        <v>-242386.82334836625</v>
      </c>
      <c r="XCM65" s="1676">
        <f t="shared" ref="XCM65" si="8155">$E59*$C$64*$C$65</f>
        <v>-242386.82334836625</v>
      </c>
      <c r="XCO65" s="1676">
        <f t="shared" ref="XCO65" si="8156">$E59*$C$64*$C$65</f>
        <v>-242386.82334836625</v>
      </c>
      <c r="XCQ65" s="1676">
        <f t="shared" ref="XCQ65" si="8157">$E59*$C$64*$C$65</f>
        <v>-242386.82334836625</v>
      </c>
      <c r="XCS65" s="1676">
        <f t="shared" ref="XCS65" si="8158">$E59*$C$64*$C$65</f>
        <v>-242386.82334836625</v>
      </c>
      <c r="XCU65" s="1676">
        <f t="shared" ref="XCU65" si="8159">$E59*$C$64*$C$65</f>
        <v>-242386.82334836625</v>
      </c>
      <c r="XCW65" s="1676">
        <f t="shared" ref="XCW65" si="8160">$E59*$C$64*$C$65</f>
        <v>-242386.82334836625</v>
      </c>
      <c r="XCY65" s="1676">
        <f t="shared" ref="XCY65" si="8161">$E59*$C$64*$C$65</f>
        <v>-242386.82334836625</v>
      </c>
      <c r="XDA65" s="1676">
        <f t="shared" ref="XDA65" si="8162">$E59*$C$64*$C$65</f>
        <v>-242386.82334836625</v>
      </c>
      <c r="XDC65" s="1676">
        <f t="shared" ref="XDC65" si="8163">$E59*$C$64*$C$65</f>
        <v>-242386.82334836625</v>
      </c>
      <c r="XDE65" s="1676">
        <f t="shared" ref="XDE65" si="8164">$E59*$C$64*$C$65</f>
        <v>-242386.82334836625</v>
      </c>
      <c r="XDG65" s="1676">
        <f t="shared" ref="XDG65" si="8165">$E59*$C$64*$C$65</f>
        <v>-242386.82334836625</v>
      </c>
      <c r="XDI65" s="1676">
        <f t="shared" ref="XDI65" si="8166">$E59*$C$64*$C$65</f>
        <v>-242386.82334836625</v>
      </c>
      <c r="XDK65" s="1676">
        <f t="shared" ref="XDK65" si="8167">$E59*$C$64*$C$65</f>
        <v>-242386.82334836625</v>
      </c>
      <c r="XDM65" s="1676">
        <f t="shared" ref="XDM65" si="8168">$E59*$C$64*$C$65</f>
        <v>-242386.82334836625</v>
      </c>
      <c r="XDO65" s="1676">
        <f t="shared" ref="XDO65" si="8169">$E59*$C$64*$C$65</f>
        <v>-242386.82334836625</v>
      </c>
      <c r="XDQ65" s="1676">
        <f t="shared" ref="XDQ65" si="8170">$E59*$C$64*$C$65</f>
        <v>-242386.82334836625</v>
      </c>
      <c r="XDS65" s="1676">
        <f t="shared" ref="XDS65" si="8171">$E59*$C$64*$C$65</f>
        <v>-242386.82334836625</v>
      </c>
      <c r="XDU65" s="1676">
        <f t="shared" ref="XDU65" si="8172">$E59*$C$64*$C$65</f>
        <v>-242386.82334836625</v>
      </c>
      <c r="XDW65" s="1676">
        <f t="shared" ref="XDW65" si="8173">$E59*$C$64*$C$65</f>
        <v>-242386.82334836625</v>
      </c>
      <c r="XDY65" s="1676">
        <f t="shared" ref="XDY65" si="8174">$E59*$C$64*$C$65</f>
        <v>-242386.82334836625</v>
      </c>
      <c r="XEA65" s="1676">
        <f t="shared" ref="XEA65" si="8175">$E59*$C$64*$C$65</f>
        <v>-242386.82334836625</v>
      </c>
      <c r="XEC65" s="1676">
        <f t="shared" ref="XEC65" si="8176">$E59*$C$64*$C$65</f>
        <v>-242386.82334836625</v>
      </c>
      <c r="XEE65" s="1676">
        <f t="shared" ref="XEE65" si="8177">$E59*$C$64*$C$65</f>
        <v>-242386.82334836625</v>
      </c>
      <c r="XEG65" s="1676">
        <f t="shared" ref="XEG65" si="8178">$E59*$C$64*$C$65</f>
        <v>-242386.82334836625</v>
      </c>
      <c r="XEI65" s="1676">
        <f t="shared" ref="XEI65" si="8179">$E59*$C$64*$C$65</f>
        <v>-242386.82334836625</v>
      </c>
      <c r="XEK65" s="1676">
        <f t="shared" ref="XEK65" si="8180">$E59*$C$64*$C$65</f>
        <v>-242386.82334836625</v>
      </c>
      <c r="XEM65" s="1676">
        <f t="shared" ref="XEM65" si="8181">$E59*$C$64*$C$65</f>
        <v>-242386.82334836625</v>
      </c>
      <c r="XEO65" s="1676">
        <f t="shared" ref="XEO65" si="8182">$E59*$C$64*$C$65</f>
        <v>-242386.82334836625</v>
      </c>
      <c r="XEQ65" s="1676">
        <f t="shared" ref="XEQ65" si="8183">$E59*$C$64*$C$65</f>
        <v>-242386.82334836625</v>
      </c>
      <c r="XES65" s="1676">
        <f t="shared" ref="XES65" si="8184">$E59*$C$64*$C$65</f>
        <v>-242386.82334836625</v>
      </c>
      <c r="XEU65" s="1676">
        <f t="shared" ref="XEU65" si="8185">$E59*$C$64*$C$65</f>
        <v>-242386.82334836625</v>
      </c>
      <c r="XEW65" s="1676">
        <f t="shared" ref="XEW65" si="8186">$E59*$C$64*$C$65</f>
        <v>-242386.82334836625</v>
      </c>
      <c r="XEY65" s="1676">
        <f t="shared" ref="XEY65" si="8187">$E59*$C$64*$C$65</f>
        <v>-242386.82334836625</v>
      </c>
      <c r="XFA65" s="1676">
        <f t="shared" ref="XFA65" si="8188">$E59*$C$64*$C$65</f>
        <v>-242386.82334836625</v>
      </c>
      <c r="XFC65" s="1676">
        <f t="shared" ref="XFC65" si="8189">$E59*$C$64*$C$65</f>
        <v>-242386.82334836625</v>
      </c>
    </row>
    <row r="66" spans="1:1023 1025:2047 2049:3071 3073:4095 4097:5119 5121:6143 6145:7167 7169:8191 8193:9215 9217:10239 10241:11263 11265:12287 12289:13311 13313:14335 14337:15359 15361:16383" s="1674" customFormat="1">
      <c r="A66" s="1679" t="s">
        <v>2631</v>
      </c>
      <c r="B66" s="1679"/>
      <c r="C66" s="1858">
        <f>Application!AO638/(Application!AO638+Application!AO639)</f>
        <v>0.34678168317049962</v>
      </c>
      <c r="E66" s="1678">
        <f>$E59*$C$64*$C$66</f>
        <v>-128678.74095612153</v>
      </c>
      <c r="G66" s="1674">
        <f>G59*$C$64*$C$66</f>
        <v>-118424.87820785893</v>
      </c>
      <c r="I66" s="1674">
        <f t="shared" ref="I66" si="8190">I59*$C$64*$C$66</f>
        <v>-108036.99494190117</v>
      </c>
      <c r="K66" s="1674">
        <f t="shared" ref="K66" si="8191">K59*$C$64*$C$66</f>
        <v>-97516.01880601242</v>
      </c>
      <c r="M66" s="1674">
        <f t="shared" ref="M66" si="8192">M59*$C$64*$C$66</f>
        <v>-86863.050274643392</v>
      </c>
      <c r="O66" s="1674">
        <f t="shared" ref="O66" si="8193">O59*$C$64*$C$66</f>
        <v>-76079.372203783496</v>
      </c>
      <c r="Q66" s="1674">
        <f t="shared" ref="Q66" si="8194">Q59*$C$64*$C$66</f>
        <v>-65166.459807789499</v>
      </c>
      <c r="S66" s="1674">
        <f t="shared" ref="S66" si="8195">S59*$C$64*$C$66</f>
        <v>-54125.991075144222</v>
      </c>
      <c r="U66" s="1674">
        <f t="shared" ref="U66" si="8196">U59*$C$64*$C$66</f>
        <v>-42959.857640749564</v>
      </c>
      <c r="W66" s="1674">
        <f t="shared" ref="W66" si="8197">W59*$C$64*$C$66</f>
        <v>-31670.176133026976</v>
      </c>
      <c r="Y66" s="1674">
        <f t="shared" ref="Y66" si="8198">Y59*$C$64*$C$66</f>
        <v>-20259.300014799723</v>
      </c>
      <c r="AA66" s="1674">
        <f t="shared" ref="AA66" si="8199">AA59*$C$64*$C$66</f>
        <v>-8729.8319376507297</v>
      </c>
      <c r="AC66" s="1674">
        <f t="shared" ref="AC66" si="8200">AC59*$C$64*$C$66</f>
        <v>2915.3633697975592</v>
      </c>
      <c r="AE66" s="1674">
        <f t="shared" ref="AE66" si="8201">AE59*$C$64*$C$66</f>
        <v>14673.145658463949</v>
      </c>
      <c r="AG66" s="1674">
        <f t="shared" ref="AG66" si="8202">AG59*$C$64*$C$66</f>
        <v>26540.085138215283</v>
      </c>
      <c r="AI66" s="1674">
        <f t="shared" ref="AI66" si="8203">$E59*$C$64*$C$66</f>
        <v>-128678.74095612153</v>
      </c>
      <c r="AK66" s="1674">
        <f t="shared" ref="AK66" si="8204">$E59*$C$64*$C$66</f>
        <v>-128678.74095612153</v>
      </c>
      <c r="AM66" s="1674">
        <f t="shared" ref="AM66" si="8205">$E59*$C$64*$C$66</f>
        <v>-128678.74095612153</v>
      </c>
      <c r="AO66" s="1674">
        <f t="shared" ref="AO66" si="8206">$E59*$C$64*$C$66</f>
        <v>-128678.74095612153</v>
      </c>
      <c r="AQ66" s="1674">
        <f t="shared" ref="AQ66" si="8207">$E59*$C$64*$C$66</f>
        <v>-128678.74095612153</v>
      </c>
      <c r="AS66" s="1674">
        <f t="shared" ref="AS66" si="8208">$E59*$C$64*$C$66</f>
        <v>-128678.74095612153</v>
      </c>
      <c r="AU66" s="1674">
        <f t="shared" ref="AU66" si="8209">$E59*$C$64*$C$66</f>
        <v>-128678.74095612153</v>
      </c>
      <c r="AW66" s="1674">
        <f t="shared" ref="AW66" si="8210">$E59*$C$64*$C$66</f>
        <v>-128678.74095612153</v>
      </c>
      <c r="AY66" s="1674">
        <f t="shared" ref="AY66" si="8211">$E59*$C$64*$C$66</f>
        <v>-128678.74095612153</v>
      </c>
      <c r="BA66" s="1674">
        <f t="shared" ref="BA66" si="8212">$E59*$C$64*$C$66</f>
        <v>-128678.74095612153</v>
      </c>
      <c r="BC66" s="1674">
        <f t="shared" ref="BC66" si="8213">$E59*$C$64*$C$66</f>
        <v>-128678.74095612153</v>
      </c>
      <c r="BE66" s="1674">
        <f t="shared" ref="BE66" si="8214">$E59*$C$64*$C$66</f>
        <v>-128678.74095612153</v>
      </c>
      <c r="BG66" s="1674">
        <f t="shared" ref="BG66" si="8215">$E59*$C$64*$C$66</f>
        <v>-128678.74095612153</v>
      </c>
      <c r="BI66" s="1674">
        <f t="shared" ref="BI66" si="8216">$E59*$C$64*$C$66</f>
        <v>-128678.74095612153</v>
      </c>
      <c r="BK66" s="1674">
        <f t="shared" ref="BK66" si="8217">$E59*$C$64*$C$66</f>
        <v>-128678.74095612153</v>
      </c>
      <c r="BM66" s="1674">
        <f t="shared" ref="BM66" si="8218">$E59*$C$64*$C$66</f>
        <v>-128678.74095612153</v>
      </c>
      <c r="BO66" s="1674">
        <f t="shared" ref="BO66" si="8219">$E59*$C$64*$C$66</f>
        <v>-128678.74095612153</v>
      </c>
      <c r="BQ66" s="1674">
        <f t="shared" ref="BQ66" si="8220">$E59*$C$64*$C$66</f>
        <v>-128678.74095612153</v>
      </c>
      <c r="BS66" s="1674">
        <f t="shared" ref="BS66" si="8221">$E59*$C$64*$C$66</f>
        <v>-128678.74095612153</v>
      </c>
      <c r="BU66" s="1674">
        <f t="shared" ref="BU66" si="8222">$E59*$C$64*$C$66</f>
        <v>-128678.74095612153</v>
      </c>
      <c r="BW66" s="1674">
        <f t="shared" ref="BW66" si="8223">$E59*$C$64*$C$66</f>
        <v>-128678.74095612153</v>
      </c>
      <c r="BY66" s="1674">
        <f t="shared" ref="BY66" si="8224">$E59*$C$64*$C$66</f>
        <v>-128678.74095612153</v>
      </c>
      <c r="CA66" s="1674">
        <f t="shared" ref="CA66" si="8225">$E59*$C$64*$C$66</f>
        <v>-128678.74095612153</v>
      </c>
      <c r="CC66" s="1674">
        <f t="shared" ref="CC66" si="8226">$E59*$C$64*$C$66</f>
        <v>-128678.74095612153</v>
      </c>
      <c r="CE66" s="1674">
        <f t="shared" ref="CE66" si="8227">$E59*$C$64*$C$66</f>
        <v>-128678.74095612153</v>
      </c>
      <c r="CG66" s="1674">
        <f t="shared" ref="CG66" si="8228">$E59*$C$64*$C$66</f>
        <v>-128678.74095612153</v>
      </c>
      <c r="CI66" s="1674">
        <f t="shared" ref="CI66" si="8229">$E59*$C$64*$C$66</f>
        <v>-128678.74095612153</v>
      </c>
      <c r="CK66" s="1674">
        <f t="shared" ref="CK66" si="8230">$E59*$C$64*$C$66</f>
        <v>-128678.74095612153</v>
      </c>
      <c r="CM66" s="1674">
        <f t="shared" ref="CM66" si="8231">$E59*$C$64*$C$66</f>
        <v>-128678.74095612153</v>
      </c>
      <c r="CO66" s="1674">
        <f t="shared" ref="CO66" si="8232">$E59*$C$64*$C$66</f>
        <v>-128678.74095612153</v>
      </c>
      <c r="CQ66" s="1674">
        <f t="shared" ref="CQ66" si="8233">$E59*$C$64*$C$66</f>
        <v>-128678.74095612153</v>
      </c>
      <c r="CS66" s="1674">
        <f t="shared" ref="CS66" si="8234">$E59*$C$64*$C$66</f>
        <v>-128678.74095612153</v>
      </c>
      <c r="CU66" s="1674">
        <f t="shared" ref="CU66" si="8235">$E59*$C$64*$C$66</f>
        <v>-128678.74095612153</v>
      </c>
      <c r="CW66" s="1674">
        <f t="shared" ref="CW66" si="8236">$E59*$C$64*$C$66</f>
        <v>-128678.74095612153</v>
      </c>
      <c r="CY66" s="1674">
        <f t="shared" ref="CY66" si="8237">$E59*$C$64*$C$66</f>
        <v>-128678.74095612153</v>
      </c>
      <c r="DA66" s="1674">
        <f t="shared" ref="DA66" si="8238">$E59*$C$64*$C$66</f>
        <v>-128678.74095612153</v>
      </c>
      <c r="DC66" s="1674">
        <f t="shared" ref="DC66" si="8239">$E59*$C$64*$C$66</f>
        <v>-128678.74095612153</v>
      </c>
      <c r="DE66" s="1674">
        <f t="shared" ref="DE66" si="8240">$E59*$C$64*$C$66</f>
        <v>-128678.74095612153</v>
      </c>
      <c r="DG66" s="1674">
        <f t="shared" ref="DG66" si="8241">$E59*$C$64*$C$66</f>
        <v>-128678.74095612153</v>
      </c>
      <c r="DI66" s="1674">
        <f t="shared" ref="DI66" si="8242">$E59*$C$64*$C$66</f>
        <v>-128678.74095612153</v>
      </c>
      <c r="DK66" s="1674">
        <f t="shared" ref="DK66" si="8243">$E59*$C$64*$C$66</f>
        <v>-128678.74095612153</v>
      </c>
      <c r="DM66" s="1674">
        <f t="shared" ref="DM66" si="8244">$E59*$C$64*$C$66</f>
        <v>-128678.74095612153</v>
      </c>
      <c r="DO66" s="1674">
        <f t="shared" ref="DO66" si="8245">$E59*$C$64*$C$66</f>
        <v>-128678.74095612153</v>
      </c>
      <c r="DQ66" s="1674">
        <f t="shared" ref="DQ66" si="8246">$E59*$C$64*$C$66</f>
        <v>-128678.74095612153</v>
      </c>
      <c r="DS66" s="1674">
        <f t="shared" ref="DS66" si="8247">$E59*$C$64*$C$66</f>
        <v>-128678.74095612153</v>
      </c>
      <c r="DU66" s="1674">
        <f t="shared" ref="DU66" si="8248">$E59*$C$64*$C$66</f>
        <v>-128678.74095612153</v>
      </c>
      <c r="DW66" s="1674">
        <f t="shared" ref="DW66" si="8249">$E59*$C$64*$C$66</f>
        <v>-128678.74095612153</v>
      </c>
      <c r="DY66" s="1674">
        <f t="shared" ref="DY66" si="8250">$E59*$C$64*$C$66</f>
        <v>-128678.74095612153</v>
      </c>
      <c r="EA66" s="1674">
        <f t="shared" ref="EA66" si="8251">$E59*$C$64*$C$66</f>
        <v>-128678.74095612153</v>
      </c>
      <c r="EC66" s="1674">
        <f t="shared" ref="EC66" si="8252">$E59*$C$64*$C$66</f>
        <v>-128678.74095612153</v>
      </c>
      <c r="EE66" s="1674">
        <f t="shared" ref="EE66" si="8253">$E59*$C$64*$C$66</f>
        <v>-128678.74095612153</v>
      </c>
      <c r="EG66" s="1674">
        <f t="shared" ref="EG66" si="8254">$E59*$C$64*$C$66</f>
        <v>-128678.74095612153</v>
      </c>
      <c r="EI66" s="1674">
        <f t="shared" ref="EI66" si="8255">$E59*$C$64*$C$66</f>
        <v>-128678.74095612153</v>
      </c>
      <c r="EK66" s="1674">
        <f t="shared" ref="EK66" si="8256">$E59*$C$64*$C$66</f>
        <v>-128678.74095612153</v>
      </c>
      <c r="EM66" s="1674">
        <f t="shared" ref="EM66" si="8257">$E59*$C$64*$C$66</f>
        <v>-128678.74095612153</v>
      </c>
      <c r="EO66" s="1674">
        <f t="shared" ref="EO66" si="8258">$E59*$C$64*$C$66</f>
        <v>-128678.74095612153</v>
      </c>
      <c r="EQ66" s="1674">
        <f t="shared" ref="EQ66" si="8259">$E59*$C$64*$C$66</f>
        <v>-128678.74095612153</v>
      </c>
      <c r="ES66" s="1674">
        <f t="shared" ref="ES66" si="8260">$E59*$C$64*$C$66</f>
        <v>-128678.74095612153</v>
      </c>
      <c r="EU66" s="1674">
        <f t="shared" ref="EU66" si="8261">$E59*$C$64*$C$66</f>
        <v>-128678.74095612153</v>
      </c>
      <c r="EW66" s="1674">
        <f t="shared" ref="EW66" si="8262">$E59*$C$64*$C$66</f>
        <v>-128678.74095612153</v>
      </c>
      <c r="EY66" s="1674">
        <f t="shared" ref="EY66" si="8263">$E59*$C$64*$C$66</f>
        <v>-128678.74095612153</v>
      </c>
      <c r="FA66" s="1674">
        <f t="shared" ref="FA66" si="8264">$E59*$C$64*$C$66</f>
        <v>-128678.74095612153</v>
      </c>
      <c r="FC66" s="1674">
        <f t="shared" ref="FC66" si="8265">$E59*$C$64*$C$66</f>
        <v>-128678.74095612153</v>
      </c>
      <c r="FE66" s="1674">
        <f t="shared" ref="FE66" si="8266">$E59*$C$64*$C$66</f>
        <v>-128678.74095612153</v>
      </c>
      <c r="FG66" s="1674">
        <f t="shared" ref="FG66" si="8267">$E59*$C$64*$C$66</f>
        <v>-128678.74095612153</v>
      </c>
      <c r="FI66" s="1674">
        <f t="shared" ref="FI66" si="8268">$E59*$C$64*$C$66</f>
        <v>-128678.74095612153</v>
      </c>
      <c r="FK66" s="1674">
        <f t="shared" ref="FK66" si="8269">$E59*$C$64*$C$66</f>
        <v>-128678.74095612153</v>
      </c>
      <c r="FM66" s="1674">
        <f t="shared" ref="FM66" si="8270">$E59*$C$64*$C$66</f>
        <v>-128678.74095612153</v>
      </c>
      <c r="FO66" s="1674">
        <f t="shared" ref="FO66" si="8271">$E59*$C$64*$C$66</f>
        <v>-128678.74095612153</v>
      </c>
      <c r="FQ66" s="1674">
        <f t="shared" ref="FQ66" si="8272">$E59*$C$64*$C$66</f>
        <v>-128678.74095612153</v>
      </c>
      <c r="FS66" s="1674">
        <f t="shared" ref="FS66" si="8273">$E59*$C$64*$C$66</f>
        <v>-128678.74095612153</v>
      </c>
      <c r="FU66" s="1674">
        <f t="shared" ref="FU66" si="8274">$E59*$C$64*$C$66</f>
        <v>-128678.74095612153</v>
      </c>
      <c r="FW66" s="1674">
        <f t="shared" ref="FW66" si="8275">$E59*$C$64*$C$66</f>
        <v>-128678.74095612153</v>
      </c>
      <c r="FY66" s="1674">
        <f t="shared" ref="FY66" si="8276">$E59*$C$64*$C$66</f>
        <v>-128678.74095612153</v>
      </c>
      <c r="GA66" s="1674">
        <f t="shared" ref="GA66" si="8277">$E59*$C$64*$C$66</f>
        <v>-128678.74095612153</v>
      </c>
      <c r="GC66" s="1674">
        <f t="shared" ref="GC66" si="8278">$E59*$C$64*$C$66</f>
        <v>-128678.74095612153</v>
      </c>
      <c r="GE66" s="1674">
        <f t="shared" ref="GE66" si="8279">$E59*$C$64*$C$66</f>
        <v>-128678.74095612153</v>
      </c>
      <c r="GG66" s="1674">
        <f t="shared" ref="GG66" si="8280">$E59*$C$64*$C$66</f>
        <v>-128678.74095612153</v>
      </c>
      <c r="GI66" s="1674">
        <f t="shared" ref="GI66" si="8281">$E59*$C$64*$C$66</f>
        <v>-128678.74095612153</v>
      </c>
      <c r="GK66" s="1674">
        <f t="shared" ref="GK66" si="8282">$E59*$C$64*$C$66</f>
        <v>-128678.74095612153</v>
      </c>
      <c r="GM66" s="1674">
        <f t="shared" ref="GM66" si="8283">$E59*$C$64*$C$66</f>
        <v>-128678.74095612153</v>
      </c>
      <c r="GO66" s="1674">
        <f t="shared" ref="GO66" si="8284">$E59*$C$64*$C$66</f>
        <v>-128678.74095612153</v>
      </c>
      <c r="GQ66" s="1674">
        <f t="shared" ref="GQ66" si="8285">$E59*$C$64*$C$66</f>
        <v>-128678.74095612153</v>
      </c>
      <c r="GS66" s="1674">
        <f t="shared" ref="GS66" si="8286">$E59*$C$64*$C$66</f>
        <v>-128678.74095612153</v>
      </c>
      <c r="GU66" s="1674">
        <f t="shared" ref="GU66" si="8287">$E59*$C$64*$C$66</f>
        <v>-128678.74095612153</v>
      </c>
      <c r="GW66" s="1674">
        <f t="shared" ref="GW66" si="8288">$E59*$C$64*$C$66</f>
        <v>-128678.74095612153</v>
      </c>
      <c r="GY66" s="1674">
        <f t="shared" ref="GY66" si="8289">$E59*$C$64*$C$66</f>
        <v>-128678.74095612153</v>
      </c>
      <c r="HA66" s="1674">
        <f t="shared" ref="HA66" si="8290">$E59*$C$64*$C$66</f>
        <v>-128678.74095612153</v>
      </c>
      <c r="HC66" s="1674">
        <f t="shared" ref="HC66" si="8291">$E59*$C$64*$C$66</f>
        <v>-128678.74095612153</v>
      </c>
      <c r="HE66" s="1674">
        <f t="shared" ref="HE66" si="8292">$E59*$C$64*$C$66</f>
        <v>-128678.74095612153</v>
      </c>
      <c r="HG66" s="1674">
        <f t="shared" ref="HG66" si="8293">$E59*$C$64*$C$66</f>
        <v>-128678.74095612153</v>
      </c>
      <c r="HI66" s="1674">
        <f t="shared" ref="HI66" si="8294">$E59*$C$64*$C$66</f>
        <v>-128678.74095612153</v>
      </c>
      <c r="HK66" s="1674">
        <f t="shared" ref="HK66" si="8295">$E59*$C$64*$C$66</f>
        <v>-128678.74095612153</v>
      </c>
      <c r="HM66" s="1674">
        <f t="shared" ref="HM66" si="8296">$E59*$C$64*$C$66</f>
        <v>-128678.74095612153</v>
      </c>
      <c r="HO66" s="1674">
        <f t="shared" ref="HO66" si="8297">$E59*$C$64*$C$66</f>
        <v>-128678.74095612153</v>
      </c>
      <c r="HQ66" s="1674">
        <f t="shared" ref="HQ66" si="8298">$E59*$C$64*$C$66</f>
        <v>-128678.74095612153</v>
      </c>
      <c r="HS66" s="1674">
        <f t="shared" ref="HS66" si="8299">$E59*$C$64*$C$66</f>
        <v>-128678.74095612153</v>
      </c>
      <c r="HU66" s="1674">
        <f t="shared" ref="HU66" si="8300">$E59*$C$64*$C$66</f>
        <v>-128678.74095612153</v>
      </c>
      <c r="HW66" s="1674">
        <f t="shared" ref="HW66" si="8301">$E59*$C$64*$C$66</f>
        <v>-128678.74095612153</v>
      </c>
      <c r="HY66" s="1674">
        <f t="shared" ref="HY66" si="8302">$E59*$C$64*$C$66</f>
        <v>-128678.74095612153</v>
      </c>
      <c r="IA66" s="1674">
        <f t="shared" ref="IA66" si="8303">$E59*$C$64*$C$66</f>
        <v>-128678.74095612153</v>
      </c>
      <c r="IC66" s="1674">
        <f t="shared" ref="IC66" si="8304">$E59*$C$64*$C$66</f>
        <v>-128678.74095612153</v>
      </c>
      <c r="IE66" s="1674">
        <f t="shared" ref="IE66" si="8305">$E59*$C$64*$C$66</f>
        <v>-128678.74095612153</v>
      </c>
      <c r="IG66" s="1674">
        <f t="shared" ref="IG66" si="8306">$E59*$C$64*$C$66</f>
        <v>-128678.74095612153</v>
      </c>
      <c r="II66" s="1674">
        <f t="shared" ref="II66" si="8307">$E59*$C$64*$C$66</f>
        <v>-128678.74095612153</v>
      </c>
      <c r="IK66" s="1674">
        <f t="shared" ref="IK66" si="8308">$E59*$C$64*$C$66</f>
        <v>-128678.74095612153</v>
      </c>
      <c r="IM66" s="1674">
        <f t="shared" ref="IM66" si="8309">$E59*$C$64*$C$66</f>
        <v>-128678.74095612153</v>
      </c>
      <c r="IO66" s="1674">
        <f t="shared" ref="IO66" si="8310">$E59*$C$64*$C$66</f>
        <v>-128678.74095612153</v>
      </c>
      <c r="IQ66" s="1674">
        <f t="shared" ref="IQ66" si="8311">$E59*$C$64*$C$66</f>
        <v>-128678.74095612153</v>
      </c>
      <c r="IS66" s="1674">
        <f t="shared" ref="IS66" si="8312">$E59*$C$64*$C$66</f>
        <v>-128678.74095612153</v>
      </c>
      <c r="IU66" s="1674">
        <f t="shared" ref="IU66" si="8313">$E59*$C$64*$C$66</f>
        <v>-128678.74095612153</v>
      </c>
      <c r="IW66" s="1674">
        <f t="shared" ref="IW66" si="8314">$E59*$C$64*$C$66</f>
        <v>-128678.74095612153</v>
      </c>
      <c r="IY66" s="1674">
        <f t="shared" ref="IY66" si="8315">$E59*$C$64*$C$66</f>
        <v>-128678.74095612153</v>
      </c>
      <c r="JA66" s="1674">
        <f t="shared" ref="JA66" si="8316">$E59*$C$64*$C$66</f>
        <v>-128678.74095612153</v>
      </c>
      <c r="JC66" s="1674">
        <f t="shared" ref="JC66" si="8317">$E59*$C$64*$C$66</f>
        <v>-128678.74095612153</v>
      </c>
      <c r="JE66" s="1674">
        <f t="shared" ref="JE66" si="8318">$E59*$C$64*$C$66</f>
        <v>-128678.74095612153</v>
      </c>
      <c r="JG66" s="1674">
        <f t="shared" ref="JG66" si="8319">$E59*$C$64*$C$66</f>
        <v>-128678.74095612153</v>
      </c>
      <c r="JI66" s="1674">
        <f t="shared" ref="JI66" si="8320">$E59*$C$64*$C$66</f>
        <v>-128678.74095612153</v>
      </c>
      <c r="JK66" s="1674">
        <f t="shared" ref="JK66" si="8321">$E59*$C$64*$C$66</f>
        <v>-128678.74095612153</v>
      </c>
      <c r="JM66" s="1674">
        <f t="shared" ref="JM66" si="8322">$E59*$C$64*$C$66</f>
        <v>-128678.74095612153</v>
      </c>
      <c r="JO66" s="1674">
        <f t="shared" ref="JO66" si="8323">$E59*$C$64*$C$66</f>
        <v>-128678.74095612153</v>
      </c>
      <c r="JQ66" s="1674">
        <f t="shared" ref="JQ66" si="8324">$E59*$C$64*$C$66</f>
        <v>-128678.74095612153</v>
      </c>
      <c r="JS66" s="1674">
        <f t="shared" ref="JS66" si="8325">$E59*$C$64*$C$66</f>
        <v>-128678.74095612153</v>
      </c>
      <c r="JU66" s="1674">
        <f t="shared" ref="JU66" si="8326">$E59*$C$64*$C$66</f>
        <v>-128678.74095612153</v>
      </c>
      <c r="JW66" s="1674">
        <f t="shared" ref="JW66" si="8327">$E59*$C$64*$C$66</f>
        <v>-128678.74095612153</v>
      </c>
      <c r="JY66" s="1674">
        <f t="shared" ref="JY66" si="8328">$E59*$C$64*$C$66</f>
        <v>-128678.74095612153</v>
      </c>
      <c r="KA66" s="1674">
        <f t="shared" ref="KA66" si="8329">$E59*$C$64*$C$66</f>
        <v>-128678.74095612153</v>
      </c>
      <c r="KC66" s="1674">
        <f t="shared" ref="KC66" si="8330">$E59*$C$64*$C$66</f>
        <v>-128678.74095612153</v>
      </c>
      <c r="KE66" s="1674">
        <f t="shared" ref="KE66" si="8331">$E59*$C$64*$C$66</f>
        <v>-128678.74095612153</v>
      </c>
      <c r="KG66" s="1674">
        <f t="shared" ref="KG66" si="8332">$E59*$C$64*$C$66</f>
        <v>-128678.74095612153</v>
      </c>
      <c r="KI66" s="1674">
        <f t="shared" ref="KI66" si="8333">$E59*$C$64*$C$66</f>
        <v>-128678.74095612153</v>
      </c>
      <c r="KK66" s="1674">
        <f t="shared" ref="KK66" si="8334">$E59*$C$64*$C$66</f>
        <v>-128678.74095612153</v>
      </c>
      <c r="KM66" s="1674">
        <f t="shared" ref="KM66" si="8335">$E59*$C$64*$C$66</f>
        <v>-128678.74095612153</v>
      </c>
      <c r="KO66" s="1674">
        <f t="shared" ref="KO66" si="8336">$E59*$C$64*$C$66</f>
        <v>-128678.74095612153</v>
      </c>
      <c r="KQ66" s="1674">
        <f t="shared" ref="KQ66" si="8337">$E59*$C$64*$C$66</f>
        <v>-128678.74095612153</v>
      </c>
      <c r="KS66" s="1674">
        <f t="shared" ref="KS66" si="8338">$E59*$C$64*$C$66</f>
        <v>-128678.74095612153</v>
      </c>
      <c r="KU66" s="1674">
        <f t="shared" ref="KU66" si="8339">$E59*$C$64*$C$66</f>
        <v>-128678.74095612153</v>
      </c>
      <c r="KW66" s="1674">
        <f t="shared" ref="KW66" si="8340">$E59*$C$64*$C$66</f>
        <v>-128678.74095612153</v>
      </c>
      <c r="KY66" s="1674">
        <f t="shared" ref="KY66" si="8341">$E59*$C$64*$C$66</f>
        <v>-128678.74095612153</v>
      </c>
      <c r="LA66" s="1674">
        <f t="shared" ref="LA66" si="8342">$E59*$C$64*$C$66</f>
        <v>-128678.74095612153</v>
      </c>
      <c r="LC66" s="1674">
        <f t="shared" ref="LC66" si="8343">$E59*$C$64*$C$66</f>
        <v>-128678.74095612153</v>
      </c>
      <c r="LE66" s="1674">
        <f t="shared" ref="LE66" si="8344">$E59*$C$64*$C$66</f>
        <v>-128678.74095612153</v>
      </c>
      <c r="LG66" s="1674">
        <f t="shared" ref="LG66" si="8345">$E59*$C$64*$C$66</f>
        <v>-128678.74095612153</v>
      </c>
      <c r="LI66" s="1674">
        <f t="shared" ref="LI66" si="8346">$E59*$C$64*$C$66</f>
        <v>-128678.74095612153</v>
      </c>
      <c r="LK66" s="1674">
        <f t="shared" ref="LK66" si="8347">$E59*$C$64*$C$66</f>
        <v>-128678.74095612153</v>
      </c>
      <c r="LM66" s="1674">
        <f t="shared" ref="LM66" si="8348">$E59*$C$64*$C$66</f>
        <v>-128678.74095612153</v>
      </c>
      <c r="LO66" s="1674">
        <f t="shared" ref="LO66" si="8349">$E59*$C$64*$C$66</f>
        <v>-128678.74095612153</v>
      </c>
      <c r="LQ66" s="1674">
        <f t="shared" ref="LQ66" si="8350">$E59*$C$64*$C$66</f>
        <v>-128678.74095612153</v>
      </c>
      <c r="LS66" s="1674">
        <f t="shared" ref="LS66" si="8351">$E59*$C$64*$C$66</f>
        <v>-128678.74095612153</v>
      </c>
      <c r="LU66" s="1674">
        <f t="shared" ref="LU66" si="8352">$E59*$C$64*$C$66</f>
        <v>-128678.74095612153</v>
      </c>
      <c r="LW66" s="1674">
        <f t="shared" ref="LW66" si="8353">$E59*$C$64*$C$66</f>
        <v>-128678.74095612153</v>
      </c>
      <c r="LY66" s="1674">
        <f t="shared" ref="LY66" si="8354">$E59*$C$64*$C$66</f>
        <v>-128678.74095612153</v>
      </c>
      <c r="MA66" s="1674">
        <f t="shared" ref="MA66" si="8355">$E59*$C$64*$C$66</f>
        <v>-128678.74095612153</v>
      </c>
      <c r="MC66" s="1674">
        <f t="shared" ref="MC66" si="8356">$E59*$C$64*$C$66</f>
        <v>-128678.74095612153</v>
      </c>
      <c r="ME66" s="1674">
        <f t="shared" ref="ME66" si="8357">$E59*$C$64*$C$66</f>
        <v>-128678.74095612153</v>
      </c>
      <c r="MG66" s="1674">
        <f t="shared" ref="MG66" si="8358">$E59*$C$64*$C$66</f>
        <v>-128678.74095612153</v>
      </c>
      <c r="MI66" s="1674">
        <f t="shared" ref="MI66" si="8359">$E59*$C$64*$C$66</f>
        <v>-128678.74095612153</v>
      </c>
      <c r="MK66" s="1674">
        <f t="shared" ref="MK66" si="8360">$E59*$C$64*$C$66</f>
        <v>-128678.74095612153</v>
      </c>
      <c r="MM66" s="1674">
        <f t="shared" ref="MM66" si="8361">$E59*$C$64*$C$66</f>
        <v>-128678.74095612153</v>
      </c>
      <c r="MO66" s="1674">
        <f t="shared" ref="MO66" si="8362">$E59*$C$64*$C$66</f>
        <v>-128678.74095612153</v>
      </c>
      <c r="MQ66" s="1674">
        <f t="shared" ref="MQ66" si="8363">$E59*$C$64*$C$66</f>
        <v>-128678.74095612153</v>
      </c>
      <c r="MS66" s="1674">
        <f t="shared" ref="MS66" si="8364">$E59*$C$64*$C$66</f>
        <v>-128678.74095612153</v>
      </c>
      <c r="MU66" s="1674">
        <f t="shared" ref="MU66" si="8365">$E59*$C$64*$C$66</f>
        <v>-128678.74095612153</v>
      </c>
      <c r="MW66" s="1674">
        <f t="shared" ref="MW66" si="8366">$E59*$C$64*$C$66</f>
        <v>-128678.74095612153</v>
      </c>
      <c r="MY66" s="1674">
        <f t="shared" ref="MY66" si="8367">$E59*$C$64*$C$66</f>
        <v>-128678.74095612153</v>
      </c>
      <c r="NA66" s="1674">
        <f t="shared" ref="NA66" si="8368">$E59*$C$64*$C$66</f>
        <v>-128678.74095612153</v>
      </c>
      <c r="NC66" s="1674">
        <f t="shared" ref="NC66" si="8369">$E59*$C$64*$C$66</f>
        <v>-128678.74095612153</v>
      </c>
      <c r="NE66" s="1674">
        <f t="shared" ref="NE66" si="8370">$E59*$C$64*$C$66</f>
        <v>-128678.74095612153</v>
      </c>
      <c r="NG66" s="1674">
        <f t="shared" ref="NG66" si="8371">$E59*$C$64*$C$66</f>
        <v>-128678.74095612153</v>
      </c>
      <c r="NI66" s="1674">
        <f t="shared" ref="NI66" si="8372">$E59*$C$64*$C$66</f>
        <v>-128678.74095612153</v>
      </c>
      <c r="NK66" s="1674">
        <f t="shared" ref="NK66" si="8373">$E59*$C$64*$C$66</f>
        <v>-128678.74095612153</v>
      </c>
      <c r="NM66" s="1674">
        <f t="shared" ref="NM66" si="8374">$E59*$C$64*$C$66</f>
        <v>-128678.74095612153</v>
      </c>
      <c r="NO66" s="1674">
        <f t="shared" ref="NO66" si="8375">$E59*$C$64*$C$66</f>
        <v>-128678.74095612153</v>
      </c>
      <c r="NQ66" s="1674">
        <f t="shared" ref="NQ66" si="8376">$E59*$C$64*$C$66</f>
        <v>-128678.74095612153</v>
      </c>
      <c r="NS66" s="1674">
        <f t="shared" ref="NS66" si="8377">$E59*$C$64*$C$66</f>
        <v>-128678.74095612153</v>
      </c>
      <c r="NU66" s="1674">
        <f t="shared" ref="NU66" si="8378">$E59*$C$64*$C$66</f>
        <v>-128678.74095612153</v>
      </c>
      <c r="NW66" s="1674">
        <f t="shared" ref="NW66" si="8379">$E59*$C$64*$C$66</f>
        <v>-128678.74095612153</v>
      </c>
      <c r="NY66" s="1674">
        <f t="shared" ref="NY66" si="8380">$E59*$C$64*$C$66</f>
        <v>-128678.74095612153</v>
      </c>
      <c r="OA66" s="1674">
        <f t="shared" ref="OA66" si="8381">$E59*$C$64*$C$66</f>
        <v>-128678.74095612153</v>
      </c>
      <c r="OC66" s="1674">
        <f t="shared" ref="OC66" si="8382">$E59*$C$64*$C$66</f>
        <v>-128678.74095612153</v>
      </c>
      <c r="OE66" s="1674">
        <f t="shared" ref="OE66" si="8383">$E59*$C$64*$C$66</f>
        <v>-128678.74095612153</v>
      </c>
      <c r="OG66" s="1674">
        <f t="shared" ref="OG66" si="8384">$E59*$C$64*$C$66</f>
        <v>-128678.74095612153</v>
      </c>
      <c r="OI66" s="1674">
        <f t="shared" ref="OI66" si="8385">$E59*$C$64*$C$66</f>
        <v>-128678.74095612153</v>
      </c>
      <c r="OK66" s="1674">
        <f t="shared" ref="OK66" si="8386">$E59*$C$64*$C$66</f>
        <v>-128678.74095612153</v>
      </c>
      <c r="OM66" s="1674">
        <f t="shared" ref="OM66" si="8387">$E59*$C$64*$C$66</f>
        <v>-128678.74095612153</v>
      </c>
      <c r="OO66" s="1674">
        <f t="shared" ref="OO66" si="8388">$E59*$C$64*$C$66</f>
        <v>-128678.74095612153</v>
      </c>
      <c r="OQ66" s="1674">
        <f t="shared" ref="OQ66" si="8389">$E59*$C$64*$C$66</f>
        <v>-128678.74095612153</v>
      </c>
      <c r="OS66" s="1674">
        <f t="shared" ref="OS66" si="8390">$E59*$C$64*$C$66</f>
        <v>-128678.74095612153</v>
      </c>
      <c r="OU66" s="1674">
        <f t="shared" ref="OU66" si="8391">$E59*$C$64*$C$66</f>
        <v>-128678.74095612153</v>
      </c>
      <c r="OW66" s="1674">
        <f t="shared" ref="OW66" si="8392">$E59*$C$64*$C$66</f>
        <v>-128678.74095612153</v>
      </c>
      <c r="OY66" s="1674">
        <f t="shared" ref="OY66" si="8393">$E59*$C$64*$C$66</f>
        <v>-128678.74095612153</v>
      </c>
      <c r="PA66" s="1674">
        <f t="shared" ref="PA66" si="8394">$E59*$C$64*$C$66</f>
        <v>-128678.74095612153</v>
      </c>
      <c r="PC66" s="1674">
        <f t="shared" ref="PC66" si="8395">$E59*$C$64*$C$66</f>
        <v>-128678.74095612153</v>
      </c>
      <c r="PE66" s="1674">
        <f t="shared" ref="PE66" si="8396">$E59*$C$64*$C$66</f>
        <v>-128678.74095612153</v>
      </c>
      <c r="PG66" s="1674">
        <f t="shared" ref="PG66" si="8397">$E59*$C$64*$C$66</f>
        <v>-128678.74095612153</v>
      </c>
      <c r="PI66" s="1674">
        <f t="shared" ref="PI66" si="8398">$E59*$C$64*$C$66</f>
        <v>-128678.74095612153</v>
      </c>
      <c r="PK66" s="1674">
        <f t="shared" ref="PK66" si="8399">$E59*$C$64*$C$66</f>
        <v>-128678.74095612153</v>
      </c>
      <c r="PM66" s="1674">
        <f t="shared" ref="PM66" si="8400">$E59*$C$64*$C$66</f>
        <v>-128678.74095612153</v>
      </c>
      <c r="PO66" s="1674">
        <f t="shared" ref="PO66" si="8401">$E59*$C$64*$C$66</f>
        <v>-128678.74095612153</v>
      </c>
      <c r="PQ66" s="1674">
        <f t="shared" ref="PQ66" si="8402">$E59*$C$64*$C$66</f>
        <v>-128678.74095612153</v>
      </c>
      <c r="PS66" s="1674">
        <f t="shared" ref="PS66" si="8403">$E59*$C$64*$C$66</f>
        <v>-128678.74095612153</v>
      </c>
      <c r="PU66" s="1674">
        <f t="shared" ref="PU66" si="8404">$E59*$C$64*$C$66</f>
        <v>-128678.74095612153</v>
      </c>
      <c r="PW66" s="1674">
        <f t="shared" ref="PW66" si="8405">$E59*$C$64*$C$66</f>
        <v>-128678.74095612153</v>
      </c>
      <c r="PY66" s="1674">
        <f t="shared" ref="PY66" si="8406">$E59*$C$64*$C$66</f>
        <v>-128678.74095612153</v>
      </c>
      <c r="QA66" s="1674">
        <f t="shared" ref="QA66" si="8407">$E59*$C$64*$C$66</f>
        <v>-128678.74095612153</v>
      </c>
      <c r="QC66" s="1674">
        <f t="shared" ref="QC66" si="8408">$E59*$C$64*$C$66</f>
        <v>-128678.74095612153</v>
      </c>
      <c r="QE66" s="1674">
        <f t="shared" ref="QE66" si="8409">$E59*$C$64*$C$66</f>
        <v>-128678.74095612153</v>
      </c>
      <c r="QG66" s="1674">
        <f t="shared" ref="QG66" si="8410">$E59*$C$64*$C$66</f>
        <v>-128678.74095612153</v>
      </c>
      <c r="QI66" s="1674">
        <f t="shared" ref="QI66" si="8411">$E59*$C$64*$C$66</f>
        <v>-128678.74095612153</v>
      </c>
      <c r="QK66" s="1674">
        <f t="shared" ref="QK66" si="8412">$E59*$C$64*$C$66</f>
        <v>-128678.74095612153</v>
      </c>
      <c r="QM66" s="1674">
        <f t="shared" ref="QM66" si="8413">$E59*$C$64*$C$66</f>
        <v>-128678.74095612153</v>
      </c>
      <c r="QO66" s="1674">
        <f t="shared" ref="QO66" si="8414">$E59*$C$64*$C$66</f>
        <v>-128678.74095612153</v>
      </c>
      <c r="QQ66" s="1674">
        <f t="shared" ref="QQ66" si="8415">$E59*$C$64*$C$66</f>
        <v>-128678.74095612153</v>
      </c>
      <c r="QS66" s="1674">
        <f t="shared" ref="QS66" si="8416">$E59*$C$64*$C$66</f>
        <v>-128678.74095612153</v>
      </c>
      <c r="QU66" s="1674">
        <f t="shared" ref="QU66" si="8417">$E59*$C$64*$C$66</f>
        <v>-128678.74095612153</v>
      </c>
      <c r="QW66" s="1674">
        <f t="shared" ref="QW66" si="8418">$E59*$C$64*$C$66</f>
        <v>-128678.74095612153</v>
      </c>
      <c r="QY66" s="1674">
        <f t="shared" ref="QY66" si="8419">$E59*$C$64*$C$66</f>
        <v>-128678.74095612153</v>
      </c>
      <c r="RA66" s="1674">
        <f t="shared" ref="RA66" si="8420">$E59*$C$64*$C$66</f>
        <v>-128678.74095612153</v>
      </c>
      <c r="RC66" s="1674">
        <f t="shared" ref="RC66" si="8421">$E59*$C$64*$C$66</f>
        <v>-128678.74095612153</v>
      </c>
      <c r="RE66" s="1674">
        <f t="shared" ref="RE66" si="8422">$E59*$C$64*$C$66</f>
        <v>-128678.74095612153</v>
      </c>
      <c r="RG66" s="1674">
        <f t="shared" ref="RG66" si="8423">$E59*$C$64*$C$66</f>
        <v>-128678.74095612153</v>
      </c>
      <c r="RI66" s="1674">
        <f t="shared" ref="RI66" si="8424">$E59*$C$64*$C$66</f>
        <v>-128678.74095612153</v>
      </c>
      <c r="RK66" s="1674">
        <f t="shared" ref="RK66" si="8425">$E59*$C$64*$C$66</f>
        <v>-128678.74095612153</v>
      </c>
      <c r="RM66" s="1674">
        <f t="shared" ref="RM66" si="8426">$E59*$C$64*$C$66</f>
        <v>-128678.74095612153</v>
      </c>
      <c r="RO66" s="1674">
        <f t="shared" ref="RO66" si="8427">$E59*$C$64*$C$66</f>
        <v>-128678.74095612153</v>
      </c>
      <c r="RQ66" s="1674">
        <f t="shared" ref="RQ66" si="8428">$E59*$C$64*$C$66</f>
        <v>-128678.74095612153</v>
      </c>
      <c r="RS66" s="1674">
        <f t="shared" ref="RS66" si="8429">$E59*$C$64*$C$66</f>
        <v>-128678.74095612153</v>
      </c>
      <c r="RU66" s="1674">
        <f t="shared" ref="RU66" si="8430">$E59*$C$64*$C$66</f>
        <v>-128678.74095612153</v>
      </c>
      <c r="RW66" s="1674">
        <f t="shared" ref="RW66" si="8431">$E59*$C$64*$C$66</f>
        <v>-128678.74095612153</v>
      </c>
      <c r="RY66" s="1674">
        <f t="shared" ref="RY66" si="8432">$E59*$C$64*$C$66</f>
        <v>-128678.74095612153</v>
      </c>
      <c r="SA66" s="1674">
        <f t="shared" ref="SA66" si="8433">$E59*$C$64*$C$66</f>
        <v>-128678.74095612153</v>
      </c>
      <c r="SC66" s="1674">
        <f t="shared" ref="SC66" si="8434">$E59*$C$64*$C$66</f>
        <v>-128678.74095612153</v>
      </c>
      <c r="SE66" s="1674">
        <f t="shared" ref="SE66" si="8435">$E59*$C$64*$C$66</f>
        <v>-128678.74095612153</v>
      </c>
      <c r="SG66" s="1674">
        <f t="shared" ref="SG66" si="8436">$E59*$C$64*$C$66</f>
        <v>-128678.74095612153</v>
      </c>
      <c r="SI66" s="1674">
        <f t="shared" ref="SI66" si="8437">$E59*$C$64*$C$66</f>
        <v>-128678.74095612153</v>
      </c>
      <c r="SK66" s="1674">
        <f t="shared" ref="SK66" si="8438">$E59*$C$64*$C$66</f>
        <v>-128678.74095612153</v>
      </c>
      <c r="SM66" s="1674">
        <f t="shared" ref="SM66" si="8439">$E59*$C$64*$C$66</f>
        <v>-128678.74095612153</v>
      </c>
      <c r="SO66" s="1674">
        <f t="shared" ref="SO66" si="8440">$E59*$C$64*$C$66</f>
        <v>-128678.74095612153</v>
      </c>
      <c r="SQ66" s="1674">
        <f t="shared" ref="SQ66" si="8441">$E59*$C$64*$C$66</f>
        <v>-128678.74095612153</v>
      </c>
      <c r="SS66" s="1674">
        <f t="shared" ref="SS66" si="8442">$E59*$C$64*$C$66</f>
        <v>-128678.74095612153</v>
      </c>
      <c r="SU66" s="1674">
        <f t="shared" ref="SU66" si="8443">$E59*$C$64*$C$66</f>
        <v>-128678.74095612153</v>
      </c>
      <c r="SW66" s="1674">
        <f t="shared" ref="SW66" si="8444">$E59*$C$64*$C$66</f>
        <v>-128678.74095612153</v>
      </c>
      <c r="SY66" s="1674">
        <f t="shared" ref="SY66" si="8445">$E59*$C$64*$C$66</f>
        <v>-128678.74095612153</v>
      </c>
      <c r="TA66" s="1674">
        <f t="shared" ref="TA66" si="8446">$E59*$C$64*$C$66</f>
        <v>-128678.74095612153</v>
      </c>
      <c r="TC66" s="1674">
        <f t="shared" ref="TC66" si="8447">$E59*$C$64*$C$66</f>
        <v>-128678.74095612153</v>
      </c>
      <c r="TE66" s="1674">
        <f t="shared" ref="TE66" si="8448">$E59*$C$64*$C$66</f>
        <v>-128678.74095612153</v>
      </c>
      <c r="TG66" s="1674">
        <f t="shared" ref="TG66" si="8449">$E59*$C$64*$C$66</f>
        <v>-128678.74095612153</v>
      </c>
      <c r="TI66" s="1674">
        <f t="shared" ref="TI66" si="8450">$E59*$C$64*$C$66</f>
        <v>-128678.74095612153</v>
      </c>
      <c r="TK66" s="1674">
        <f t="shared" ref="TK66" si="8451">$E59*$C$64*$C$66</f>
        <v>-128678.74095612153</v>
      </c>
      <c r="TM66" s="1674">
        <f t="shared" ref="TM66" si="8452">$E59*$C$64*$C$66</f>
        <v>-128678.74095612153</v>
      </c>
      <c r="TO66" s="1674">
        <f t="shared" ref="TO66" si="8453">$E59*$C$64*$C$66</f>
        <v>-128678.74095612153</v>
      </c>
      <c r="TQ66" s="1674">
        <f t="shared" ref="TQ66" si="8454">$E59*$C$64*$C$66</f>
        <v>-128678.74095612153</v>
      </c>
      <c r="TS66" s="1674">
        <f t="shared" ref="TS66" si="8455">$E59*$C$64*$C$66</f>
        <v>-128678.74095612153</v>
      </c>
      <c r="TU66" s="1674">
        <f t="shared" ref="TU66" si="8456">$E59*$C$64*$C$66</f>
        <v>-128678.74095612153</v>
      </c>
      <c r="TW66" s="1674">
        <f t="shared" ref="TW66" si="8457">$E59*$C$64*$C$66</f>
        <v>-128678.74095612153</v>
      </c>
      <c r="TY66" s="1674">
        <f t="shared" ref="TY66" si="8458">$E59*$C$64*$C$66</f>
        <v>-128678.74095612153</v>
      </c>
      <c r="UA66" s="1674">
        <f t="shared" ref="UA66" si="8459">$E59*$C$64*$C$66</f>
        <v>-128678.74095612153</v>
      </c>
      <c r="UC66" s="1674">
        <f t="shared" ref="UC66" si="8460">$E59*$C$64*$C$66</f>
        <v>-128678.74095612153</v>
      </c>
      <c r="UE66" s="1674">
        <f t="shared" ref="UE66" si="8461">$E59*$C$64*$C$66</f>
        <v>-128678.74095612153</v>
      </c>
      <c r="UG66" s="1674">
        <f t="shared" ref="UG66" si="8462">$E59*$C$64*$C$66</f>
        <v>-128678.74095612153</v>
      </c>
      <c r="UI66" s="1674">
        <f t="shared" ref="UI66" si="8463">$E59*$C$64*$C$66</f>
        <v>-128678.74095612153</v>
      </c>
      <c r="UK66" s="1674">
        <f t="shared" ref="UK66" si="8464">$E59*$C$64*$C$66</f>
        <v>-128678.74095612153</v>
      </c>
      <c r="UM66" s="1674">
        <f t="shared" ref="UM66" si="8465">$E59*$C$64*$C$66</f>
        <v>-128678.74095612153</v>
      </c>
      <c r="UO66" s="1674">
        <f t="shared" ref="UO66" si="8466">$E59*$C$64*$C$66</f>
        <v>-128678.74095612153</v>
      </c>
      <c r="UQ66" s="1674">
        <f t="shared" ref="UQ66" si="8467">$E59*$C$64*$C$66</f>
        <v>-128678.74095612153</v>
      </c>
      <c r="US66" s="1674">
        <f t="shared" ref="US66" si="8468">$E59*$C$64*$C$66</f>
        <v>-128678.74095612153</v>
      </c>
      <c r="UU66" s="1674">
        <f t="shared" ref="UU66" si="8469">$E59*$C$64*$C$66</f>
        <v>-128678.74095612153</v>
      </c>
      <c r="UW66" s="1674">
        <f t="shared" ref="UW66" si="8470">$E59*$C$64*$C$66</f>
        <v>-128678.74095612153</v>
      </c>
      <c r="UY66" s="1674">
        <f t="shared" ref="UY66" si="8471">$E59*$C$64*$C$66</f>
        <v>-128678.74095612153</v>
      </c>
      <c r="VA66" s="1674">
        <f t="shared" ref="VA66" si="8472">$E59*$C$64*$C$66</f>
        <v>-128678.74095612153</v>
      </c>
      <c r="VC66" s="1674">
        <f t="shared" ref="VC66" si="8473">$E59*$C$64*$C$66</f>
        <v>-128678.74095612153</v>
      </c>
      <c r="VE66" s="1674">
        <f t="shared" ref="VE66" si="8474">$E59*$C$64*$C$66</f>
        <v>-128678.74095612153</v>
      </c>
      <c r="VG66" s="1674">
        <f t="shared" ref="VG66" si="8475">$E59*$C$64*$C$66</f>
        <v>-128678.74095612153</v>
      </c>
      <c r="VI66" s="1674">
        <f t="shared" ref="VI66" si="8476">$E59*$C$64*$C$66</f>
        <v>-128678.74095612153</v>
      </c>
      <c r="VK66" s="1674">
        <f t="shared" ref="VK66" si="8477">$E59*$C$64*$C$66</f>
        <v>-128678.74095612153</v>
      </c>
      <c r="VM66" s="1674">
        <f t="shared" ref="VM66" si="8478">$E59*$C$64*$C$66</f>
        <v>-128678.74095612153</v>
      </c>
      <c r="VO66" s="1674">
        <f t="shared" ref="VO66" si="8479">$E59*$C$64*$C$66</f>
        <v>-128678.74095612153</v>
      </c>
      <c r="VQ66" s="1674">
        <f t="shared" ref="VQ66" si="8480">$E59*$C$64*$C$66</f>
        <v>-128678.74095612153</v>
      </c>
      <c r="VS66" s="1674">
        <f t="shared" ref="VS66" si="8481">$E59*$C$64*$C$66</f>
        <v>-128678.74095612153</v>
      </c>
      <c r="VU66" s="1674">
        <f t="shared" ref="VU66" si="8482">$E59*$C$64*$C$66</f>
        <v>-128678.74095612153</v>
      </c>
      <c r="VW66" s="1674">
        <f t="shared" ref="VW66" si="8483">$E59*$C$64*$C$66</f>
        <v>-128678.74095612153</v>
      </c>
      <c r="VY66" s="1674">
        <f t="shared" ref="VY66" si="8484">$E59*$C$64*$C$66</f>
        <v>-128678.74095612153</v>
      </c>
      <c r="WA66" s="1674">
        <f t="shared" ref="WA66" si="8485">$E59*$C$64*$C$66</f>
        <v>-128678.74095612153</v>
      </c>
      <c r="WC66" s="1674">
        <f t="shared" ref="WC66" si="8486">$E59*$C$64*$C$66</f>
        <v>-128678.74095612153</v>
      </c>
      <c r="WE66" s="1674">
        <f t="shared" ref="WE66" si="8487">$E59*$C$64*$C$66</f>
        <v>-128678.74095612153</v>
      </c>
      <c r="WG66" s="1674">
        <f t="shared" ref="WG66" si="8488">$E59*$C$64*$C$66</f>
        <v>-128678.74095612153</v>
      </c>
      <c r="WI66" s="1674">
        <f t="shared" ref="WI66" si="8489">$E59*$C$64*$C$66</f>
        <v>-128678.74095612153</v>
      </c>
      <c r="WK66" s="1674">
        <f t="shared" ref="WK66" si="8490">$E59*$C$64*$C$66</f>
        <v>-128678.74095612153</v>
      </c>
      <c r="WM66" s="1674">
        <f t="shared" ref="WM66" si="8491">$E59*$C$64*$C$66</f>
        <v>-128678.74095612153</v>
      </c>
      <c r="WO66" s="1674">
        <f t="shared" ref="WO66" si="8492">$E59*$C$64*$C$66</f>
        <v>-128678.74095612153</v>
      </c>
      <c r="WQ66" s="1674">
        <f t="shared" ref="WQ66" si="8493">$E59*$C$64*$C$66</f>
        <v>-128678.74095612153</v>
      </c>
      <c r="WS66" s="1674">
        <f t="shared" ref="WS66" si="8494">$E59*$C$64*$C$66</f>
        <v>-128678.74095612153</v>
      </c>
      <c r="WU66" s="1674">
        <f t="shared" ref="WU66" si="8495">$E59*$C$64*$C$66</f>
        <v>-128678.74095612153</v>
      </c>
      <c r="WW66" s="1674">
        <f t="shared" ref="WW66" si="8496">$E59*$C$64*$C$66</f>
        <v>-128678.74095612153</v>
      </c>
      <c r="WY66" s="1674">
        <f t="shared" ref="WY66" si="8497">$E59*$C$64*$C$66</f>
        <v>-128678.74095612153</v>
      </c>
      <c r="XA66" s="1674">
        <f t="shared" ref="XA66" si="8498">$E59*$C$64*$C$66</f>
        <v>-128678.74095612153</v>
      </c>
      <c r="XC66" s="1674">
        <f t="shared" ref="XC66" si="8499">$E59*$C$64*$C$66</f>
        <v>-128678.74095612153</v>
      </c>
      <c r="XE66" s="1674">
        <f t="shared" ref="XE66" si="8500">$E59*$C$64*$C$66</f>
        <v>-128678.74095612153</v>
      </c>
      <c r="XG66" s="1674">
        <f t="shared" ref="XG66" si="8501">$E59*$C$64*$C$66</f>
        <v>-128678.74095612153</v>
      </c>
      <c r="XI66" s="1674">
        <f t="shared" ref="XI66" si="8502">$E59*$C$64*$C$66</f>
        <v>-128678.74095612153</v>
      </c>
      <c r="XK66" s="1674">
        <f t="shared" ref="XK66" si="8503">$E59*$C$64*$C$66</f>
        <v>-128678.74095612153</v>
      </c>
      <c r="XM66" s="1674">
        <f t="shared" ref="XM66" si="8504">$E59*$C$64*$C$66</f>
        <v>-128678.74095612153</v>
      </c>
      <c r="XO66" s="1674">
        <f t="shared" ref="XO66" si="8505">$E59*$C$64*$C$66</f>
        <v>-128678.74095612153</v>
      </c>
      <c r="XQ66" s="1674">
        <f t="shared" ref="XQ66" si="8506">$E59*$C$64*$C$66</f>
        <v>-128678.74095612153</v>
      </c>
      <c r="XS66" s="1674">
        <f t="shared" ref="XS66" si="8507">$E59*$C$64*$C$66</f>
        <v>-128678.74095612153</v>
      </c>
      <c r="XU66" s="1674">
        <f t="shared" ref="XU66" si="8508">$E59*$C$64*$C$66</f>
        <v>-128678.74095612153</v>
      </c>
      <c r="XW66" s="1674">
        <f t="shared" ref="XW66" si="8509">$E59*$C$64*$C$66</f>
        <v>-128678.74095612153</v>
      </c>
      <c r="XY66" s="1674">
        <f t="shared" ref="XY66" si="8510">$E59*$C$64*$C$66</f>
        <v>-128678.74095612153</v>
      </c>
      <c r="YA66" s="1674">
        <f t="shared" ref="YA66" si="8511">$E59*$C$64*$C$66</f>
        <v>-128678.74095612153</v>
      </c>
      <c r="YC66" s="1674">
        <f t="shared" ref="YC66" si="8512">$E59*$C$64*$C$66</f>
        <v>-128678.74095612153</v>
      </c>
      <c r="YE66" s="1674">
        <f t="shared" ref="YE66" si="8513">$E59*$C$64*$C$66</f>
        <v>-128678.74095612153</v>
      </c>
      <c r="YG66" s="1674">
        <f t="shared" ref="YG66" si="8514">$E59*$C$64*$C$66</f>
        <v>-128678.74095612153</v>
      </c>
      <c r="YI66" s="1674">
        <f t="shared" ref="YI66" si="8515">$E59*$C$64*$C$66</f>
        <v>-128678.74095612153</v>
      </c>
      <c r="YK66" s="1674">
        <f t="shared" ref="YK66" si="8516">$E59*$C$64*$C$66</f>
        <v>-128678.74095612153</v>
      </c>
      <c r="YM66" s="1674">
        <f t="shared" ref="YM66" si="8517">$E59*$C$64*$C$66</f>
        <v>-128678.74095612153</v>
      </c>
      <c r="YO66" s="1674">
        <f t="shared" ref="YO66" si="8518">$E59*$C$64*$C$66</f>
        <v>-128678.74095612153</v>
      </c>
      <c r="YQ66" s="1674">
        <f t="shared" ref="YQ66" si="8519">$E59*$C$64*$C$66</f>
        <v>-128678.74095612153</v>
      </c>
      <c r="YS66" s="1674">
        <f t="shared" ref="YS66" si="8520">$E59*$C$64*$C$66</f>
        <v>-128678.74095612153</v>
      </c>
      <c r="YU66" s="1674">
        <f t="shared" ref="YU66" si="8521">$E59*$C$64*$C$66</f>
        <v>-128678.74095612153</v>
      </c>
      <c r="YW66" s="1674">
        <f t="shared" ref="YW66" si="8522">$E59*$C$64*$C$66</f>
        <v>-128678.74095612153</v>
      </c>
      <c r="YY66" s="1674">
        <f t="shared" ref="YY66" si="8523">$E59*$C$64*$C$66</f>
        <v>-128678.74095612153</v>
      </c>
      <c r="ZA66" s="1674">
        <f t="shared" ref="ZA66" si="8524">$E59*$C$64*$C$66</f>
        <v>-128678.74095612153</v>
      </c>
      <c r="ZC66" s="1674">
        <f t="shared" ref="ZC66" si="8525">$E59*$C$64*$C$66</f>
        <v>-128678.74095612153</v>
      </c>
      <c r="ZE66" s="1674">
        <f t="shared" ref="ZE66" si="8526">$E59*$C$64*$C$66</f>
        <v>-128678.74095612153</v>
      </c>
      <c r="ZG66" s="1674">
        <f t="shared" ref="ZG66" si="8527">$E59*$C$64*$C$66</f>
        <v>-128678.74095612153</v>
      </c>
      <c r="ZI66" s="1674">
        <f t="shared" ref="ZI66" si="8528">$E59*$C$64*$C$66</f>
        <v>-128678.74095612153</v>
      </c>
      <c r="ZK66" s="1674">
        <f t="shared" ref="ZK66" si="8529">$E59*$C$64*$C$66</f>
        <v>-128678.74095612153</v>
      </c>
      <c r="ZM66" s="1674">
        <f t="shared" ref="ZM66" si="8530">$E59*$C$64*$C$66</f>
        <v>-128678.74095612153</v>
      </c>
      <c r="ZO66" s="1674">
        <f t="shared" ref="ZO66" si="8531">$E59*$C$64*$C$66</f>
        <v>-128678.74095612153</v>
      </c>
      <c r="ZQ66" s="1674">
        <f t="shared" ref="ZQ66" si="8532">$E59*$C$64*$C$66</f>
        <v>-128678.74095612153</v>
      </c>
      <c r="ZS66" s="1674">
        <f t="shared" ref="ZS66" si="8533">$E59*$C$64*$C$66</f>
        <v>-128678.74095612153</v>
      </c>
      <c r="ZU66" s="1674">
        <f t="shared" ref="ZU66" si="8534">$E59*$C$64*$C$66</f>
        <v>-128678.74095612153</v>
      </c>
      <c r="ZW66" s="1674">
        <f t="shared" ref="ZW66" si="8535">$E59*$C$64*$C$66</f>
        <v>-128678.74095612153</v>
      </c>
      <c r="ZY66" s="1674">
        <f t="shared" ref="ZY66" si="8536">$E59*$C$64*$C$66</f>
        <v>-128678.74095612153</v>
      </c>
      <c r="AAA66" s="1674">
        <f t="shared" ref="AAA66" si="8537">$E59*$C$64*$C$66</f>
        <v>-128678.74095612153</v>
      </c>
      <c r="AAC66" s="1674">
        <f t="shared" ref="AAC66" si="8538">$E59*$C$64*$C$66</f>
        <v>-128678.74095612153</v>
      </c>
      <c r="AAE66" s="1674">
        <f t="shared" ref="AAE66" si="8539">$E59*$C$64*$C$66</f>
        <v>-128678.74095612153</v>
      </c>
      <c r="AAG66" s="1674">
        <f t="shared" ref="AAG66" si="8540">$E59*$C$64*$C$66</f>
        <v>-128678.74095612153</v>
      </c>
      <c r="AAI66" s="1674">
        <f t="shared" ref="AAI66" si="8541">$E59*$C$64*$C$66</f>
        <v>-128678.74095612153</v>
      </c>
      <c r="AAK66" s="1674">
        <f t="shared" ref="AAK66" si="8542">$E59*$C$64*$C$66</f>
        <v>-128678.74095612153</v>
      </c>
      <c r="AAM66" s="1674">
        <f t="shared" ref="AAM66" si="8543">$E59*$C$64*$C$66</f>
        <v>-128678.74095612153</v>
      </c>
      <c r="AAO66" s="1674">
        <f t="shared" ref="AAO66" si="8544">$E59*$C$64*$C$66</f>
        <v>-128678.74095612153</v>
      </c>
      <c r="AAQ66" s="1674">
        <f t="shared" ref="AAQ66" si="8545">$E59*$C$64*$C$66</f>
        <v>-128678.74095612153</v>
      </c>
      <c r="AAS66" s="1674">
        <f t="shared" ref="AAS66" si="8546">$E59*$C$64*$C$66</f>
        <v>-128678.74095612153</v>
      </c>
      <c r="AAU66" s="1674">
        <f t="shared" ref="AAU66" si="8547">$E59*$C$64*$C$66</f>
        <v>-128678.74095612153</v>
      </c>
      <c r="AAW66" s="1674">
        <f t="shared" ref="AAW66" si="8548">$E59*$C$64*$C$66</f>
        <v>-128678.74095612153</v>
      </c>
      <c r="AAY66" s="1674">
        <f t="shared" ref="AAY66" si="8549">$E59*$C$64*$C$66</f>
        <v>-128678.74095612153</v>
      </c>
      <c r="ABA66" s="1674">
        <f t="shared" ref="ABA66" si="8550">$E59*$C$64*$C$66</f>
        <v>-128678.74095612153</v>
      </c>
      <c r="ABC66" s="1674">
        <f t="shared" ref="ABC66" si="8551">$E59*$C$64*$C$66</f>
        <v>-128678.74095612153</v>
      </c>
      <c r="ABE66" s="1674">
        <f t="shared" ref="ABE66" si="8552">$E59*$C$64*$C$66</f>
        <v>-128678.74095612153</v>
      </c>
      <c r="ABG66" s="1674">
        <f t="shared" ref="ABG66" si="8553">$E59*$C$64*$C$66</f>
        <v>-128678.74095612153</v>
      </c>
      <c r="ABI66" s="1674">
        <f t="shared" ref="ABI66" si="8554">$E59*$C$64*$C$66</f>
        <v>-128678.74095612153</v>
      </c>
      <c r="ABK66" s="1674">
        <f t="shared" ref="ABK66" si="8555">$E59*$C$64*$C$66</f>
        <v>-128678.74095612153</v>
      </c>
      <c r="ABM66" s="1674">
        <f t="shared" ref="ABM66" si="8556">$E59*$C$64*$C$66</f>
        <v>-128678.74095612153</v>
      </c>
      <c r="ABO66" s="1674">
        <f t="shared" ref="ABO66" si="8557">$E59*$C$64*$C$66</f>
        <v>-128678.74095612153</v>
      </c>
      <c r="ABQ66" s="1674">
        <f t="shared" ref="ABQ66" si="8558">$E59*$C$64*$C$66</f>
        <v>-128678.74095612153</v>
      </c>
      <c r="ABS66" s="1674">
        <f t="shared" ref="ABS66" si="8559">$E59*$C$64*$C$66</f>
        <v>-128678.74095612153</v>
      </c>
      <c r="ABU66" s="1674">
        <f t="shared" ref="ABU66" si="8560">$E59*$C$64*$C$66</f>
        <v>-128678.74095612153</v>
      </c>
      <c r="ABW66" s="1674">
        <f t="shared" ref="ABW66" si="8561">$E59*$C$64*$C$66</f>
        <v>-128678.74095612153</v>
      </c>
      <c r="ABY66" s="1674">
        <f t="shared" ref="ABY66" si="8562">$E59*$C$64*$C$66</f>
        <v>-128678.74095612153</v>
      </c>
      <c r="ACA66" s="1674">
        <f t="shared" ref="ACA66" si="8563">$E59*$C$64*$C$66</f>
        <v>-128678.74095612153</v>
      </c>
      <c r="ACC66" s="1674">
        <f t="shared" ref="ACC66" si="8564">$E59*$C$64*$C$66</f>
        <v>-128678.74095612153</v>
      </c>
      <c r="ACE66" s="1674">
        <f t="shared" ref="ACE66" si="8565">$E59*$C$64*$C$66</f>
        <v>-128678.74095612153</v>
      </c>
      <c r="ACG66" s="1674">
        <f t="shared" ref="ACG66" si="8566">$E59*$C$64*$C$66</f>
        <v>-128678.74095612153</v>
      </c>
      <c r="ACI66" s="1674">
        <f t="shared" ref="ACI66" si="8567">$E59*$C$64*$C$66</f>
        <v>-128678.74095612153</v>
      </c>
      <c r="ACK66" s="1674">
        <f t="shared" ref="ACK66" si="8568">$E59*$C$64*$C$66</f>
        <v>-128678.74095612153</v>
      </c>
      <c r="ACM66" s="1674">
        <f t="shared" ref="ACM66" si="8569">$E59*$C$64*$C$66</f>
        <v>-128678.74095612153</v>
      </c>
      <c r="ACO66" s="1674">
        <f t="shared" ref="ACO66" si="8570">$E59*$C$64*$C$66</f>
        <v>-128678.74095612153</v>
      </c>
      <c r="ACQ66" s="1674">
        <f t="shared" ref="ACQ66" si="8571">$E59*$C$64*$C$66</f>
        <v>-128678.74095612153</v>
      </c>
      <c r="ACS66" s="1674">
        <f t="shared" ref="ACS66" si="8572">$E59*$C$64*$C$66</f>
        <v>-128678.74095612153</v>
      </c>
      <c r="ACU66" s="1674">
        <f t="shared" ref="ACU66" si="8573">$E59*$C$64*$C$66</f>
        <v>-128678.74095612153</v>
      </c>
      <c r="ACW66" s="1674">
        <f t="shared" ref="ACW66" si="8574">$E59*$C$64*$C$66</f>
        <v>-128678.74095612153</v>
      </c>
      <c r="ACY66" s="1674">
        <f t="shared" ref="ACY66" si="8575">$E59*$C$64*$C$66</f>
        <v>-128678.74095612153</v>
      </c>
      <c r="ADA66" s="1674">
        <f t="shared" ref="ADA66" si="8576">$E59*$C$64*$C$66</f>
        <v>-128678.74095612153</v>
      </c>
      <c r="ADC66" s="1674">
        <f t="shared" ref="ADC66" si="8577">$E59*$C$64*$C$66</f>
        <v>-128678.74095612153</v>
      </c>
      <c r="ADE66" s="1674">
        <f t="shared" ref="ADE66" si="8578">$E59*$C$64*$C$66</f>
        <v>-128678.74095612153</v>
      </c>
      <c r="ADG66" s="1674">
        <f t="shared" ref="ADG66" si="8579">$E59*$C$64*$C$66</f>
        <v>-128678.74095612153</v>
      </c>
      <c r="ADI66" s="1674">
        <f t="shared" ref="ADI66" si="8580">$E59*$C$64*$C$66</f>
        <v>-128678.74095612153</v>
      </c>
      <c r="ADK66" s="1674">
        <f t="shared" ref="ADK66" si="8581">$E59*$C$64*$C$66</f>
        <v>-128678.74095612153</v>
      </c>
      <c r="ADM66" s="1674">
        <f t="shared" ref="ADM66" si="8582">$E59*$C$64*$C$66</f>
        <v>-128678.74095612153</v>
      </c>
      <c r="ADO66" s="1674">
        <f t="shared" ref="ADO66" si="8583">$E59*$C$64*$C$66</f>
        <v>-128678.74095612153</v>
      </c>
      <c r="ADQ66" s="1674">
        <f t="shared" ref="ADQ66" si="8584">$E59*$C$64*$C$66</f>
        <v>-128678.74095612153</v>
      </c>
      <c r="ADS66" s="1674">
        <f t="shared" ref="ADS66" si="8585">$E59*$C$64*$C$66</f>
        <v>-128678.74095612153</v>
      </c>
      <c r="ADU66" s="1674">
        <f t="shared" ref="ADU66" si="8586">$E59*$C$64*$C$66</f>
        <v>-128678.74095612153</v>
      </c>
      <c r="ADW66" s="1674">
        <f t="shared" ref="ADW66" si="8587">$E59*$C$64*$C$66</f>
        <v>-128678.74095612153</v>
      </c>
      <c r="ADY66" s="1674">
        <f t="shared" ref="ADY66" si="8588">$E59*$C$64*$C$66</f>
        <v>-128678.74095612153</v>
      </c>
      <c r="AEA66" s="1674">
        <f t="shared" ref="AEA66" si="8589">$E59*$C$64*$C$66</f>
        <v>-128678.74095612153</v>
      </c>
      <c r="AEC66" s="1674">
        <f t="shared" ref="AEC66" si="8590">$E59*$C$64*$C$66</f>
        <v>-128678.74095612153</v>
      </c>
      <c r="AEE66" s="1674">
        <f t="shared" ref="AEE66" si="8591">$E59*$C$64*$C$66</f>
        <v>-128678.74095612153</v>
      </c>
      <c r="AEG66" s="1674">
        <f t="shared" ref="AEG66" si="8592">$E59*$C$64*$C$66</f>
        <v>-128678.74095612153</v>
      </c>
      <c r="AEI66" s="1674">
        <f t="shared" ref="AEI66" si="8593">$E59*$C$64*$C$66</f>
        <v>-128678.74095612153</v>
      </c>
      <c r="AEK66" s="1674">
        <f t="shared" ref="AEK66" si="8594">$E59*$C$64*$C$66</f>
        <v>-128678.74095612153</v>
      </c>
      <c r="AEM66" s="1674">
        <f t="shared" ref="AEM66" si="8595">$E59*$C$64*$C$66</f>
        <v>-128678.74095612153</v>
      </c>
      <c r="AEO66" s="1674">
        <f t="shared" ref="AEO66" si="8596">$E59*$C$64*$C$66</f>
        <v>-128678.74095612153</v>
      </c>
      <c r="AEQ66" s="1674">
        <f t="shared" ref="AEQ66" si="8597">$E59*$C$64*$C$66</f>
        <v>-128678.74095612153</v>
      </c>
      <c r="AES66" s="1674">
        <f t="shared" ref="AES66" si="8598">$E59*$C$64*$C$66</f>
        <v>-128678.74095612153</v>
      </c>
      <c r="AEU66" s="1674">
        <f t="shared" ref="AEU66" si="8599">$E59*$C$64*$C$66</f>
        <v>-128678.74095612153</v>
      </c>
      <c r="AEW66" s="1674">
        <f t="shared" ref="AEW66" si="8600">$E59*$C$64*$C$66</f>
        <v>-128678.74095612153</v>
      </c>
      <c r="AEY66" s="1674">
        <f t="shared" ref="AEY66" si="8601">$E59*$C$64*$C$66</f>
        <v>-128678.74095612153</v>
      </c>
      <c r="AFA66" s="1674">
        <f t="shared" ref="AFA66" si="8602">$E59*$C$64*$C$66</f>
        <v>-128678.74095612153</v>
      </c>
      <c r="AFC66" s="1674">
        <f t="shared" ref="AFC66" si="8603">$E59*$C$64*$C$66</f>
        <v>-128678.74095612153</v>
      </c>
      <c r="AFE66" s="1674">
        <f t="shared" ref="AFE66" si="8604">$E59*$C$64*$C$66</f>
        <v>-128678.74095612153</v>
      </c>
      <c r="AFG66" s="1674">
        <f t="shared" ref="AFG66" si="8605">$E59*$C$64*$C$66</f>
        <v>-128678.74095612153</v>
      </c>
      <c r="AFI66" s="1674">
        <f t="shared" ref="AFI66" si="8606">$E59*$C$64*$C$66</f>
        <v>-128678.74095612153</v>
      </c>
      <c r="AFK66" s="1674">
        <f t="shared" ref="AFK66" si="8607">$E59*$C$64*$C$66</f>
        <v>-128678.74095612153</v>
      </c>
      <c r="AFM66" s="1674">
        <f t="shared" ref="AFM66" si="8608">$E59*$C$64*$C$66</f>
        <v>-128678.74095612153</v>
      </c>
      <c r="AFO66" s="1674">
        <f t="shared" ref="AFO66" si="8609">$E59*$C$64*$C$66</f>
        <v>-128678.74095612153</v>
      </c>
      <c r="AFQ66" s="1674">
        <f t="shared" ref="AFQ66" si="8610">$E59*$C$64*$C$66</f>
        <v>-128678.74095612153</v>
      </c>
      <c r="AFS66" s="1674">
        <f t="shared" ref="AFS66" si="8611">$E59*$C$64*$C$66</f>
        <v>-128678.74095612153</v>
      </c>
      <c r="AFU66" s="1674">
        <f t="shared" ref="AFU66" si="8612">$E59*$C$64*$C$66</f>
        <v>-128678.74095612153</v>
      </c>
      <c r="AFW66" s="1674">
        <f t="shared" ref="AFW66" si="8613">$E59*$C$64*$C$66</f>
        <v>-128678.74095612153</v>
      </c>
      <c r="AFY66" s="1674">
        <f t="shared" ref="AFY66" si="8614">$E59*$C$64*$C$66</f>
        <v>-128678.74095612153</v>
      </c>
      <c r="AGA66" s="1674">
        <f t="shared" ref="AGA66" si="8615">$E59*$C$64*$C$66</f>
        <v>-128678.74095612153</v>
      </c>
      <c r="AGC66" s="1674">
        <f t="shared" ref="AGC66" si="8616">$E59*$C$64*$C$66</f>
        <v>-128678.74095612153</v>
      </c>
      <c r="AGE66" s="1674">
        <f t="shared" ref="AGE66" si="8617">$E59*$C$64*$C$66</f>
        <v>-128678.74095612153</v>
      </c>
      <c r="AGG66" s="1674">
        <f t="shared" ref="AGG66" si="8618">$E59*$C$64*$C$66</f>
        <v>-128678.74095612153</v>
      </c>
      <c r="AGI66" s="1674">
        <f t="shared" ref="AGI66" si="8619">$E59*$C$64*$C$66</f>
        <v>-128678.74095612153</v>
      </c>
      <c r="AGK66" s="1674">
        <f t="shared" ref="AGK66" si="8620">$E59*$C$64*$C$66</f>
        <v>-128678.74095612153</v>
      </c>
      <c r="AGM66" s="1674">
        <f t="shared" ref="AGM66" si="8621">$E59*$C$64*$C$66</f>
        <v>-128678.74095612153</v>
      </c>
      <c r="AGO66" s="1674">
        <f t="shared" ref="AGO66" si="8622">$E59*$C$64*$C$66</f>
        <v>-128678.74095612153</v>
      </c>
      <c r="AGQ66" s="1674">
        <f t="shared" ref="AGQ66" si="8623">$E59*$C$64*$C$66</f>
        <v>-128678.74095612153</v>
      </c>
      <c r="AGS66" s="1674">
        <f t="shared" ref="AGS66" si="8624">$E59*$C$64*$C$66</f>
        <v>-128678.74095612153</v>
      </c>
      <c r="AGU66" s="1674">
        <f t="shared" ref="AGU66" si="8625">$E59*$C$64*$C$66</f>
        <v>-128678.74095612153</v>
      </c>
      <c r="AGW66" s="1674">
        <f t="shared" ref="AGW66" si="8626">$E59*$C$64*$C$66</f>
        <v>-128678.74095612153</v>
      </c>
      <c r="AGY66" s="1674">
        <f t="shared" ref="AGY66" si="8627">$E59*$C$64*$C$66</f>
        <v>-128678.74095612153</v>
      </c>
      <c r="AHA66" s="1674">
        <f t="shared" ref="AHA66" si="8628">$E59*$C$64*$C$66</f>
        <v>-128678.74095612153</v>
      </c>
      <c r="AHC66" s="1674">
        <f t="shared" ref="AHC66" si="8629">$E59*$C$64*$C$66</f>
        <v>-128678.74095612153</v>
      </c>
      <c r="AHE66" s="1674">
        <f t="shared" ref="AHE66" si="8630">$E59*$C$64*$C$66</f>
        <v>-128678.74095612153</v>
      </c>
      <c r="AHG66" s="1674">
        <f t="shared" ref="AHG66" si="8631">$E59*$C$64*$C$66</f>
        <v>-128678.74095612153</v>
      </c>
      <c r="AHI66" s="1674">
        <f t="shared" ref="AHI66" si="8632">$E59*$C$64*$C$66</f>
        <v>-128678.74095612153</v>
      </c>
      <c r="AHK66" s="1674">
        <f t="shared" ref="AHK66" si="8633">$E59*$C$64*$C$66</f>
        <v>-128678.74095612153</v>
      </c>
      <c r="AHM66" s="1674">
        <f t="shared" ref="AHM66" si="8634">$E59*$C$64*$C$66</f>
        <v>-128678.74095612153</v>
      </c>
      <c r="AHO66" s="1674">
        <f t="shared" ref="AHO66" si="8635">$E59*$C$64*$C$66</f>
        <v>-128678.74095612153</v>
      </c>
      <c r="AHQ66" s="1674">
        <f t="shared" ref="AHQ66" si="8636">$E59*$C$64*$C$66</f>
        <v>-128678.74095612153</v>
      </c>
      <c r="AHS66" s="1674">
        <f t="shared" ref="AHS66" si="8637">$E59*$C$64*$C$66</f>
        <v>-128678.74095612153</v>
      </c>
      <c r="AHU66" s="1674">
        <f t="shared" ref="AHU66" si="8638">$E59*$C$64*$C$66</f>
        <v>-128678.74095612153</v>
      </c>
      <c r="AHW66" s="1674">
        <f t="shared" ref="AHW66" si="8639">$E59*$C$64*$C$66</f>
        <v>-128678.74095612153</v>
      </c>
      <c r="AHY66" s="1674">
        <f t="shared" ref="AHY66" si="8640">$E59*$C$64*$C$66</f>
        <v>-128678.74095612153</v>
      </c>
      <c r="AIA66" s="1674">
        <f t="shared" ref="AIA66" si="8641">$E59*$C$64*$C$66</f>
        <v>-128678.74095612153</v>
      </c>
      <c r="AIC66" s="1674">
        <f t="shared" ref="AIC66" si="8642">$E59*$C$64*$C$66</f>
        <v>-128678.74095612153</v>
      </c>
      <c r="AIE66" s="1674">
        <f t="shared" ref="AIE66" si="8643">$E59*$C$64*$C$66</f>
        <v>-128678.74095612153</v>
      </c>
      <c r="AIG66" s="1674">
        <f t="shared" ref="AIG66" si="8644">$E59*$C$64*$C$66</f>
        <v>-128678.74095612153</v>
      </c>
      <c r="AII66" s="1674">
        <f t="shared" ref="AII66" si="8645">$E59*$C$64*$C$66</f>
        <v>-128678.74095612153</v>
      </c>
      <c r="AIK66" s="1674">
        <f t="shared" ref="AIK66" si="8646">$E59*$C$64*$C$66</f>
        <v>-128678.74095612153</v>
      </c>
      <c r="AIM66" s="1674">
        <f t="shared" ref="AIM66" si="8647">$E59*$C$64*$C$66</f>
        <v>-128678.74095612153</v>
      </c>
      <c r="AIO66" s="1674">
        <f t="shared" ref="AIO66" si="8648">$E59*$C$64*$C$66</f>
        <v>-128678.74095612153</v>
      </c>
      <c r="AIQ66" s="1674">
        <f t="shared" ref="AIQ66" si="8649">$E59*$C$64*$C$66</f>
        <v>-128678.74095612153</v>
      </c>
      <c r="AIS66" s="1674">
        <f t="shared" ref="AIS66" si="8650">$E59*$C$64*$C$66</f>
        <v>-128678.74095612153</v>
      </c>
      <c r="AIU66" s="1674">
        <f t="shared" ref="AIU66" si="8651">$E59*$C$64*$C$66</f>
        <v>-128678.74095612153</v>
      </c>
      <c r="AIW66" s="1674">
        <f t="shared" ref="AIW66" si="8652">$E59*$C$64*$C$66</f>
        <v>-128678.74095612153</v>
      </c>
      <c r="AIY66" s="1674">
        <f t="shared" ref="AIY66" si="8653">$E59*$C$64*$C$66</f>
        <v>-128678.74095612153</v>
      </c>
      <c r="AJA66" s="1674">
        <f t="shared" ref="AJA66" si="8654">$E59*$C$64*$C$66</f>
        <v>-128678.74095612153</v>
      </c>
      <c r="AJC66" s="1674">
        <f t="shared" ref="AJC66" si="8655">$E59*$C$64*$C$66</f>
        <v>-128678.74095612153</v>
      </c>
      <c r="AJE66" s="1674">
        <f t="shared" ref="AJE66" si="8656">$E59*$C$64*$C$66</f>
        <v>-128678.74095612153</v>
      </c>
      <c r="AJG66" s="1674">
        <f t="shared" ref="AJG66" si="8657">$E59*$C$64*$C$66</f>
        <v>-128678.74095612153</v>
      </c>
      <c r="AJI66" s="1674">
        <f t="shared" ref="AJI66" si="8658">$E59*$C$64*$C$66</f>
        <v>-128678.74095612153</v>
      </c>
      <c r="AJK66" s="1674">
        <f t="shared" ref="AJK66" si="8659">$E59*$C$64*$C$66</f>
        <v>-128678.74095612153</v>
      </c>
      <c r="AJM66" s="1674">
        <f t="shared" ref="AJM66" si="8660">$E59*$C$64*$C$66</f>
        <v>-128678.74095612153</v>
      </c>
      <c r="AJO66" s="1674">
        <f t="shared" ref="AJO66" si="8661">$E59*$C$64*$C$66</f>
        <v>-128678.74095612153</v>
      </c>
      <c r="AJQ66" s="1674">
        <f t="shared" ref="AJQ66" si="8662">$E59*$C$64*$C$66</f>
        <v>-128678.74095612153</v>
      </c>
      <c r="AJS66" s="1674">
        <f t="shared" ref="AJS66" si="8663">$E59*$C$64*$C$66</f>
        <v>-128678.74095612153</v>
      </c>
      <c r="AJU66" s="1674">
        <f t="shared" ref="AJU66" si="8664">$E59*$C$64*$C$66</f>
        <v>-128678.74095612153</v>
      </c>
      <c r="AJW66" s="1674">
        <f t="shared" ref="AJW66" si="8665">$E59*$C$64*$C$66</f>
        <v>-128678.74095612153</v>
      </c>
      <c r="AJY66" s="1674">
        <f t="shared" ref="AJY66" si="8666">$E59*$C$64*$C$66</f>
        <v>-128678.74095612153</v>
      </c>
      <c r="AKA66" s="1674">
        <f t="shared" ref="AKA66" si="8667">$E59*$C$64*$C$66</f>
        <v>-128678.74095612153</v>
      </c>
      <c r="AKC66" s="1674">
        <f t="shared" ref="AKC66" si="8668">$E59*$C$64*$C$66</f>
        <v>-128678.74095612153</v>
      </c>
      <c r="AKE66" s="1674">
        <f t="shared" ref="AKE66" si="8669">$E59*$C$64*$C$66</f>
        <v>-128678.74095612153</v>
      </c>
      <c r="AKG66" s="1674">
        <f t="shared" ref="AKG66" si="8670">$E59*$C$64*$C$66</f>
        <v>-128678.74095612153</v>
      </c>
      <c r="AKI66" s="1674">
        <f t="shared" ref="AKI66" si="8671">$E59*$C$64*$C$66</f>
        <v>-128678.74095612153</v>
      </c>
      <c r="AKK66" s="1674">
        <f t="shared" ref="AKK66" si="8672">$E59*$C$64*$C$66</f>
        <v>-128678.74095612153</v>
      </c>
      <c r="AKM66" s="1674">
        <f t="shared" ref="AKM66" si="8673">$E59*$C$64*$C$66</f>
        <v>-128678.74095612153</v>
      </c>
      <c r="AKO66" s="1674">
        <f t="shared" ref="AKO66" si="8674">$E59*$C$64*$C$66</f>
        <v>-128678.74095612153</v>
      </c>
      <c r="AKQ66" s="1674">
        <f t="shared" ref="AKQ66" si="8675">$E59*$C$64*$C$66</f>
        <v>-128678.74095612153</v>
      </c>
      <c r="AKS66" s="1674">
        <f t="shared" ref="AKS66" si="8676">$E59*$C$64*$C$66</f>
        <v>-128678.74095612153</v>
      </c>
      <c r="AKU66" s="1674">
        <f t="shared" ref="AKU66" si="8677">$E59*$C$64*$C$66</f>
        <v>-128678.74095612153</v>
      </c>
      <c r="AKW66" s="1674">
        <f t="shared" ref="AKW66" si="8678">$E59*$C$64*$C$66</f>
        <v>-128678.74095612153</v>
      </c>
      <c r="AKY66" s="1674">
        <f t="shared" ref="AKY66" si="8679">$E59*$C$64*$C$66</f>
        <v>-128678.74095612153</v>
      </c>
      <c r="ALA66" s="1674">
        <f t="shared" ref="ALA66" si="8680">$E59*$C$64*$C$66</f>
        <v>-128678.74095612153</v>
      </c>
      <c r="ALC66" s="1674">
        <f t="shared" ref="ALC66" si="8681">$E59*$C$64*$C$66</f>
        <v>-128678.74095612153</v>
      </c>
      <c r="ALE66" s="1674">
        <f t="shared" ref="ALE66" si="8682">$E59*$C$64*$C$66</f>
        <v>-128678.74095612153</v>
      </c>
      <c r="ALG66" s="1674">
        <f t="shared" ref="ALG66" si="8683">$E59*$C$64*$C$66</f>
        <v>-128678.74095612153</v>
      </c>
      <c r="ALI66" s="1674">
        <f t="shared" ref="ALI66" si="8684">$E59*$C$64*$C$66</f>
        <v>-128678.74095612153</v>
      </c>
      <c r="ALK66" s="1674">
        <f t="shared" ref="ALK66" si="8685">$E59*$C$64*$C$66</f>
        <v>-128678.74095612153</v>
      </c>
      <c r="ALM66" s="1674">
        <f t="shared" ref="ALM66" si="8686">$E59*$C$64*$C$66</f>
        <v>-128678.74095612153</v>
      </c>
      <c r="ALO66" s="1674">
        <f t="shared" ref="ALO66" si="8687">$E59*$C$64*$C$66</f>
        <v>-128678.74095612153</v>
      </c>
      <c r="ALQ66" s="1674">
        <f t="shared" ref="ALQ66" si="8688">$E59*$C$64*$C$66</f>
        <v>-128678.74095612153</v>
      </c>
      <c r="ALS66" s="1674">
        <f t="shared" ref="ALS66" si="8689">$E59*$C$64*$C$66</f>
        <v>-128678.74095612153</v>
      </c>
      <c r="ALU66" s="1674">
        <f t="shared" ref="ALU66" si="8690">$E59*$C$64*$C$66</f>
        <v>-128678.74095612153</v>
      </c>
      <c r="ALW66" s="1674">
        <f t="shared" ref="ALW66" si="8691">$E59*$C$64*$C$66</f>
        <v>-128678.74095612153</v>
      </c>
      <c r="ALY66" s="1674">
        <f t="shared" ref="ALY66" si="8692">$E59*$C$64*$C$66</f>
        <v>-128678.74095612153</v>
      </c>
      <c r="AMA66" s="1674">
        <f t="shared" ref="AMA66" si="8693">$E59*$C$64*$C$66</f>
        <v>-128678.74095612153</v>
      </c>
      <c r="AMC66" s="1674">
        <f t="shared" ref="AMC66" si="8694">$E59*$C$64*$C$66</f>
        <v>-128678.74095612153</v>
      </c>
      <c r="AME66" s="1674">
        <f t="shared" ref="AME66" si="8695">$E59*$C$64*$C$66</f>
        <v>-128678.74095612153</v>
      </c>
      <c r="AMG66" s="1674">
        <f t="shared" ref="AMG66" si="8696">$E59*$C$64*$C$66</f>
        <v>-128678.74095612153</v>
      </c>
      <c r="AMI66" s="1674">
        <f t="shared" ref="AMI66" si="8697">$E59*$C$64*$C$66</f>
        <v>-128678.74095612153</v>
      </c>
      <c r="AMK66" s="1674">
        <f t="shared" ref="AMK66" si="8698">$E59*$C$64*$C$66</f>
        <v>-128678.74095612153</v>
      </c>
      <c r="AMM66" s="1674">
        <f t="shared" ref="AMM66" si="8699">$E59*$C$64*$C$66</f>
        <v>-128678.74095612153</v>
      </c>
      <c r="AMO66" s="1674">
        <f t="shared" ref="AMO66" si="8700">$E59*$C$64*$C$66</f>
        <v>-128678.74095612153</v>
      </c>
      <c r="AMQ66" s="1674">
        <f t="shared" ref="AMQ66" si="8701">$E59*$C$64*$C$66</f>
        <v>-128678.74095612153</v>
      </c>
      <c r="AMS66" s="1674">
        <f t="shared" ref="AMS66" si="8702">$E59*$C$64*$C$66</f>
        <v>-128678.74095612153</v>
      </c>
      <c r="AMU66" s="1674">
        <f t="shared" ref="AMU66" si="8703">$E59*$C$64*$C$66</f>
        <v>-128678.74095612153</v>
      </c>
      <c r="AMW66" s="1674">
        <f t="shared" ref="AMW66" si="8704">$E59*$C$64*$C$66</f>
        <v>-128678.74095612153</v>
      </c>
      <c r="AMY66" s="1674">
        <f t="shared" ref="AMY66" si="8705">$E59*$C$64*$C$66</f>
        <v>-128678.74095612153</v>
      </c>
      <c r="ANA66" s="1674">
        <f t="shared" ref="ANA66" si="8706">$E59*$C$64*$C$66</f>
        <v>-128678.74095612153</v>
      </c>
      <c r="ANC66" s="1674">
        <f t="shared" ref="ANC66" si="8707">$E59*$C$64*$C$66</f>
        <v>-128678.74095612153</v>
      </c>
      <c r="ANE66" s="1674">
        <f t="shared" ref="ANE66" si="8708">$E59*$C$64*$C$66</f>
        <v>-128678.74095612153</v>
      </c>
      <c r="ANG66" s="1674">
        <f t="shared" ref="ANG66" si="8709">$E59*$C$64*$C$66</f>
        <v>-128678.74095612153</v>
      </c>
      <c r="ANI66" s="1674">
        <f t="shared" ref="ANI66" si="8710">$E59*$C$64*$C$66</f>
        <v>-128678.74095612153</v>
      </c>
      <c r="ANK66" s="1674">
        <f t="shared" ref="ANK66" si="8711">$E59*$C$64*$C$66</f>
        <v>-128678.74095612153</v>
      </c>
      <c r="ANM66" s="1674">
        <f t="shared" ref="ANM66" si="8712">$E59*$C$64*$C$66</f>
        <v>-128678.74095612153</v>
      </c>
      <c r="ANO66" s="1674">
        <f t="shared" ref="ANO66" si="8713">$E59*$C$64*$C$66</f>
        <v>-128678.74095612153</v>
      </c>
      <c r="ANQ66" s="1674">
        <f t="shared" ref="ANQ66" si="8714">$E59*$C$64*$C$66</f>
        <v>-128678.74095612153</v>
      </c>
      <c r="ANS66" s="1674">
        <f t="shared" ref="ANS66" si="8715">$E59*$C$64*$C$66</f>
        <v>-128678.74095612153</v>
      </c>
      <c r="ANU66" s="1674">
        <f t="shared" ref="ANU66" si="8716">$E59*$C$64*$C$66</f>
        <v>-128678.74095612153</v>
      </c>
      <c r="ANW66" s="1674">
        <f t="shared" ref="ANW66" si="8717">$E59*$C$64*$C$66</f>
        <v>-128678.74095612153</v>
      </c>
      <c r="ANY66" s="1674">
        <f t="shared" ref="ANY66" si="8718">$E59*$C$64*$C$66</f>
        <v>-128678.74095612153</v>
      </c>
      <c r="AOA66" s="1674">
        <f t="shared" ref="AOA66" si="8719">$E59*$C$64*$C$66</f>
        <v>-128678.74095612153</v>
      </c>
      <c r="AOC66" s="1674">
        <f t="shared" ref="AOC66" si="8720">$E59*$C$64*$C$66</f>
        <v>-128678.74095612153</v>
      </c>
      <c r="AOE66" s="1674">
        <f t="shared" ref="AOE66" si="8721">$E59*$C$64*$C$66</f>
        <v>-128678.74095612153</v>
      </c>
      <c r="AOG66" s="1674">
        <f t="shared" ref="AOG66" si="8722">$E59*$C$64*$C$66</f>
        <v>-128678.74095612153</v>
      </c>
      <c r="AOI66" s="1674">
        <f t="shared" ref="AOI66" si="8723">$E59*$C$64*$C$66</f>
        <v>-128678.74095612153</v>
      </c>
      <c r="AOK66" s="1674">
        <f t="shared" ref="AOK66" si="8724">$E59*$C$64*$C$66</f>
        <v>-128678.74095612153</v>
      </c>
      <c r="AOM66" s="1674">
        <f t="shared" ref="AOM66" si="8725">$E59*$C$64*$C$66</f>
        <v>-128678.74095612153</v>
      </c>
      <c r="AOO66" s="1674">
        <f t="shared" ref="AOO66" si="8726">$E59*$C$64*$C$66</f>
        <v>-128678.74095612153</v>
      </c>
      <c r="AOQ66" s="1674">
        <f t="shared" ref="AOQ66" si="8727">$E59*$C$64*$C$66</f>
        <v>-128678.74095612153</v>
      </c>
      <c r="AOS66" s="1674">
        <f t="shared" ref="AOS66" si="8728">$E59*$C$64*$C$66</f>
        <v>-128678.74095612153</v>
      </c>
      <c r="AOU66" s="1674">
        <f t="shared" ref="AOU66" si="8729">$E59*$C$64*$C$66</f>
        <v>-128678.74095612153</v>
      </c>
      <c r="AOW66" s="1674">
        <f t="shared" ref="AOW66" si="8730">$E59*$C$64*$C$66</f>
        <v>-128678.74095612153</v>
      </c>
      <c r="AOY66" s="1674">
        <f t="shared" ref="AOY66" si="8731">$E59*$C$64*$C$66</f>
        <v>-128678.74095612153</v>
      </c>
      <c r="APA66" s="1674">
        <f t="shared" ref="APA66" si="8732">$E59*$C$64*$C$66</f>
        <v>-128678.74095612153</v>
      </c>
      <c r="APC66" s="1674">
        <f t="shared" ref="APC66" si="8733">$E59*$C$64*$C$66</f>
        <v>-128678.74095612153</v>
      </c>
      <c r="APE66" s="1674">
        <f t="shared" ref="APE66" si="8734">$E59*$C$64*$C$66</f>
        <v>-128678.74095612153</v>
      </c>
      <c r="APG66" s="1674">
        <f t="shared" ref="APG66" si="8735">$E59*$C$64*$C$66</f>
        <v>-128678.74095612153</v>
      </c>
      <c r="API66" s="1674">
        <f t="shared" ref="API66" si="8736">$E59*$C$64*$C$66</f>
        <v>-128678.74095612153</v>
      </c>
      <c r="APK66" s="1674">
        <f t="shared" ref="APK66" si="8737">$E59*$C$64*$C$66</f>
        <v>-128678.74095612153</v>
      </c>
      <c r="APM66" s="1674">
        <f t="shared" ref="APM66" si="8738">$E59*$C$64*$C$66</f>
        <v>-128678.74095612153</v>
      </c>
      <c r="APO66" s="1674">
        <f t="shared" ref="APO66" si="8739">$E59*$C$64*$C$66</f>
        <v>-128678.74095612153</v>
      </c>
      <c r="APQ66" s="1674">
        <f t="shared" ref="APQ66" si="8740">$E59*$C$64*$C$66</f>
        <v>-128678.74095612153</v>
      </c>
      <c r="APS66" s="1674">
        <f t="shared" ref="APS66" si="8741">$E59*$C$64*$C$66</f>
        <v>-128678.74095612153</v>
      </c>
      <c r="APU66" s="1674">
        <f t="shared" ref="APU66" si="8742">$E59*$C$64*$C$66</f>
        <v>-128678.74095612153</v>
      </c>
      <c r="APW66" s="1674">
        <f t="shared" ref="APW66" si="8743">$E59*$C$64*$C$66</f>
        <v>-128678.74095612153</v>
      </c>
      <c r="APY66" s="1674">
        <f t="shared" ref="APY66" si="8744">$E59*$C$64*$C$66</f>
        <v>-128678.74095612153</v>
      </c>
      <c r="AQA66" s="1674">
        <f t="shared" ref="AQA66" si="8745">$E59*$C$64*$C$66</f>
        <v>-128678.74095612153</v>
      </c>
      <c r="AQC66" s="1674">
        <f t="shared" ref="AQC66" si="8746">$E59*$C$64*$C$66</f>
        <v>-128678.74095612153</v>
      </c>
      <c r="AQE66" s="1674">
        <f t="shared" ref="AQE66" si="8747">$E59*$C$64*$C$66</f>
        <v>-128678.74095612153</v>
      </c>
      <c r="AQG66" s="1674">
        <f t="shared" ref="AQG66" si="8748">$E59*$C$64*$C$66</f>
        <v>-128678.74095612153</v>
      </c>
      <c r="AQI66" s="1674">
        <f t="shared" ref="AQI66" si="8749">$E59*$C$64*$C$66</f>
        <v>-128678.74095612153</v>
      </c>
      <c r="AQK66" s="1674">
        <f t="shared" ref="AQK66" si="8750">$E59*$C$64*$C$66</f>
        <v>-128678.74095612153</v>
      </c>
      <c r="AQM66" s="1674">
        <f t="shared" ref="AQM66" si="8751">$E59*$C$64*$C$66</f>
        <v>-128678.74095612153</v>
      </c>
      <c r="AQO66" s="1674">
        <f t="shared" ref="AQO66" si="8752">$E59*$C$64*$C$66</f>
        <v>-128678.74095612153</v>
      </c>
      <c r="AQQ66" s="1674">
        <f t="shared" ref="AQQ66" si="8753">$E59*$C$64*$C$66</f>
        <v>-128678.74095612153</v>
      </c>
      <c r="AQS66" s="1674">
        <f t="shared" ref="AQS66" si="8754">$E59*$C$64*$C$66</f>
        <v>-128678.74095612153</v>
      </c>
      <c r="AQU66" s="1674">
        <f t="shared" ref="AQU66" si="8755">$E59*$C$64*$C$66</f>
        <v>-128678.74095612153</v>
      </c>
      <c r="AQW66" s="1674">
        <f t="shared" ref="AQW66" si="8756">$E59*$C$64*$C$66</f>
        <v>-128678.74095612153</v>
      </c>
      <c r="AQY66" s="1674">
        <f t="shared" ref="AQY66" si="8757">$E59*$C$64*$C$66</f>
        <v>-128678.74095612153</v>
      </c>
      <c r="ARA66" s="1674">
        <f t="shared" ref="ARA66" si="8758">$E59*$C$64*$C$66</f>
        <v>-128678.74095612153</v>
      </c>
      <c r="ARC66" s="1674">
        <f t="shared" ref="ARC66" si="8759">$E59*$C$64*$C$66</f>
        <v>-128678.74095612153</v>
      </c>
      <c r="ARE66" s="1674">
        <f t="shared" ref="ARE66" si="8760">$E59*$C$64*$C$66</f>
        <v>-128678.74095612153</v>
      </c>
      <c r="ARG66" s="1674">
        <f t="shared" ref="ARG66" si="8761">$E59*$C$64*$C$66</f>
        <v>-128678.74095612153</v>
      </c>
      <c r="ARI66" s="1674">
        <f t="shared" ref="ARI66" si="8762">$E59*$C$64*$C$66</f>
        <v>-128678.74095612153</v>
      </c>
      <c r="ARK66" s="1674">
        <f t="shared" ref="ARK66" si="8763">$E59*$C$64*$C$66</f>
        <v>-128678.74095612153</v>
      </c>
      <c r="ARM66" s="1674">
        <f t="shared" ref="ARM66" si="8764">$E59*$C$64*$C$66</f>
        <v>-128678.74095612153</v>
      </c>
      <c r="ARO66" s="1674">
        <f t="shared" ref="ARO66" si="8765">$E59*$C$64*$C$66</f>
        <v>-128678.74095612153</v>
      </c>
      <c r="ARQ66" s="1674">
        <f t="shared" ref="ARQ66" si="8766">$E59*$C$64*$C$66</f>
        <v>-128678.74095612153</v>
      </c>
      <c r="ARS66" s="1674">
        <f t="shared" ref="ARS66" si="8767">$E59*$C$64*$C$66</f>
        <v>-128678.74095612153</v>
      </c>
      <c r="ARU66" s="1674">
        <f t="shared" ref="ARU66" si="8768">$E59*$C$64*$C$66</f>
        <v>-128678.74095612153</v>
      </c>
      <c r="ARW66" s="1674">
        <f t="shared" ref="ARW66" si="8769">$E59*$C$64*$C$66</f>
        <v>-128678.74095612153</v>
      </c>
      <c r="ARY66" s="1674">
        <f t="shared" ref="ARY66" si="8770">$E59*$C$64*$C$66</f>
        <v>-128678.74095612153</v>
      </c>
      <c r="ASA66" s="1674">
        <f t="shared" ref="ASA66" si="8771">$E59*$C$64*$C$66</f>
        <v>-128678.74095612153</v>
      </c>
      <c r="ASC66" s="1674">
        <f t="shared" ref="ASC66" si="8772">$E59*$C$64*$C$66</f>
        <v>-128678.74095612153</v>
      </c>
      <c r="ASE66" s="1674">
        <f t="shared" ref="ASE66" si="8773">$E59*$C$64*$C$66</f>
        <v>-128678.74095612153</v>
      </c>
      <c r="ASG66" s="1674">
        <f t="shared" ref="ASG66" si="8774">$E59*$C$64*$C$66</f>
        <v>-128678.74095612153</v>
      </c>
      <c r="ASI66" s="1674">
        <f t="shared" ref="ASI66" si="8775">$E59*$C$64*$C$66</f>
        <v>-128678.74095612153</v>
      </c>
      <c r="ASK66" s="1674">
        <f t="shared" ref="ASK66" si="8776">$E59*$C$64*$C$66</f>
        <v>-128678.74095612153</v>
      </c>
      <c r="ASM66" s="1674">
        <f t="shared" ref="ASM66" si="8777">$E59*$C$64*$C$66</f>
        <v>-128678.74095612153</v>
      </c>
      <c r="ASO66" s="1674">
        <f t="shared" ref="ASO66" si="8778">$E59*$C$64*$C$66</f>
        <v>-128678.74095612153</v>
      </c>
      <c r="ASQ66" s="1674">
        <f t="shared" ref="ASQ66" si="8779">$E59*$C$64*$C$66</f>
        <v>-128678.74095612153</v>
      </c>
      <c r="ASS66" s="1674">
        <f t="shared" ref="ASS66" si="8780">$E59*$C$64*$C$66</f>
        <v>-128678.74095612153</v>
      </c>
      <c r="ASU66" s="1674">
        <f t="shared" ref="ASU66" si="8781">$E59*$C$64*$C$66</f>
        <v>-128678.74095612153</v>
      </c>
      <c r="ASW66" s="1674">
        <f t="shared" ref="ASW66" si="8782">$E59*$C$64*$C$66</f>
        <v>-128678.74095612153</v>
      </c>
      <c r="ASY66" s="1674">
        <f t="shared" ref="ASY66" si="8783">$E59*$C$64*$C$66</f>
        <v>-128678.74095612153</v>
      </c>
      <c r="ATA66" s="1674">
        <f t="shared" ref="ATA66" si="8784">$E59*$C$64*$C$66</f>
        <v>-128678.74095612153</v>
      </c>
      <c r="ATC66" s="1674">
        <f t="shared" ref="ATC66" si="8785">$E59*$C$64*$C$66</f>
        <v>-128678.74095612153</v>
      </c>
      <c r="ATE66" s="1674">
        <f t="shared" ref="ATE66" si="8786">$E59*$C$64*$C$66</f>
        <v>-128678.74095612153</v>
      </c>
      <c r="ATG66" s="1674">
        <f t="shared" ref="ATG66" si="8787">$E59*$C$64*$C$66</f>
        <v>-128678.74095612153</v>
      </c>
      <c r="ATI66" s="1674">
        <f t="shared" ref="ATI66" si="8788">$E59*$C$64*$C$66</f>
        <v>-128678.74095612153</v>
      </c>
      <c r="ATK66" s="1674">
        <f t="shared" ref="ATK66" si="8789">$E59*$C$64*$C$66</f>
        <v>-128678.74095612153</v>
      </c>
      <c r="ATM66" s="1674">
        <f t="shared" ref="ATM66" si="8790">$E59*$C$64*$C$66</f>
        <v>-128678.74095612153</v>
      </c>
      <c r="ATO66" s="1674">
        <f t="shared" ref="ATO66" si="8791">$E59*$C$64*$C$66</f>
        <v>-128678.74095612153</v>
      </c>
      <c r="ATQ66" s="1674">
        <f t="shared" ref="ATQ66" si="8792">$E59*$C$64*$C$66</f>
        <v>-128678.74095612153</v>
      </c>
      <c r="ATS66" s="1674">
        <f t="shared" ref="ATS66" si="8793">$E59*$C$64*$C$66</f>
        <v>-128678.74095612153</v>
      </c>
      <c r="ATU66" s="1674">
        <f t="shared" ref="ATU66" si="8794">$E59*$C$64*$C$66</f>
        <v>-128678.74095612153</v>
      </c>
      <c r="ATW66" s="1674">
        <f t="shared" ref="ATW66" si="8795">$E59*$C$64*$C$66</f>
        <v>-128678.74095612153</v>
      </c>
      <c r="ATY66" s="1674">
        <f t="shared" ref="ATY66" si="8796">$E59*$C$64*$C$66</f>
        <v>-128678.74095612153</v>
      </c>
      <c r="AUA66" s="1674">
        <f t="shared" ref="AUA66" si="8797">$E59*$C$64*$C$66</f>
        <v>-128678.74095612153</v>
      </c>
      <c r="AUC66" s="1674">
        <f t="shared" ref="AUC66" si="8798">$E59*$C$64*$C$66</f>
        <v>-128678.74095612153</v>
      </c>
      <c r="AUE66" s="1674">
        <f t="shared" ref="AUE66" si="8799">$E59*$C$64*$C$66</f>
        <v>-128678.74095612153</v>
      </c>
      <c r="AUG66" s="1674">
        <f t="shared" ref="AUG66" si="8800">$E59*$C$64*$C$66</f>
        <v>-128678.74095612153</v>
      </c>
      <c r="AUI66" s="1674">
        <f t="shared" ref="AUI66" si="8801">$E59*$C$64*$C$66</f>
        <v>-128678.74095612153</v>
      </c>
      <c r="AUK66" s="1674">
        <f t="shared" ref="AUK66" si="8802">$E59*$C$64*$C$66</f>
        <v>-128678.74095612153</v>
      </c>
      <c r="AUM66" s="1674">
        <f t="shared" ref="AUM66" si="8803">$E59*$C$64*$C$66</f>
        <v>-128678.74095612153</v>
      </c>
      <c r="AUO66" s="1674">
        <f t="shared" ref="AUO66" si="8804">$E59*$C$64*$C$66</f>
        <v>-128678.74095612153</v>
      </c>
      <c r="AUQ66" s="1674">
        <f t="shared" ref="AUQ66" si="8805">$E59*$C$64*$C$66</f>
        <v>-128678.74095612153</v>
      </c>
      <c r="AUS66" s="1674">
        <f t="shared" ref="AUS66" si="8806">$E59*$C$64*$C$66</f>
        <v>-128678.74095612153</v>
      </c>
      <c r="AUU66" s="1674">
        <f t="shared" ref="AUU66" si="8807">$E59*$C$64*$C$66</f>
        <v>-128678.74095612153</v>
      </c>
      <c r="AUW66" s="1674">
        <f t="shared" ref="AUW66" si="8808">$E59*$C$64*$C$66</f>
        <v>-128678.74095612153</v>
      </c>
      <c r="AUY66" s="1674">
        <f t="shared" ref="AUY66" si="8809">$E59*$C$64*$C$66</f>
        <v>-128678.74095612153</v>
      </c>
      <c r="AVA66" s="1674">
        <f t="shared" ref="AVA66" si="8810">$E59*$C$64*$C$66</f>
        <v>-128678.74095612153</v>
      </c>
      <c r="AVC66" s="1674">
        <f t="shared" ref="AVC66" si="8811">$E59*$C$64*$C$66</f>
        <v>-128678.74095612153</v>
      </c>
      <c r="AVE66" s="1674">
        <f t="shared" ref="AVE66" si="8812">$E59*$C$64*$C$66</f>
        <v>-128678.74095612153</v>
      </c>
      <c r="AVG66" s="1674">
        <f t="shared" ref="AVG66" si="8813">$E59*$C$64*$C$66</f>
        <v>-128678.74095612153</v>
      </c>
      <c r="AVI66" s="1674">
        <f t="shared" ref="AVI66" si="8814">$E59*$C$64*$C$66</f>
        <v>-128678.74095612153</v>
      </c>
      <c r="AVK66" s="1674">
        <f t="shared" ref="AVK66" si="8815">$E59*$C$64*$C$66</f>
        <v>-128678.74095612153</v>
      </c>
      <c r="AVM66" s="1674">
        <f t="shared" ref="AVM66" si="8816">$E59*$C$64*$C$66</f>
        <v>-128678.74095612153</v>
      </c>
      <c r="AVO66" s="1674">
        <f t="shared" ref="AVO66" si="8817">$E59*$C$64*$C$66</f>
        <v>-128678.74095612153</v>
      </c>
      <c r="AVQ66" s="1674">
        <f t="shared" ref="AVQ66" si="8818">$E59*$C$64*$C$66</f>
        <v>-128678.74095612153</v>
      </c>
      <c r="AVS66" s="1674">
        <f t="shared" ref="AVS66" si="8819">$E59*$C$64*$C$66</f>
        <v>-128678.74095612153</v>
      </c>
      <c r="AVU66" s="1674">
        <f t="shared" ref="AVU66" si="8820">$E59*$C$64*$C$66</f>
        <v>-128678.74095612153</v>
      </c>
      <c r="AVW66" s="1674">
        <f t="shared" ref="AVW66" si="8821">$E59*$C$64*$C$66</f>
        <v>-128678.74095612153</v>
      </c>
      <c r="AVY66" s="1674">
        <f t="shared" ref="AVY66" si="8822">$E59*$C$64*$C$66</f>
        <v>-128678.74095612153</v>
      </c>
      <c r="AWA66" s="1674">
        <f t="shared" ref="AWA66" si="8823">$E59*$C$64*$C$66</f>
        <v>-128678.74095612153</v>
      </c>
      <c r="AWC66" s="1674">
        <f t="shared" ref="AWC66" si="8824">$E59*$C$64*$C$66</f>
        <v>-128678.74095612153</v>
      </c>
      <c r="AWE66" s="1674">
        <f t="shared" ref="AWE66" si="8825">$E59*$C$64*$C$66</f>
        <v>-128678.74095612153</v>
      </c>
      <c r="AWG66" s="1674">
        <f t="shared" ref="AWG66" si="8826">$E59*$C$64*$C$66</f>
        <v>-128678.74095612153</v>
      </c>
      <c r="AWI66" s="1674">
        <f t="shared" ref="AWI66" si="8827">$E59*$C$64*$C$66</f>
        <v>-128678.74095612153</v>
      </c>
      <c r="AWK66" s="1674">
        <f t="shared" ref="AWK66" si="8828">$E59*$C$64*$C$66</f>
        <v>-128678.74095612153</v>
      </c>
      <c r="AWM66" s="1674">
        <f t="shared" ref="AWM66" si="8829">$E59*$C$64*$C$66</f>
        <v>-128678.74095612153</v>
      </c>
      <c r="AWO66" s="1674">
        <f t="shared" ref="AWO66" si="8830">$E59*$C$64*$C$66</f>
        <v>-128678.74095612153</v>
      </c>
      <c r="AWQ66" s="1674">
        <f t="shared" ref="AWQ66" si="8831">$E59*$C$64*$C$66</f>
        <v>-128678.74095612153</v>
      </c>
      <c r="AWS66" s="1674">
        <f t="shared" ref="AWS66" si="8832">$E59*$C$64*$C$66</f>
        <v>-128678.74095612153</v>
      </c>
      <c r="AWU66" s="1674">
        <f t="shared" ref="AWU66" si="8833">$E59*$C$64*$C$66</f>
        <v>-128678.74095612153</v>
      </c>
      <c r="AWW66" s="1674">
        <f t="shared" ref="AWW66" si="8834">$E59*$C$64*$C$66</f>
        <v>-128678.74095612153</v>
      </c>
      <c r="AWY66" s="1674">
        <f t="shared" ref="AWY66" si="8835">$E59*$C$64*$C$66</f>
        <v>-128678.74095612153</v>
      </c>
      <c r="AXA66" s="1674">
        <f t="shared" ref="AXA66" si="8836">$E59*$C$64*$C$66</f>
        <v>-128678.74095612153</v>
      </c>
      <c r="AXC66" s="1674">
        <f t="shared" ref="AXC66" si="8837">$E59*$C$64*$C$66</f>
        <v>-128678.74095612153</v>
      </c>
      <c r="AXE66" s="1674">
        <f t="shared" ref="AXE66" si="8838">$E59*$C$64*$C$66</f>
        <v>-128678.74095612153</v>
      </c>
      <c r="AXG66" s="1674">
        <f t="shared" ref="AXG66" si="8839">$E59*$C$64*$C$66</f>
        <v>-128678.74095612153</v>
      </c>
      <c r="AXI66" s="1674">
        <f t="shared" ref="AXI66" si="8840">$E59*$C$64*$C$66</f>
        <v>-128678.74095612153</v>
      </c>
      <c r="AXK66" s="1674">
        <f t="shared" ref="AXK66" si="8841">$E59*$C$64*$C$66</f>
        <v>-128678.74095612153</v>
      </c>
      <c r="AXM66" s="1674">
        <f t="shared" ref="AXM66" si="8842">$E59*$C$64*$C$66</f>
        <v>-128678.74095612153</v>
      </c>
      <c r="AXO66" s="1674">
        <f t="shared" ref="AXO66" si="8843">$E59*$C$64*$C$66</f>
        <v>-128678.74095612153</v>
      </c>
      <c r="AXQ66" s="1674">
        <f t="shared" ref="AXQ66" si="8844">$E59*$C$64*$C$66</f>
        <v>-128678.74095612153</v>
      </c>
      <c r="AXS66" s="1674">
        <f t="shared" ref="AXS66" si="8845">$E59*$C$64*$C$66</f>
        <v>-128678.74095612153</v>
      </c>
      <c r="AXU66" s="1674">
        <f t="shared" ref="AXU66" si="8846">$E59*$C$64*$C$66</f>
        <v>-128678.74095612153</v>
      </c>
      <c r="AXW66" s="1674">
        <f t="shared" ref="AXW66" si="8847">$E59*$C$64*$C$66</f>
        <v>-128678.74095612153</v>
      </c>
      <c r="AXY66" s="1674">
        <f t="shared" ref="AXY66" si="8848">$E59*$C$64*$C$66</f>
        <v>-128678.74095612153</v>
      </c>
      <c r="AYA66" s="1674">
        <f t="shared" ref="AYA66" si="8849">$E59*$C$64*$C$66</f>
        <v>-128678.74095612153</v>
      </c>
      <c r="AYC66" s="1674">
        <f t="shared" ref="AYC66" si="8850">$E59*$C$64*$C$66</f>
        <v>-128678.74095612153</v>
      </c>
      <c r="AYE66" s="1674">
        <f t="shared" ref="AYE66" si="8851">$E59*$C$64*$C$66</f>
        <v>-128678.74095612153</v>
      </c>
      <c r="AYG66" s="1674">
        <f t="shared" ref="AYG66" si="8852">$E59*$C$64*$C$66</f>
        <v>-128678.74095612153</v>
      </c>
      <c r="AYI66" s="1674">
        <f t="shared" ref="AYI66" si="8853">$E59*$C$64*$C$66</f>
        <v>-128678.74095612153</v>
      </c>
      <c r="AYK66" s="1674">
        <f t="shared" ref="AYK66" si="8854">$E59*$C$64*$C$66</f>
        <v>-128678.74095612153</v>
      </c>
      <c r="AYM66" s="1674">
        <f t="shared" ref="AYM66" si="8855">$E59*$C$64*$C$66</f>
        <v>-128678.74095612153</v>
      </c>
      <c r="AYO66" s="1674">
        <f t="shared" ref="AYO66" si="8856">$E59*$C$64*$C$66</f>
        <v>-128678.74095612153</v>
      </c>
      <c r="AYQ66" s="1674">
        <f t="shared" ref="AYQ66" si="8857">$E59*$C$64*$C$66</f>
        <v>-128678.74095612153</v>
      </c>
      <c r="AYS66" s="1674">
        <f t="shared" ref="AYS66" si="8858">$E59*$C$64*$C$66</f>
        <v>-128678.74095612153</v>
      </c>
      <c r="AYU66" s="1674">
        <f t="shared" ref="AYU66" si="8859">$E59*$C$64*$C$66</f>
        <v>-128678.74095612153</v>
      </c>
      <c r="AYW66" s="1674">
        <f t="shared" ref="AYW66" si="8860">$E59*$C$64*$C$66</f>
        <v>-128678.74095612153</v>
      </c>
      <c r="AYY66" s="1674">
        <f t="shared" ref="AYY66" si="8861">$E59*$C$64*$C$66</f>
        <v>-128678.74095612153</v>
      </c>
      <c r="AZA66" s="1674">
        <f t="shared" ref="AZA66" si="8862">$E59*$C$64*$C$66</f>
        <v>-128678.74095612153</v>
      </c>
      <c r="AZC66" s="1674">
        <f t="shared" ref="AZC66" si="8863">$E59*$C$64*$C$66</f>
        <v>-128678.74095612153</v>
      </c>
      <c r="AZE66" s="1674">
        <f t="shared" ref="AZE66" si="8864">$E59*$C$64*$C$66</f>
        <v>-128678.74095612153</v>
      </c>
      <c r="AZG66" s="1674">
        <f t="shared" ref="AZG66" si="8865">$E59*$C$64*$C$66</f>
        <v>-128678.74095612153</v>
      </c>
      <c r="AZI66" s="1674">
        <f t="shared" ref="AZI66" si="8866">$E59*$C$64*$C$66</f>
        <v>-128678.74095612153</v>
      </c>
      <c r="AZK66" s="1674">
        <f t="shared" ref="AZK66" si="8867">$E59*$C$64*$C$66</f>
        <v>-128678.74095612153</v>
      </c>
      <c r="AZM66" s="1674">
        <f t="shared" ref="AZM66" si="8868">$E59*$C$64*$C$66</f>
        <v>-128678.74095612153</v>
      </c>
      <c r="AZO66" s="1674">
        <f t="shared" ref="AZO66" si="8869">$E59*$C$64*$C$66</f>
        <v>-128678.74095612153</v>
      </c>
      <c r="AZQ66" s="1674">
        <f t="shared" ref="AZQ66" si="8870">$E59*$C$64*$C$66</f>
        <v>-128678.74095612153</v>
      </c>
      <c r="AZS66" s="1674">
        <f t="shared" ref="AZS66" si="8871">$E59*$C$64*$C$66</f>
        <v>-128678.74095612153</v>
      </c>
      <c r="AZU66" s="1674">
        <f t="shared" ref="AZU66" si="8872">$E59*$C$64*$C$66</f>
        <v>-128678.74095612153</v>
      </c>
      <c r="AZW66" s="1674">
        <f t="shared" ref="AZW66" si="8873">$E59*$C$64*$C$66</f>
        <v>-128678.74095612153</v>
      </c>
      <c r="AZY66" s="1674">
        <f t="shared" ref="AZY66" si="8874">$E59*$C$64*$C$66</f>
        <v>-128678.74095612153</v>
      </c>
      <c r="BAA66" s="1674">
        <f t="shared" ref="BAA66" si="8875">$E59*$C$64*$C$66</f>
        <v>-128678.74095612153</v>
      </c>
      <c r="BAC66" s="1674">
        <f t="shared" ref="BAC66" si="8876">$E59*$C$64*$C$66</f>
        <v>-128678.74095612153</v>
      </c>
      <c r="BAE66" s="1674">
        <f t="shared" ref="BAE66" si="8877">$E59*$C$64*$C$66</f>
        <v>-128678.74095612153</v>
      </c>
      <c r="BAG66" s="1674">
        <f t="shared" ref="BAG66" si="8878">$E59*$C$64*$C$66</f>
        <v>-128678.74095612153</v>
      </c>
      <c r="BAI66" s="1674">
        <f t="shared" ref="BAI66" si="8879">$E59*$C$64*$C$66</f>
        <v>-128678.74095612153</v>
      </c>
      <c r="BAK66" s="1674">
        <f t="shared" ref="BAK66" si="8880">$E59*$C$64*$C$66</f>
        <v>-128678.74095612153</v>
      </c>
      <c r="BAM66" s="1674">
        <f t="shared" ref="BAM66" si="8881">$E59*$C$64*$C$66</f>
        <v>-128678.74095612153</v>
      </c>
      <c r="BAO66" s="1674">
        <f t="shared" ref="BAO66" si="8882">$E59*$C$64*$C$66</f>
        <v>-128678.74095612153</v>
      </c>
      <c r="BAQ66" s="1674">
        <f t="shared" ref="BAQ66" si="8883">$E59*$C$64*$C$66</f>
        <v>-128678.74095612153</v>
      </c>
      <c r="BAS66" s="1674">
        <f t="shared" ref="BAS66" si="8884">$E59*$C$64*$C$66</f>
        <v>-128678.74095612153</v>
      </c>
      <c r="BAU66" s="1674">
        <f t="shared" ref="BAU66" si="8885">$E59*$C$64*$C$66</f>
        <v>-128678.74095612153</v>
      </c>
      <c r="BAW66" s="1674">
        <f t="shared" ref="BAW66" si="8886">$E59*$C$64*$C$66</f>
        <v>-128678.74095612153</v>
      </c>
      <c r="BAY66" s="1674">
        <f t="shared" ref="BAY66" si="8887">$E59*$C$64*$C$66</f>
        <v>-128678.74095612153</v>
      </c>
      <c r="BBA66" s="1674">
        <f t="shared" ref="BBA66" si="8888">$E59*$C$64*$C$66</f>
        <v>-128678.74095612153</v>
      </c>
      <c r="BBC66" s="1674">
        <f t="shared" ref="BBC66" si="8889">$E59*$C$64*$C$66</f>
        <v>-128678.74095612153</v>
      </c>
      <c r="BBE66" s="1674">
        <f t="shared" ref="BBE66" si="8890">$E59*$C$64*$C$66</f>
        <v>-128678.74095612153</v>
      </c>
      <c r="BBG66" s="1674">
        <f t="shared" ref="BBG66" si="8891">$E59*$C$64*$C$66</f>
        <v>-128678.74095612153</v>
      </c>
      <c r="BBI66" s="1674">
        <f t="shared" ref="BBI66" si="8892">$E59*$C$64*$C$66</f>
        <v>-128678.74095612153</v>
      </c>
      <c r="BBK66" s="1674">
        <f t="shared" ref="BBK66" si="8893">$E59*$C$64*$C$66</f>
        <v>-128678.74095612153</v>
      </c>
      <c r="BBM66" s="1674">
        <f t="shared" ref="BBM66" si="8894">$E59*$C$64*$C$66</f>
        <v>-128678.74095612153</v>
      </c>
      <c r="BBO66" s="1674">
        <f t="shared" ref="BBO66" si="8895">$E59*$C$64*$C$66</f>
        <v>-128678.74095612153</v>
      </c>
      <c r="BBQ66" s="1674">
        <f t="shared" ref="BBQ66" si="8896">$E59*$C$64*$C$66</f>
        <v>-128678.74095612153</v>
      </c>
      <c r="BBS66" s="1674">
        <f t="shared" ref="BBS66" si="8897">$E59*$C$64*$C$66</f>
        <v>-128678.74095612153</v>
      </c>
      <c r="BBU66" s="1674">
        <f t="shared" ref="BBU66" si="8898">$E59*$C$64*$C$66</f>
        <v>-128678.74095612153</v>
      </c>
      <c r="BBW66" s="1674">
        <f t="shared" ref="BBW66" si="8899">$E59*$C$64*$C$66</f>
        <v>-128678.74095612153</v>
      </c>
      <c r="BBY66" s="1674">
        <f t="shared" ref="BBY66" si="8900">$E59*$C$64*$C$66</f>
        <v>-128678.74095612153</v>
      </c>
      <c r="BCA66" s="1674">
        <f t="shared" ref="BCA66" si="8901">$E59*$C$64*$C$66</f>
        <v>-128678.74095612153</v>
      </c>
      <c r="BCC66" s="1674">
        <f t="shared" ref="BCC66" si="8902">$E59*$C$64*$C$66</f>
        <v>-128678.74095612153</v>
      </c>
      <c r="BCE66" s="1674">
        <f t="shared" ref="BCE66" si="8903">$E59*$C$64*$C$66</f>
        <v>-128678.74095612153</v>
      </c>
      <c r="BCG66" s="1674">
        <f t="shared" ref="BCG66" si="8904">$E59*$C$64*$C$66</f>
        <v>-128678.74095612153</v>
      </c>
      <c r="BCI66" s="1674">
        <f t="shared" ref="BCI66" si="8905">$E59*$C$64*$C$66</f>
        <v>-128678.74095612153</v>
      </c>
      <c r="BCK66" s="1674">
        <f t="shared" ref="BCK66" si="8906">$E59*$C$64*$C$66</f>
        <v>-128678.74095612153</v>
      </c>
      <c r="BCM66" s="1674">
        <f t="shared" ref="BCM66" si="8907">$E59*$C$64*$C$66</f>
        <v>-128678.74095612153</v>
      </c>
      <c r="BCO66" s="1674">
        <f t="shared" ref="BCO66" si="8908">$E59*$C$64*$C$66</f>
        <v>-128678.74095612153</v>
      </c>
      <c r="BCQ66" s="1674">
        <f t="shared" ref="BCQ66" si="8909">$E59*$C$64*$C$66</f>
        <v>-128678.74095612153</v>
      </c>
      <c r="BCS66" s="1674">
        <f t="shared" ref="BCS66" si="8910">$E59*$C$64*$C$66</f>
        <v>-128678.74095612153</v>
      </c>
      <c r="BCU66" s="1674">
        <f t="shared" ref="BCU66" si="8911">$E59*$C$64*$C$66</f>
        <v>-128678.74095612153</v>
      </c>
      <c r="BCW66" s="1674">
        <f t="shared" ref="BCW66" si="8912">$E59*$C$64*$C$66</f>
        <v>-128678.74095612153</v>
      </c>
      <c r="BCY66" s="1674">
        <f t="shared" ref="BCY66" si="8913">$E59*$C$64*$C$66</f>
        <v>-128678.74095612153</v>
      </c>
      <c r="BDA66" s="1674">
        <f t="shared" ref="BDA66" si="8914">$E59*$C$64*$C$66</f>
        <v>-128678.74095612153</v>
      </c>
      <c r="BDC66" s="1674">
        <f t="shared" ref="BDC66" si="8915">$E59*$C$64*$C$66</f>
        <v>-128678.74095612153</v>
      </c>
      <c r="BDE66" s="1674">
        <f t="shared" ref="BDE66" si="8916">$E59*$C$64*$C$66</f>
        <v>-128678.74095612153</v>
      </c>
      <c r="BDG66" s="1674">
        <f t="shared" ref="BDG66" si="8917">$E59*$C$64*$C$66</f>
        <v>-128678.74095612153</v>
      </c>
      <c r="BDI66" s="1674">
        <f t="shared" ref="BDI66" si="8918">$E59*$C$64*$C$66</f>
        <v>-128678.74095612153</v>
      </c>
      <c r="BDK66" s="1674">
        <f t="shared" ref="BDK66" si="8919">$E59*$C$64*$C$66</f>
        <v>-128678.74095612153</v>
      </c>
      <c r="BDM66" s="1674">
        <f t="shared" ref="BDM66" si="8920">$E59*$C$64*$C$66</f>
        <v>-128678.74095612153</v>
      </c>
      <c r="BDO66" s="1674">
        <f t="shared" ref="BDO66" si="8921">$E59*$C$64*$C$66</f>
        <v>-128678.74095612153</v>
      </c>
      <c r="BDQ66" s="1674">
        <f t="shared" ref="BDQ66" si="8922">$E59*$C$64*$C$66</f>
        <v>-128678.74095612153</v>
      </c>
      <c r="BDS66" s="1674">
        <f t="shared" ref="BDS66" si="8923">$E59*$C$64*$C$66</f>
        <v>-128678.74095612153</v>
      </c>
      <c r="BDU66" s="1674">
        <f t="shared" ref="BDU66" si="8924">$E59*$C$64*$C$66</f>
        <v>-128678.74095612153</v>
      </c>
      <c r="BDW66" s="1674">
        <f t="shared" ref="BDW66" si="8925">$E59*$C$64*$C$66</f>
        <v>-128678.74095612153</v>
      </c>
      <c r="BDY66" s="1674">
        <f t="shared" ref="BDY66" si="8926">$E59*$C$64*$C$66</f>
        <v>-128678.74095612153</v>
      </c>
      <c r="BEA66" s="1674">
        <f t="shared" ref="BEA66" si="8927">$E59*$C$64*$C$66</f>
        <v>-128678.74095612153</v>
      </c>
      <c r="BEC66" s="1674">
        <f t="shared" ref="BEC66" si="8928">$E59*$C$64*$C$66</f>
        <v>-128678.74095612153</v>
      </c>
      <c r="BEE66" s="1674">
        <f t="shared" ref="BEE66" si="8929">$E59*$C$64*$C$66</f>
        <v>-128678.74095612153</v>
      </c>
      <c r="BEG66" s="1674">
        <f t="shared" ref="BEG66" si="8930">$E59*$C$64*$C$66</f>
        <v>-128678.74095612153</v>
      </c>
      <c r="BEI66" s="1674">
        <f t="shared" ref="BEI66" si="8931">$E59*$C$64*$C$66</f>
        <v>-128678.74095612153</v>
      </c>
      <c r="BEK66" s="1674">
        <f t="shared" ref="BEK66" si="8932">$E59*$C$64*$C$66</f>
        <v>-128678.74095612153</v>
      </c>
      <c r="BEM66" s="1674">
        <f t="shared" ref="BEM66" si="8933">$E59*$C$64*$C$66</f>
        <v>-128678.74095612153</v>
      </c>
      <c r="BEO66" s="1674">
        <f t="shared" ref="BEO66" si="8934">$E59*$C$64*$C$66</f>
        <v>-128678.74095612153</v>
      </c>
      <c r="BEQ66" s="1674">
        <f t="shared" ref="BEQ66" si="8935">$E59*$C$64*$C$66</f>
        <v>-128678.74095612153</v>
      </c>
      <c r="BES66" s="1674">
        <f t="shared" ref="BES66" si="8936">$E59*$C$64*$C$66</f>
        <v>-128678.74095612153</v>
      </c>
      <c r="BEU66" s="1674">
        <f t="shared" ref="BEU66" si="8937">$E59*$C$64*$C$66</f>
        <v>-128678.74095612153</v>
      </c>
      <c r="BEW66" s="1674">
        <f t="shared" ref="BEW66" si="8938">$E59*$C$64*$C$66</f>
        <v>-128678.74095612153</v>
      </c>
      <c r="BEY66" s="1674">
        <f t="shared" ref="BEY66" si="8939">$E59*$C$64*$C$66</f>
        <v>-128678.74095612153</v>
      </c>
      <c r="BFA66" s="1674">
        <f t="shared" ref="BFA66" si="8940">$E59*$C$64*$C$66</f>
        <v>-128678.74095612153</v>
      </c>
      <c r="BFC66" s="1674">
        <f t="shared" ref="BFC66" si="8941">$E59*$C$64*$C$66</f>
        <v>-128678.74095612153</v>
      </c>
      <c r="BFE66" s="1674">
        <f t="shared" ref="BFE66" si="8942">$E59*$C$64*$C$66</f>
        <v>-128678.74095612153</v>
      </c>
      <c r="BFG66" s="1674">
        <f t="shared" ref="BFG66" si="8943">$E59*$C$64*$C$66</f>
        <v>-128678.74095612153</v>
      </c>
      <c r="BFI66" s="1674">
        <f t="shared" ref="BFI66" si="8944">$E59*$C$64*$C$66</f>
        <v>-128678.74095612153</v>
      </c>
      <c r="BFK66" s="1674">
        <f t="shared" ref="BFK66" si="8945">$E59*$C$64*$C$66</f>
        <v>-128678.74095612153</v>
      </c>
      <c r="BFM66" s="1674">
        <f t="shared" ref="BFM66" si="8946">$E59*$C$64*$C$66</f>
        <v>-128678.74095612153</v>
      </c>
      <c r="BFO66" s="1674">
        <f t="shared" ref="BFO66" si="8947">$E59*$C$64*$C$66</f>
        <v>-128678.74095612153</v>
      </c>
      <c r="BFQ66" s="1674">
        <f t="shared" ref="BFQ66" si="8948">$E59*$C$64*$C$66</f>
        <v>-128678.74095612153</v>
      </c>
      <c r="BFS66" s="1674">
        <f t="shared" ref="BFS66" si="8949">$E59*$C$64*$C$66</f>
        <v>-128678.74095612153</v>
      </c>
      <c r="BFU66" s="1674">
        <f t="shared" ref="BFU66" si="8950">$E59*$C$64*$C$66</f>
        <v>-128678.74095612153</v>
      </c>
      <c r="BFW66" s="1674">
        <f t="shared" ref="BFW66" si="8951">$E59*$C$64*$C$66</f>
        <v>-128678.74095612153</v>
      </c>
      <c r="BFY66" s="1674">
        <f t="shared" ref="BFY66" si="8952">$E59*$C$64*$C$66</f>
        <v>-128678.74095612153</v>
      </c>
      <c r="BGA66" s="1674">
        <f t="shared" ref="BGA66" si="8953">$E59*$C$64*$C$66</f>
        <v>-128678.74095612153</v>
      </c>
      <c r="BGC66" s="1674">
        <f t="shared" ref="BGC66" si="8954">$E59*$C$64*$C$66</f>
        <v>-128678.74095612153</v>
      </c>
      <c r="BGE66" s="1674">
        <f t="shared" ref="BGE66" si="8955">$E59*$C$64*$C$66</f>
        <v>-128678.74095612153</v>
      </c>
      <c r="BGG66" s="1674">
        <f t="shared" ref="BGG66" si="8956">$E59*$C$64*$C$66</f>
        <v>-128678.74095612153</v>
      </c>
      <c r="BGI66" s="1674">
        <f t="shared" ref="BGI66" si="8957">$E59*$C$64*$C$66</f>
        <v>-128678.74095612153</v>
      </c>
      <c r="BGK66" s="1674">
        <f t="shared" ref="BGK66" si="8958">$E59*$C$64*$C$66</f>
        <v>-128678.74095612153</v>
      </c>
      <c r="BGM66" s="1674">
        <f t="shared" ref="BGM66" si="8959">$E59*$C$64*$C$66</f>
        <v>-128678.74095612153</v>
      </c>
      <c r="BGO66" s="1674">
        <f t="shared" ref="BGO66" si="8960">$E59*$C$64*$C$66</f>
        <v>-128678.74095612153</v>
      </c>
      <c r="BGQ66" s="1674">
        <f t="shared" ref="BGQ66" si="8961">$E59*$C$64*$C$66</f>
        <v>-128678.74095612153</v>
      </c>
      <c r="BGS66" s="1674">
        <f t="shared" ref="BGS66" si="8962">$E59*$C$64*$C$66</f>
        <v>-128678.74095612153</v>
      </c>
      <c r="BGU66" s="1674">
        <f t="shared" ref="BGU66" si="8963">$E59*$C$64*$C$66</f>
        <v>-128678.74095612153</v>
      </c>
      <c r="BGW66" s="1674">
        <f t="shared" ref="BGW66" si="8964">$E59*$C$64*$C$66</f>
        <v>-128678.74095612153</v>
      </c>
      <c r="BGY66" s="1674">
        <f t="shared" ref="BGY66" si="8965">$E59*$C$64*$C$66</f>
        <v>-128678.74095612153</v>
      </c>
      <c r="BHA66" s="1674">
        <f t="shared" ref="BHA66" si="8966">$E59*$C$64*$C$66</f>
        <v>-128678.74095612153</v>
      </c>
      <c r="BHC66" s="1674">
        <f t="shared" ref="BHC66" si="8967">$E59*$C$64*$C$66</f>
        <v>-128678.74095612153</v>
      </c>
      <c r="BHE66" s="1674">
        <f t="shared" ref="BHE66" si="8968">$E59*$C$64*$C$66</f>
        <v>-128678.74095612153</v>
      </c>
      <c r="BHG66" s="1674">
        <f t="shared" ref="BHG66" si="8969">$E59*$C$64*$C$66</f>
        <v>-128678.74095612153</v>
      </c>
      <c r="BHI66" s="1674">
        <f t="shared" ref="BHI66" si="8970">$E59*$C$64*$C$66</f>
        <v>-128678.74095612153</v>
      </c>
      <c r="BHK66" s="1674">
        <f t="shared" ref="BHK66" si="8971">$E59*$C$64*$C$66</f>
        <v>-128678.74095612153</v>
      </c>
      <c r="BHM66" s="1674">
        <f t="shared" ref="BHM66" si="8972">$E59*$C$64*$C$66</f>
        <v>-128678.74095612153</v>
      </c>
      <c r="BHO66" s="1674">
        <f t="shared" ref="BHO66" si="8973">$E59*$C$64*$C$66</f>
        <v>-128678.74095612153</v>
      </c>
      <c r="BHQ66" s="1674">
        <f t="shared" ref="BHQ66" si="8974">$E59*$C$64*$C$66</f>
        <v>-128678.74095612153</v>
      </c>
      <c r="BHS66" s="1674">
        <f t="shared" ref="BHS66" si="8975">$E59*$C$64*$C$66</f>
        <v>-128678.74095612153</v>
      </c>
      <c r="BHU66" s="1674">
        <f t="shared" ref="BHU66" si="8976">$E59*$C$64*$C$66</f>
        <v>-128678.74095612153</v>
      </c>
      <c r="BHW66" s="1674">
        <f t="shared" ref="BHW66" si="8977">$E59*$C$64*$C$66</f>
        <v>-128678.74095612153</v>
      </c>
      <c r="BHY66" s="1674">
        <f t="shared" ref="BHY66" si="8978">$E59*$C$64*$C$66</f>
        <v>-128678.74095612153</v>
      </c>
      <c r="BIA66" s="1674">
        <f t="shared" ref="BIA66" si="8979">$E59*$C$64*$C$66</f>
        <v>-128678.74095612153</v>
      </c>
      <c r="BIC66" s="1674">
        <f t="shared" ref="BIC66" si="8980">$E59*$C$64*$C$66</f>
        <v>-128678.74095612153</v>
      </c>
      <c r="BIE66" s="1674">
        <f t="shared" ref="BIE66" si="8981">$E59*$C$64*$C$66</f>
        <v>-128678.74095612153</v>
      </c>
      <c r="BIG66" s="1674">
        <f t="shared" ref="BIG66" si="8982">$E59*$C$64*$C$66</f>
        <v>-128678.74095612153</v>
      </c>
      <c r="BII66" s="1674">
        <f t="shared" ref="BII66" si="8983">$E59*$C$64*$C$66</f>
        <v>-128678.74095612153</v>
      </c>
      <c r="BIK66" s="1674">
        <f t="shared" ref="BIK66" si="8984">$E59*$C$64*$C$66</f>
        <v>-128678.74095612153</v>
      </c>
      <c r="BIM66" s="1674">
        <f t="shared" ref="BIM66" si="8985">$E59*$C$64*$C$66</f>
        <v>-128678.74095612153</v>
      </c>
      <c r="BIO66" s="1674">
        <f t="shared" ref="BIO66" si="8986">$E59*$C$64*$C$66</f>
        <v>-128678.74095612153</v>
      </c>
      <c r="BIQ66" s="1674">
        <f t="shared" ref="BIQ66" si="8987">$E59*$C$64*$C$66</f>
        <v>-128678.74095612153</v>
      </c>
      <c r="BIS66" s="1674">
        <f t="shared" ref="BIS66" si="8988">$E59*$C$64*$C$66</f>
        <v>-128678.74095612153</v>
      </c>
      <c r="BIU66" s="1674">
        <f t="shared" ref="BIU66" si="8989">$E59*$C$64*$C$66</f>
        <v>-128678.74095612153</v>
      </c>
      <c r="BIW66" s="1674">
        <f t="shared" ref="BIW66" si="8990">$E59*$C$64*$C$66</f>
        <v>-128678.74095612153</v>
      </c>
      <c r="BIY66" s="1674">
        <f t="shared" ref="BIY66" si="8991">$E59*$C$64*$C$66</f>
        <v>-128678.74095612153</v>
      </c>
      <c r="BJA66" s="1674">
        <f t="shared" ref="BJA66" si="8992">$E59*$C$64*$C$66</f>
        <v>-128678.74095612153</v>
      </c>
      <c r="BJC66" s="1674">
        <f t="shared" ref="BJC66" si="8993">$E59*$C$64*$C$66</f>
        <v>-128678.74095612153</v>
      </c>
      <c r="BJE66" s="1674">
        <f t="shared" ref="BJE66" si="8994">$E59*$C$64*$C$66</f>
        <v>-128678.74095612153</v>
      </c>
      <c r="BJG66" s="1674">
        <f t="shared" ref="BJG66" si="8995">$E59*$C$64*$C$66</f>
        <v>-128678.74095612153</v>
      </c>
      <c r="BJI66" s="1674">
        <f t="shared" ref="BJI66" si="8996">$E59*$C$64*$C$66</f>
        <v>-128678.74095612153</v>
      </c>
      <c r="BJK66" s="1674">
        <f t="shared" ref="BJK66" si="8997">$E59*$C$64*$C$66</f>
        <v>-128678.74095612153</v>
      </c>
      <c r="BJM66" s="1674">
        <f t="shared" ref="BJM66" si="8998">$E59*$C$64*$C$66</f>
        <v>-128678.74095612153</v>
      </c>
      <c r="BJO66" s="1674">
        <f t="shared" ref="BJO66" si="8999">$E59*$C$64*$C$66</f>
        <v>-128678.74095612153</v>
      </c>
      <c r="BJQ66" s="1674">
        <f t="shared" ref="BJQ66" si="9000">$E59*$C$64*$C$66</f>
        <v>-128678.74095612153</v>
      </c>
      <c r="BJS66" s="1674">
        <f t="shared" ref="BJS66" si="9001">$E59*$C$64*$C$66</f>
        <v>-128678.74095612153</v>
      </c>
      <c r="BJU66" s="1674">
        <f t="shared" ref="BJU66" si="9002">$E59*$C$64*$C$66</f>
        <v>-128678.74095612153</v>
      </c>
      <c r="BJW66" s="1674">
        <f t="shared" ref="BJW66" si="9003">$E59*$C$64*$C$66</f>
        <v>-128678.74095612153</v>
      </c>
      <c r="BJY66" s="1674">
        <f t="shared" ref="BJY66" si="9004">$E59*$C$64*$C$66</f>
        <v>-128678.74095612153</v>
      </c>
      <c r="BKA66" s="1674">
        <f t="shared" ref="BKA66" si="9005">$E59*$C$64*$C$66</f>
        <v>-128678.74095612153</v>
      </c>
      <c r="BKC66" s="1674">
        <f t="shared" ref="BKC66" si="9006">$E59*$C$64*$C$66</f>
        <v>-128678.74095612153</v>
      </c>
      <c r="BKE66" s="1674">
        <f t="shared" ref="BKE66" si="9007">$E59*$C$64*$C$66</f>
        <v>-128678.74095612153</v>
      </c>
      <c r="BKG66" s="1674">
        <f t="shared" ref="BKG66" si="9008">$E59*$C$64*$C$66</f>
        <v>-128678.74095612153</v>
      </c>
      <c r="BKI66" s="1674">
        <f t="shared" ref="BKI66" si="9009">$E59*$C$64*$C$66</f>
        <v>-128678.74095612153</v>
      </c>
      <c r="BKK66" s="1674">
        <f t="shared" ref="BKK66" si="9010">$E59*$C$64*$C$66</f>
        <v>-128678.74095612153</v>
      </c>
      <c r="BKM66" s="1674">
        <f t="shared" ref="BKM66" si="9011">$E59*$C$64*$C$66</f>
        <v>-128678.74095612153</v>
      </c>
      <c r="BKO66" s="1674">
        <f t="shared" ref="BKO66" si="9012">$E59*$C$64*$C$66</f>
        <v>-128678.74095612153</v>
      </c>
      <c r="BKQ66" s="1674">
        <f t="shared" ref="BKQ66" si="9013">$E59*$C$64*$C$66</f>
        <v>-128678.74095612153</v>
      </c>
      <c r="BKS66" s="1674">
        <f t="shared" ref="BKS66" si="9014">$E59*$C$64*$C$66</f>
        <v>-128678.74095612153</v>
      </c>
      <c r="BKU66" s="1674">
        <f t="shared" ref="BKU66" si="9015">$E59*$C$64*$C$66</f>
        <v>-128678.74095612153</v>
      </c>
      <c r="BKW66" s="1674">
        <f t="shared" ref="BKW66" si="9016">$E59*$C$64*$C$66</f>
        <v>-128678.74095612153</v>
      </c>
      <c r="BKY66" s="1674">
        <f t="shared" ref="BKY66" si="9017">$E59*$C$64*$C$66</f>
        <v>-128678.74095612153</v>
      </c>
      <c r="BLA66" s="1674">
        <f t="shared" ref="BLA66" si="9018">$E59*$C$64*$C$66</f>
        <v>-128678.74095612153</v>
      </c>
      <c r="BLC66" s="1674">
        <f t="shared" ref="BLC66" si="9019">$E59*$C$64*$C$66</f>
        <v>-128678.74095612153</v>
      </c>
      <c r="BLE66" s="1674">
        <f t="shared" ref="BLE66" si="9020">$E59*$C$64*$C$66</f>
        <v>-128678.74095612153</v>
      </c>
      <c r="BLG66" s="1674">
        <f t="shared" ref="BLG66" si="9021">$E59*$C$64*$C$66</f>
        <v>-128678.74095612153</v>
      </c>
      <c r="BLI66" s="1674">
        <f t="shared" ref="BLI66" si="9022">$E59*$C$64*$C$66</f>
        <v>-128678.74095612153</v>
      </c>
      <c r="BLK66" s="1674">
        <f t="shared" ref="BLK66" si="9023">$E59*$C$64*$C$66</f>
        <v>-128678.74095612153</v>
      </c>
      <c r="BLM66" s="1674">
        <f t="shared" ref="BLM66" si="9024">$E59*$C$64*$C$66</f>
        <v>-128678.74095612153</v>
      </c>
      <c r="BLO66" s="1674">
        <f t="shared" ref="BLO66" si="9025">$E59*$C$64*$C$66</f>
        <v>-128678.74095612153</v>
      </c>
      <c r="BLQ66" s="1674">
        <f t="shared" ref="BLQ66" si="9026">$E59*$C$64*$C$66</f>
        <v>-128678.74095612153</v>
      </c>
      <c r="BLS66" s="1674">
        <f t="shared" ref="BLS66" si="9027">$E59*$C$64*$C$66</f>
        <v>-128678.74095612153</v>
      </c>
      <c r="BLU66" s="1674">
        <f t="shared" ref="BLU66" si="9028">$E59*$C$64*$C$66</f>
        <v>-128678.74095612153</v>
      </c>
      <c r="BLW66" s="1674">
        <f t="shared" ref="BLW66" si="9029">$E59*$C$64*$C$66</f>
        <v>-128678.74095612153</v>
      </c>
      <c r="BLY66" s="1674">
        <f t="shared" ref="BLY66" si="9030">$E59*$C$64*$C$66</f>
        <v>-128678.74095612153</v>
      </c>
      <c r="BMA66" s="1674">
        <f t="shared" ref="BMA66" si="9031">$E59*$C$64*$C$66</f>
        <v>-128678.74095612153</v>
      </c>
      <c r="BMC66" s="1674">
        <f t="shared" ref="BMC66" si="9032">$E59*$C$64*$C$66</f>
        <v>-128678.74095612153</v>
      </c>
      <c r="BME66" s="1674">
        <f t="shared" ref="BME66" si="9033">$E59*$C$64*$C$66</f>
        <v>-128678.74095612153</v>
      </c>
      <c r="BMG66" s="1674">
        <f t="shared" ref="BMG66" si="9034">$E59*$C$64*$C$66</f>
        <v>-128678.74095612153</v>
      </c>
      <c r="BMI66" s="1674">
        <f t="shared" ref="BMI66" si="9035">$E59*$C$64*$C$66</f>
        <v>-128678.74095612153</v>
      </c>
      <c r="BMK66" s="1674">
        <f t="shared" ref="BMK66" si="9036">$E59*$C$64*$C$66</f>
        <v>-128678.74095612153</v>
      </c>
      <c r="BMM66" s="1674">
        <f t="shared" ref="BMM66" si="9037">$E59*$C$64*$C$66</f>
        <v>-128678.74095612153</v>
      </c>
      <c r="BMO66" s="1674">
        <f t="shared" ref="BMO66" si="9038">$E59*$C$64*$C$66</f>
        <v>-128678.74095612153</v>
      </c>
      <c r="BMQ66" s="1674">
        <f t="shared" ref="BMQ66" si="9039">$E59*$C$64*$C$66</f>
        <v>-128678.74095612153</v>
      </c>
      <c r="BMS66" s="1674">
        <f t="shared" ref="BMS66" si="9040">$E59*$C$64*$C$66</f>
        <v>-128678.74095612153</v>
      </c>
      <c r="BMU66" s="1674">
        <f t="shared" ref="BMU66" si="9041">$E59*$C$64*$C$66</f>
        <v>-128678.74095612153</v>
      </c>
      <c r="BMW66" s="1674">
        <f t="shared" ref="BMW66" si="9042">$E59*$C$64*$C$66</f>
        <v>-128678.74095612153</v>
      </c>
      <c r="BMY66" s="1674">
        <f t="shared" ref="BMY66" si="9043">$E59*$C$64*$C$66</f>
        <v>-128678.74095612153</v>
      </c>
      <c r="BNA66" s="1674">
        <f t="shared" ref="BNA66" si="9044">$E59*$C$64*$C$66</f>
        <v>-128678.74095612153</v>
      </c>
      <c r="BNC66" s="1674">
        <f t="shared" ref="BNC66" si="9045">$E59*$C$64*$C$66</f>
        <v>-128678.74095612153</v>
      </c>
      <c r="BNE66" s="1674">
        <f t="shared" ref="BNE66" si="9046">$E59*$C$64*$C$66</f>
        <v>-128678.74095612153</v>
      </c>
      <c r="BNG66" s="1674">
        <f t="shared" ref="BNG66" si="9047">$E59*$C$64*$C$66</f>
        <v>-128678.74095612153</v>
      </c>
      <c r="BNI66" s="1674">
        <f t="shared" ref="BNI66" si="9048">$E59*$C$64*$C$66</f>
        <v>-128678.74095612153</v>
      </c>
      <c r="BNK66" s="1674">
        <f t="shared" ref="BNK66" si="9049">$E59*$C$64*$C$66</f>
        <v>-128678.74095612153</v>
      </c>
      <c r="BNM66" s="1674">
        <f t="shared" ref="BNM66" si="9050">$E59*$C$64*$C$66</f>
        <v>-128678.74095612153</v>
      </c>
      <c r="BNO66" s="1674">
        <f t="shared" ref="BNO66" si="9051">$E59*$C$64*$C$66</f>
        <v>-128678.74095612153</v>
      </c>
      <c r="BNQ66" s="1674">
        <f t="shared" ref="BNQ66" si="9052">$E59*$C$64*$C$66</f>
        <v>-128678.74095612153</v>
      </c>
      <c r="BNS66" s="1674">
        <f t="shared" ref="BNS66" si="9053">$E59*$C$64*$C$66</f>
        <v>-128678.74095612153</v>
      </c>
      <c r="BNU66" s="1674">
        <f t="shared" ref="BNU66" si="9054">$E59*$C$64*$C$66</f>
        <v>-128678.74095612153</v>
      </c>
      <c r="BNW66" s="1674">
        <f t="shared" ref="BNW66" si="9055">$E59*$C$64*$C$66</f>
        <v>-128678.74095612153</v>
      </c>
      <c r="BNY66" s="1674">
        <f t="shared" ref="BNY66" si="9056">$E59*$C$64*$C$66</f>
        <v>-128678.74095612153</v>
      </c>
      <c r="BOA66" s="1674">
        <f t="shared" ref="BOA66" si="9057">$E59*$C$64*$C$66</f>
        <v>-128678.74095612153</v>
      </c>
      <c r="BOC66" s="1674">
        <f t="shared" ref="BOC66" si="9058">$E59*$C$64*$C$66</f>
        <v>-128678.74095612153</v>
      </c>
      <c r="BOE66" s="1674">
        <f t="shared" ref="BOE66" si="9059">$E59*$C$64*$C$66</f>
        <v>-128678.74095612153</v>
      </c>
      <c r="BOG66" s="1674">
        <f t="shared" ref="BOG66" si="9060">$E59*$C$64*$C$66</f>
        <v>-128678.74095612153</v>
      </c>
      <c r="BOI66" s="1674">
        <f t="shared" ref="BOI66" si="9061">$E59*$C$64*$C$66</f>
        <v>-128678.74095612153</v>
      </c>
      <c r="BOK66" s="1674">
        <f t="shared" ref="BOK66" si="9062">$E59*$C$64*$C$66</f>
        <v>-128678.74095612153</v>
      </c>
      <c r="BOM66" s="1674">
        <f t="shared" ref="BOM66" si="9063">$E59*$C$64*$C$66</f>
        <v>-128678.74095612153</v>
      </c>
      <c r="BOO66" s="1674">
        <f t="shared" ref="BOO66" si="9064">$E59*$C$64*$C$66</f>
        <v>-128678.74095612153</v>
      </c>
      <c r="BOQ66" s="1674">
        <f t="shared" ref="BOQ66" si="9065">$E59*$C$64*$C$66</f>
        <v>-128678.74095612153</v>
      </c>
      <c r="BOS66" s="1674">
        <f t="shared" ref="BOS66" si="9066">$E59*$C$64*$C$66</f>
        <v>-128678.74095612153</v>
      </c>
      <c r="BOU66" s="1674">
        <f t="shared" ref="BOU66" si="9067">$E59*$C$64*$C$66</f>
        <v>-128678.74095612153</v>
      </c>
      <c r="BOW66" s="1674">
        <f t="shared" ref="BOW66" si="9068">$E59*$C$64*$C$66</f>
        <v>-128678.74095612153</v>
      </c>
      <c r="BOY66" s="1674">
        <f t="shared" ref="BOY66" si="9069">$E59*$C$64*$C$66</f>
        <v>-128678.74095612153</v>
      </c>
      <c r="BPA66" s="1674">
        <f t="shared" ref="BPA66" si="9070">$E59*$C$64*$C$66</f>
        <v>-128678.74095612153</v>
      </c>
      <c r="BPC66" s="1674">
        <f t="shared" ref="BPC66" si="9071">$E59*$C$64*$C$66</f>
        <v>-128678.74095612153</v>
      </c>
      <c r="BPE66" s="1674">
        <f t="shared" ref="BPE66" si="9072">$E59*$C$64*$C$66</f>
        <v>-128678.74095612153</v>
      </c>
      <c r="BPG66" s="1674">
        <f t="shared" ref="BPG66" si="9073">$E59*$C$64*$C$66</f>
        <v>-128678.74095612153</v>
      </c>
      <c r="BPI66" s="1674">
        <f t="shared" ref="BPI66" si="9074">$E59*$C$64*$C$66</f>
        <v>-128678.74095612153</v>
      </c>
      <c r="BPK66" s="1674">
        <f t="shared" ref="BPK66" si="9075">$E59*$C$64*$C$66</f>
        <v>-128678.74095612153</v>
      </c>
      <c r="BPM66" s="1674">
        <f t="shared" ref="BPM66" si="9076">$E59*$C$64*$C$66</f>
        <v>-128678.74095612153</v>
      </c>
      <c r="BPO66" s="1674">
        <f t="shared" ref="BPO66" si="9077">$E59*$C$64*$C$66</f>
        <v>-128678.74095612153</v>
      </c>
      <c r="BPQ66" s="1674">
        <f t="shared" ref="BPQ66" si="9078">$E59*$C$64*$C$66</f>
        <v>-128678.74095612153</v>
      </c>
      <c r="BPS66" s="1674">
        <f t="shared" ref="BPS66" si="9079">$E59*$C$64*$C$66</f>
        <v>-128678.74095612153</v>
      </c>
      <c r="BPU66" s="1674">
        <f t="shared" ref="BPU66" si="9080">$E59*$C$64*$C$66</f>
        <v>-128678.74095612153</v>
      </c>
      <c r="BPW66" s="1674">
        <f t="shared" ref="BPW66" si="9081">$E59*$C$64*$C$66</f>
        <v>-128678.74095612153</v>
      </c>
      <c r="BPY66" s="1674">
        <f t="shared" ref="BPY66" si="9082">$E59*$C$64*$C$66</f>
        <v>-128678.74095612153</v>
      </c>
      <c r="BQA66" s="1674">
        <f t="shared" ref="BQA66" si="9083">$E59*$C$64*$C$66</f>
        <v>-128678.74095612153</v>
      </c>
      <c r="BQC66" s="1674">
        <f t="shared" ref="BQC66" si="9084">$E59*$C$64*$C$66</f>
        <v>-128678.74095612153</v>
      </c>
      <c r="BQE66" s="1674">
        <f t="shared" ref="BQE66" si="9085">$E59*$C$64*$C$66</f>
        <v>-128678.74095612153</v>
      </c>
      <c r="BQG66" s="1674">
        <f t="shared" ref="BQG66" si="9086">$E59*$C$64*$C$66</f>
        <v>-128678.74095612153</v>
      </c>
      <c r="BQI66" s="1674">
        <f t="shared" ref="BQI66" si="9087">$E59*$C$64*$C$66</f>
        <v>-128678.74095612153</v>
      </c>
      <c r="BQK66" s="1674">
        <f t="shared" ref="BQK66" si="9088">$E59*$C$64*$C$66</f>
        <v>-128678.74095612153</v>
      </c>
      <c r="BQM66" s="1674">
        <f t="shared" ref="BQM66" si="9089">$E59*$C$64*$C$66</f>
        <v>-128678.74095612153</v>
      </c>
      <c r="BQO66" s="1674">
        <f t="shared" ref="BQO66" si="9090">$E59*$C$64*$C$66</f>
        <v>-128678.74095612153</v>
      </c>
      <c r="BQQ66" s="1674">
        <f t="shared" ref="BQQ66" si="9091">$E59*$C$64*$C$66</f>
        <v>-128678.74095612153</v>
      </c>
      <c r="BQS66" s="1674">
        <f t="shared" ref="BQS66" si="9092">$E59*$C$64*$C$66</f>
        <v>-128678.74095612153</v>
      </c>
      <c r="BQU66" s="1674">
        <f t="shared" ref="BQU66" si="9093">$E59*$C$64*$C$66</f>
        <v>-128678.74095612153</v>
      </c>
      <c r="BQW66" s="1674">
        <f t="shared" ref="BQW66" si="9094">$E59*$C$64*$C$66</f>
        <v>-128678.74095612153</v>
      </c>
      <c r="BQY66" s="1674">
        <f t="shared" ref="BQY66" si="9095">$E59*$C$64*$C$66</f>
        <v>-128678.74095612153</v>
      </c>
      <c r="BRA66" s="1674">
        <f t="shared" ref="BRA66" si="9096">$E59*$C$64*$C$66</f>
        <v>-128678.74095612153</v>
      </c>
      <c r="BRC66" s="1674">
        <f t="shared" ref="BRC66" si="9097">$E59*$C$64*$C$66</f>
        <v>-128678.74095612153</v>
      </c>
      <c r="BRE66" s="1674">
        <f t="shared" ref="BRE66" si="9098">$E59*$C$64*$C$66</f>
        <v>-128678.74095612153</v>
      </c>
      <c r="BRG66" s="1674">
        <f t="shared" ref="BRG66" si="9099">$E59*$C$64*$C$66</f>
        <v>-128678.74095612153</v>
      </c>
      <c r="BRI66" s="1674">
        <f t="shared" ref="BRI66" si="9100">$E59*$C$64*$C$66</f>
        <v>-128678.74095612153</v>
      </c>
      <c r="BRK66" s="1674">
        <f t="shared" ref="BRK66" si="9101">$E59*$C$64*$C$66</f>
        <v>-128678.74095612153</v>
      </c>
      <c r="BRM66" s="1674">
        <f t="shared" ref="BRM66" si="9102">$E59*$C$64*$C$66</f>
        <v>-128678.74095612153</v>
      </c>
      <c r="BRO66" s="1674">
        <f t="shared" ref="BRO66" si="9103">$E59*$C$64*$C$66</f>
        <v>-128678.74095612153</v>
      </c>
      <c r="BRQ66" s="1674">
        <f t="shared" ref="BRQ66" si="9104">$E59*$C$64*$C$66</f>
        <v>-128678.74095612153</v>
      </c>
      <c r="BRS66" s="1674">
        <f t="shared" ref="BRS66" si="9105">$E59*$C$64*$C$66</f>
        <v>-128678.74095612153</v>
      </c>
      <c r="BRU66" s="1674">
        <f t="shared" ref="BRU66" si="9106">$E59*$C$64*$C$66</f>
        <v>-128678.74095612153</v>
      </c>
      <c r="BRW66" s="1674">
        <f t="shared" ref="BRW66" si="9107">$E59*$C$64*$C$66</f>
        <v>-128678.74095612153</v>
      </c>
      <c r="BRY66" s="1674">
        <f t="shared" ref="BRY66" si="9108">$E59*$C$64*$C$66</f>
        <v>-128678.74095612153</v>
      </c>
      <c r="BSA66" s="1674">
        <f t="shared" ref="BSA66" si="9109">$E59*$C$64*$C$66</f>
        <v>-128678.74095612153</v>
      </c>
      <c r="BSC66" s="1674">
        <f t="shared" ref="BSC66" si="9110">$E59*$C$64*$C$66</f>
        <v>-128678.74095612153</v>
      </c>
      <c r="BSE66" s="1674">
        <f t="shared" ref="BSE66" si="9111">$E59*$C$64*$C$66</f>
        <v>-128678.74095612153</v>
      </c>
      <c r="BSG66" s="1674">
        <f t="shared" ref="BSG66" si="9112">$E59*$C$64*$C$66</f>
        <v>-128678.74095612153</v>
      </c>
      <c r="BSI66" s="1674">
        <f t="shared" ref="BSI66" si="9113">$E59*$C$64*$C$66</f>
        <v>-128678.74095612153</v>
      </c>
      <c r="BSK66" s="1674">
        <f t="shared" ref="BSK66" si="9114">$E59*$C$64*$C$66</f>
        <v>-128678.74095612153</v>
      </c>
      <c r="BSM66" s="1674">
        <f t="shared" ref="BSM66" si="9115">$E59*$C$64*$C$66</f>
        <v>-128678.74095612153</v>
      </c>
      <c r="BSO66" s="1674">
        <f t="shared" ref="BSO66" si="9116">$E59*$C$64*$C$66</f>
        <v>-128678.74095612153</v>
      </c>
      <c r="BSQ66" s="1674">
        <f t="shared" ref="BSQ66" si="9117">$E59*$C$64*$C$66</f>
        <v>-128678.74095612153</v>
      </c>
      <c r="BSS66" s="1674">
        <f t="shared" ref="BSS66" si="9118">$E59*$C$64*$C$66</f>
        <v>-128678.74095612153</v>
      </c>
      <c r="BSU66" s="1674">
        <f t="shared" ref="BSU66" si="9119">$E59*$C$64*$C$66</f>
        <v>-128678.74095612153</v>
      </c>
      <c r="BSW66" s="1674">
        <f t="shared" ref="BSW66" si="9120">$E59*$C$64*$C$66</f>
        <v>-128678.74095612153</v>
      </c>
      <c r="BSY66" s="1674">
        <f t="shared" ref="BSY66" si="9121">$E59*$C$64*$C$66</f>
        <v>-128678.74095612153</v>
      </c>
      <c r="BTA66" s="1674">
        <f t="shared" ref="BTA66" si="9122">$E59*$C$64*$C$66</f>
        <v>-128678.74095612153</v>
      </c>
      <c r="BTC66" s="1674">
        <f t="shared" ref="BTC66" si="9123">$E59*$C$64*$C$66</f>
        <v>-128678.74095612153</v>
      </c>
      <c r="BTE66" s="1674">
        <f t="shared" ref="BTE66" si="9124">$E59*$C$64*$C$66</f>
        <v>-128678.74095612153</v>
      </c>
      <c r="BTG66" s="1674">
        <f t="shared" ref="BTG66" si="9125">$E59*$C$64*$C$66</f>
        <v>-128678.74095612153</v>
      </c>
      <c r="BTI66" s="1674">
        <f t="shared" ref="BTI66" si="9126">$E59*$C$64*$C$66</f>
        <v>-128678.74095612153</v>
      </c>
      <c r="BTK66" s="1674">
        <f t="shared" ref="BTK66" si="9127">$E59*$C$64*$C$66</f>
        <v>-128678.74095612153</v>
      </c>
      <c r="BTM66" s="1674">
        <f t="shared" ref="BTM66" si="9128">$E59*$C$64*$C$66</f>
        <v>-128678.74095612153</v>
      </c>
      <c r="BTO66" s="1674">
        <f t="shared" ref="BTO66" si="9129">$E59*$C$64*$C$66</f>
        <v>-128678.74095612153</v>
      </c>
      <c r="BTQ66" s="1674">
        <f t="shared" ref="BTQ66" si="9130">$E59*$C$64*$C$66</f>
        <v>-128678.74095612153</v>
      </c>
      <c r="BTS66" s="1674">
        <f t="shared" ref="BTS66" si="9131">$E59*$C$64*$C$66</f>
        <v>-128678.74095612153</v>
      </c>
      <c r="BTU66" s="1674">
        <f t="shared" ref="BTU66" si="9132">$E59*$C$64*$C$66</f>
        <v>-128678.74095612153</v>
      </c>
      <c r="BTW66" s="1674">
        <f t="shared" ref="BTW66" si="9133">$E59*$C$64*$C$66</f>
        <v>-128678.74095612153</v>
      </c>
      <c r="BTY66" s="1674">
        <f t="shared" ref="BTY66" si="9134">$E59*$C$64*$C$66</f>
        <v>-128678.74095612153</v>
      </c>
      <c r="BUA66" s="1674">
        <f t="shared" ref="BUA66" si="9135">$E59*$C$64*$C$66</f>
        <v>-128678.74095612153</v>
      </c>
      <c r="BUC66" s="1674">
        <f t="shared" ref="BUC66" si="9136">$E59*$C$64*$C$66</f>
        <v>-128678.74095612153</v>
      </c>
      <c r="BUE66" s="1674">
        <f t="shared" ref="BUE66" si="9137">$E59*$C$64*$C$66</f>
        <v>-128678.74095612153</v>
      </c>
      <c r="BUG66" s="1674">
        <f t="shared" ref="BUG66" si="9138">$E59*$C$64*$C$66</f>
        <v>-128678.74095612153</v>
      </c>
      <c r="BUI66" s="1674">
        <f t="shared" ref="BUI66" si="9139">$E59*$C$64*$C$66</f>
        <v>-128678.74095612153</v>
      </c>
      <c r="BUK66" s="1674">
        <f t="shared" ref="BUK66" si="9140">$E59*$C$64*$C$66</f>
        <v>-128678.74095612153</v>
      </c>
      <c r="BUM66" s="1674">
        <f t="shared" ref="BUM66" si="9141">$E59*$C$64*$C$66</f>
        <v>-128678.74095612153</v>
      </c>
      <c r="BUO66" s="1674">
        <f t="shared" ref="BUO66" si="9142">$E59*$C$64*$C$66</f>
        <v>-128678.74095612153</v>
      </c>
      <c r="BUQ66" s="1674">
        <f t="shared" ref="BUQ66" si="9143">$E59*$C$64*$C$66</f>
        <v>-128678.74095612153</v>
      </c>
      <c r="BUS66" s="1674">
        <f t="shared" ref="BUS66" si="9144">$E59*$C$64*$C$66</f>
        <v>-128678.74095612153</v>
      </c>
      <c r="BUU66" s="1674">
        <f t="shared" ref="BUU66" si="9145">$E59*$C$64*$C$66</f>
        <v>-128678.74095612153</v>
      </c>
      <c r="BUW66" s="1674">
        <f t="shared" ref="BUW66" si="9146">$E59*$C$64*$C$66</f>
        <v>-128678.74095612153</v>
      </c>
      <c r="BUY66" s="1674">
        <f t="shared" ref="BUY66" si="9147">$E59*$C$64*$C$66</f>
        <v>-128678.74095612153</v>
      </c>
      <c r="BVA66" s="1674">
        <f t="shared" ref="BVA66" si="9148">$E59*$C$64*$C$66</f>
        <v>-128678.74095612153</v>
      </c>
      <c r="BVC66" s="1674">
        <f t="shared" ref="BVC66" si="9149">$E59*$C$64*$C$66</f>
        <v>-128678.74095612153</v>
      </c>
      <c r="BVE66" s="1674">
        <f t="shared" ref="BVE66" si="9150">$E59*$C$64*$C$66</f>
        <v>-128678.74095612153</v>
      </c>
      <c r="BVG66" s="1674">
        <f t="shared" ref="BVG66" si="9151">$E59*$C$64*$C$66</f>
        <v>-128678.74095612153</v>
      </c>
      <c r="BVI66" s="1674">
        <f t="shared" ref="BVI66" si="9152">$E59*$C$64*$C$66</f>
        <v>-128678.74095612153</v>
      </c>
      <c r="BVK66" s="1674">
        <f t="shared" ref="BVK66" si="9153">$E59*$C$64*$C$66</f>
        <v>-128678.74095612153</v>
      </c>
      <c r="BVM66" s="1674">
        <f t="shared" ref="BVM66" si="9154">$E59*$C$64*$C$66</f>
        <v>-128678.74095612153</v>
      </c>
      <c r="BVO66" s="1674">
        <f t="shared" ref="BVO66" si="9155">$E59*$C$64*$C$66</f>
        <v>-128678.74095612153</v>
      </c>
      <c r="BVQ66" s="1674">
        <f t="shared" ref="BVQ66" si="9156">$E59*$C$64*$C$66</f>
        <v>-128678.74095612153</v>
      </c>
      <c r="BVS66" s="1674">
        <f t="shared" ref="BVS66" si="9157">$E59*$C$64*$C$66</f>
        <v>-128678.74095612153</v>
      </c>
      <c r="BVU66" s="1674">
        <f t="shared" ref="BVU66" si="9158">$E59*$C$64*$C$66</f>
        <v>-128678.74095612153</v>
      </c>
      <c r="BVW66" s="1674">
        <f t="shared" ref="BVW66" si="9159">$E59*$C$64*$C$66</f>
        <v>-128678.74095612153</v>
      </c>
      <c r="BVY66" s="1674">
        <f t="shared" ref="BVY66" si="9160">$E59*$C$64*$C$66</f>
        <v>-128678.74095612153</v>
      </c>
      <c r="BWA66" s="1674">
        <f t="shared" ref="BWA66" si="9161">$E59*$C$64*$C$66</f>
        <v>-128678.74095612153</v>
      </c>
      <c r="BWC66" s="1674">
        <f t="shared" ref="BWC66" si="9162">$E59*$C$64*$C$66</f>
        <v>-128678.74095612153</v>
      </c>
      <c r="BWE66" s="1674">
        <f t="shared" ref="BWE66" si="9163">$E59*$C$64*$C$66</f>
        <v>-128678.74095612153</v>
      </c>
      <c r="BWG66" s="1674">
        <f t="shared" ref="BWG66" si="9164">$E59*$C$64*$C$66</f>
        <v>-128678.74095612153</v>
      </c>
      <c r="BWI66" s="1674">
        <f t="shared" ref="BWI66" si="9165">$E59*$C$64*$C$66</f>
        <v>-128678.74095612153</v>
      </c>
      <c r="BWK66" s="1674">
        <f t="shared" ref="BWK66" si="9166">$E59*$C$64*$C$66</f>
        <v>-128678.74095612153</v>
      </c>
      <c r="BWM66" s="1674">
        <f t="shared" ref="BWM66" si="9167">$E59*$C$64*$C$66</f>
        <v>-128678.74095612153</v>
      </c>
      <c r="BWO66" s="1674">
        <f t="shared" ref="BWO66" si="9168">$E59*$C$64*$C$66</f>
        <v>-128678.74095612153</v>
      </c>
      <c r="BWQ66" s="1674">
        <f t="shared" ref="BWQ66" si="9169">$E59*$C$64*$C$66</f>
        <v>-128678.74095612153</v>
      </c>
      <c r="BWS66" s="1674">
        <f t="shared" ref="BWS66" si="9170">$E59*$C$64*$C$66</f>
        <v>-128678.74095612153</v>
      </c>
      <c r="BWU66" s="1674">
        <f t="shared" ref="BWU66" si="9171">$E59*$C$64*$C$66</f>
        <v>-128678.74095612153</v>
      </c>
      <c r="BWW66" s="1674">
        <f t="shared" ref="BWW66" si="9172">$E59*$C$64*$C$66</f>
        <v>-128678.74095612153</v>
      </c>
      <c r="BWY66" s="1674">
        <f t="shared" ref="BWY66" si="9173">$E59*$C$64*$C$66</f>
        <v>-128678.74095612153</v>
      </c>
      <c r="BXA66" s="1674">
        <f t="shared" ref="BXA66" si="9174">$E59*$C$64*$C$66</f>
        <v>-128678.74095612153</v>
      </c>
      <c r="BXC66" s="1674">
        <f t="shared" ref="BXC66" si="9175">$E59*$C$64*$C$66</f>
        <v>-128678.74095612153</v>
      </c>
      <c r="BXE66" s="1674">
        <f t="shared" ref="BXE66" si="9176">$E59*$C$64*$C$66</f>
        <v>-128678.74095612153</v>
      </c>
      <c r="BXG66" s="1674">
        <f t="shared" ref="BXG66" si="9177">$E59*$C$64*$C$66</f>
        <v>-128678.74095612153</v>
      </c>
      <c r="BXI66" s="1674">
        <f t="shared" ref="BXI66" si="9178">$E59*$C$64*$C$66</f>
        <v>-128678.74095612153</v>
      </c>
      <c r="BXK66" s="1674">
        <f t="shared" ref="BXK66" si="9179">$E59*$C$64*$C$66</f>
        <v>-128678.74095612153</v>
      </c>
      <c r="BXM66" s="1674">
        <f t="shared" ref="BXM66" si="9180">$E59*$C$64*$C$66</f>
        <v>-128678.74095612153</v>
      </c>
      <c r="BXO66" s="1674">
        <f t="shared" ref="BXO66" si="9181">$E59*$C$64*$C$66</f>
        <v>-128678.74095612153</v>
      </c>
      <c r="BXQ66" s="1674">
        <f t="shared" ref="BXQ66" si="9182">$E59*$C$64*$C$66</f>
        <v>-128678.74095612153</v>
      </c>
      <c r="BXS66" s="1674">
        <f t="shared" ref="BXS66" si="9183">$E59*$C$64*$C$66</f>
        <v>-128678.74095612153</v>
      </c>
      <c r="BXU66" s="1674">
        <f t="shared" ref="BXU66" si="9184">$E59*$C$64*$C$66</f>
        <v>-128678.74095612153</v>
      </c>
      <c r="BXW66" s="1674">
        <f t="shared" ref="BXW66" si="9185">$E59*$C$64*$C$66</f>
        <v>-128678.74095612153</v>
      </c>
      <c r="BXY66" s="1674">
        <f t="shared" ref="BXY66" si="9186">$E59*$C$64*$C$66</f>
        <v>-128678.74095612153</v>
      </c>
      <c r="BYA66" s="1674">
        <f t="shared" ref="BYA66" si="9187">$E59*$C$64*$C$66</f>
        <v>-128678.74095612153</v>
      </c>
      <c r="BYC66" s="1674">
        <f t="shared" ref="BYC66" si="9188">$E59*$C$64*$C$66</f>
        <v>-128678.74095612153</v>
      </c>
      <c r="BYE66" s="1674">
        <f t="shared" ref="BYE66" si="9189">$E59*$C$64*$C$66</f>
        <v>-128678.74095612153</v>
      </c>
      <c r="BYG66" s="1674">
        <f t="shared" ref="BYG66" si="9190">$E59*$C$64*$C$66</f>
        <v>-128678.74095612153</v>
      </c>
      <c r="BYI66" s="1674">
        <f t="shared" ref="BYI66" si="9191">$E59*$C$64*$C$66</f>
        <v>-128678.74095612153</v>
      </c>
      <c r="BYK66" s="1674">
        <f t="shared" ref="BYK66" si="9192">$E59*$C$64*$C$66</f>
        <v>-128678.74095612153</v>
      </c>
      <c r="BYM66" s="1674">
        <f t="shared" ref="BYM66" si="9193">$E59*$C$64*$C$66</f>
        <v>-128678.74095612153</v>
      </c>
      <c r="BYO66" s="1674">
        <f t="shared" ref="BYO66" si="9194">$E59*$C$64*$C$66</f>
        <v>-128678.74095612153</v>
      </c>
      <c r="BYQ66" s="1674">
        <f t="shared" ref="BYQ66" si="9195">$E59*$C$64*$C$66</f>
        <v>-128678.74095612153</v>
      </c>
      <c r="BYS66" s="1674">
        <f t="shared" ref="BYS66" si="9196">$E59*$C$64*$C$66</f>
        <v>-128678.74095612153</v>
      </c>
      <c r="BYU66" s="1674">
        <f t="shared" ref="BYU66" si="9197">$E59*$C$64*$C$66</f>
        <v>-128678.74095612153</v>
      </c>
      <c r="BYW66" s="1674">
        <f t="shared" ref="BYW66" si="9198">$E59*$C$64*$C$66</f>
        <v>-128678.74095612153</v>
      </c>
      <c r="BYY66" s="1674">
        <f t="shared" ref="BYY66" si="9199">$E59*$C$64*$C$66</f>
        <v>-128678.74095612153</v>
      </c>
      <c r="BZA66" s="1674">
        <f t="shared" ref="BZA66" si="9200">$E59*$C$64*$C$66</f>
        <v>-128678.74095612153</v>
      </c>
      <c r="BZC66" s="1674">
        <f t="shared" ref="BZC66" si="9201">$E59*$C$64*$C$66</f>
        <v>-128678.74095612153</v>
      </c>
      <c r="BZE66" s="1674">
        <f t="shared" ref="BZE66" si="9202">$E59*$C$64*$C$66</f>
        <v>-128678.74095612153</v>
      </c>
      <c r="BZG66" s="1674">
        <f t="shared" ref="BZG66" si="9203">$E59*$C$64*$C$66</f>
        <v>-128678.74095612153</v>
      </c>
      <c r="BZI66" s="1674">
        <f t="shared" ref="BZI66" si="9204">$E59*$C$64*$C$66</f>
        <v>-128678.74095612153</v>
      </c>
      <c r="BZK66" s="1674">
        <f t="shared" ref="BZK66" si="9205">$E59*$C$64*$C$66</f>
        <v>-128678.74095612153</v>
      </c>
      <c r="BZM66" s="1674">
        <f t="shared" ref="BZM66" si="9206">$E59*$C$64*$C$66</f>
        <v>-128678.74095612153</v>
      </c>
      <c r="BZO66" s="1674">
        <f t="shared" ref="BZO66" si="9207">$E59*$C$64*$C$66</f>
        <v>-128678.74095612153</v>
      </c>
      <c r="BZQ66" s="1674">
        <f t="shared" ref="BZQ66" si="9208">$E59*$C$64*$C$66</f>
        <v>-128678.74095612153</v>
      </c>
      <c r="BZS66" s="1674">
        <f t="shared" ref="BZS66" si="9209">$E59*$C$64*$C$66</f>
        <v>-128678.74095612153</v>
      </c>
      <c r="BZU66" s="1674">
        <f t="shared" ref="BZU66" si="9210">$E59*$C$64*$C$66</f>
        <v>-128678.74095612153</v>
      </c>
      <c r="BZW66" s="1674">
        <f t="shared" ref="BZW66" si="9211">$E59*$C$64*$C$66</f>
        <v>-128678.74095612153</v>
      </c>
      <c r="BZY66" s="1674">
        <f t="shared" ref="BZY66" si="9212">$E59*$C$64*$C$66</f>
        <v>-128678.74095612153</v>
      </c>
      <c r="CAA66" s="1674">
        <f t="shared" ref="CAA66" si="9213">$E59*$C$64*$C$66</f>
        <v>-128678.74095612153</v>
      </c>
      <c r="CAC66" s="1674">
        <f t="shared" ref="CAC66" si="9214">$E59*$C$64*$C$66</f>
        <v>-128678.74095612153</v>
      </c>
      <c r="CAE66" s="1674">
        <f t="shared" ref="CAE66" si="9215">$E59*$C$64*$C$66</f>
        <v>-128678.74095612153</v>
      </c>
      <c r="CAG66" s="1674">
        <f t="shared" ref="CAG66" si="9216">$E59*$C$64*$C$66</f>
        <v>-128678.74095612153</v>
      </c>
      <c r="CAI66" s="1674">
        <f t="shared" ref="CAI66" si="9217">$E59*$C$64*$C$66</f>
        <v>-128678.74095612153</v>
      </c>
      <c r="CAK66" s="1674">
        <f t="shared" ref="CAK66" si="9218">$E59*$C$64*$C$66</f>
        <v>-128678.74095612153</v>
      </c>
      <c r="CAM66" s="1674">
        <f t="shared" ref="CAM66" si="9219">$E59*$C$64*$C$66</f>
        <v>-128678.74095612153</v>
      </c>
      <c r="CAO66" s="1674">
        <f t="shared" ref="CAO66" si="9220">$E59*$C$64*$C$66</f>
        <v>-128678.74095612153</v>
      </c>
      <c r="CAQ66" s="1674">
        <f t="shared" ref="CAQ66" si="9221">$E59*$C$64*$C$66</f>
        <v>-128678.74095612153</v>
      </c>
      <c r="CAS66" s="1674">
        <f t="shared" ref="CAS66" si="9222">$E59*$C$64*$C$66</f>
        <v>-128678.74095612153</v>
      </c>
      <c r="CAU66" s="1674">
        <f t="shared" ref="CAU66" si="9223">$E59*$C$64*$C$66</f>
        <v>-128678.74095612153</v>
      </c>
      <c r="CAW66" s="1674">
        <f t="shared" ref="CAW66" si="9224">$E59*$C$64*$C$66</f>
        <v>-128678.74095612153</v>
      </c>
      <c r="CAY66" s="1674">
        <f t="shared" ref="CAY66" si="9225">$E59*$C$64*$C$66</f>
        <v>-128678.74095612153</v>
      </c>
      <c r="CBA66" s="1674">
        <f t="shared" ref="CBA66" si="9226">$E59*$C$64*$C$66</f>
        <v>-128678.74095612153</v>
      </c>
      <c r="CBC66" s="1674">
        <f t="shared" ref="CBC66" si="9227">$E59*$C$64*$C$66</f>
        <v>-128678.74095612153</v>
      </c>
      <c r="CBE66" s="1674">
        <f t="shared" ref="CBE66" si="9228">$E59*$C$64*$C$66</f>
        <v>-128678.74095612153</v>
      </c>
      <c r="CBG66" s="1674">
        <f t="shared" ref="CBG66" si="9229">$E59*$C$64*$C$66</f>
        <v>-128678.74095612153</v>
      </c>
      <c r="CBI66" s="1674">
        <f t="shared" ref="CBI66" si="9230">$E59*$C$64*$C$66</f>
        <v>-128678.74095612153</v>
      </c>
      <c r="CBK66" s="1674">
        <f t="shared" ref="CBK66" si="9231">$E59*$C$64*$C$66</f>
        <v>-128678.74095612153</v>
      </c>
      <c r="CBM66" s="1674">
        <f t="shared" ref="CBM66" si="9232">$E59*$C$64*$C$66</f>
        <v>-128678.74095612153</v>
      </c>
      <c r="CBO66" s="1674">
        <f t="shared" ref="CBO66" si="9233">$E59*$C$64*$C$66</f>
        <v>-128678.74095612153</v>
      </c>
      <c r="CBQ66" s="1674">
        <f t="shared" ref="CBQ66" si="9234">$E59*$C$64*$C$66</f>
        <v>-128678.74095612153</v>
      </c>
      <c r="CBS66" s="1674">
        <f t="shared" ref="CBS66" si="9235">$E59*$C$64*$C$66</f>
        <v>-128678.74095612153</v>
      </c>
      <c r="CBU66" s="1674">
        <f t="shared" ref="CBU66" si="9236">$E59*$C$64*$C$66</f>
        <v>-128678.74095612153</v>
      </c>
      <c r="CBW66" s="1674">
        <f t="shared" ref="CBW66" si="9237">$E59*$C$64*$C$66</f>
        <v>-128678.74095612153</v>
      </c>
      <c r="CBY66" s="1674">
        <f t="shared" ref="CBY66" si="9238">$E59*$C$64*$C$66</f>
        <v>-128678.74095612153</v>
      </c>
      <c r="CCA66" s="1674">
        <f t="shared" ref="CCA66" si="9239">$E59*$C$64*$C$66</f>
        <v>-128678.74095612153</v>
      </c>
      <c r="CCC66" s="1674">
        <f t="shared" ref="CCC66" si="9240">$E59*$C$64*$C$66</f>
        <v>-128678.74095612153</v>
      </c>
      <c r="CCE66" s="1674">
        <f t="shared" ref="CCE66" si="9241">$E59*$C$64*$C$66</f>
        <v>-128678.74095612153</v>
      </c>
      <c r="CCG66" s="1674">
        <f t="shared" ref="CCG66" si="9242">$E59*$C$64*$C$66</f>
        <v>-128678.74095612153</v>
      </c>
      <c r="CCI66" s="1674">
        <f t="shared" ref="CCI66" si="9243">$E59*$C$64*$C$66</f>
        <v>-128678.74095612153</v>
      </c>
      <c r="CCK66" s="1674">
        <f t="shared" ref="CCK66" si="9244">$E59*$C$64*$C$66</f>
        <v>-128678.74095612153</v>
      </c>
      <c r="CCM66" s="1674">
        <f t="shared" ref="CCM66" si="9245">$E59*$C$64*$C$66</f>
        <v>-128678.74095612153</v>
      </c>
      <c r="CCO66" s="1674">
        <f t="shared" ref="CCO66" si="9246">$E59*$C$64*$C$66</f>
        <v>-128678.74095612153</v>
      </c>
      <c r="CCQ66" s="1674">
        <f t="shared" ref="CCQ66" si="9247">$E59*$C$64*$C$66</f>
        <v>-128678.74095612153</v>
      </c>
      <c r="CCS66" s="1674">
        <f t="shared" ref="CCS66" si="9248">$E59*$C$64*$C$66</f>
        <v>-128678.74095612153</v>
      </c>
      <c r="CCU66" s="1674">
        <f t="shared" ref="CCU66" si="9249">$E59*$C$64*$C$66</f>
        <v>-128678.74095612153</v>
      </c>
      <c r="CCW66" s="1674">
        <f t="shared" ref="CCW66" si="9250">$E59*$C$64*$C$66</f>
        <v>-128678.74095612153</v>
      </c>
      <c r="CCY66" s="1674">
        <f t="shared" ref="CCY66" si="9251">$E59*$C$64*$C$66</f>
        <v>-128678.74095612153</v>
      </c>
      <c r="CDA66" s="1674">
        <f t="shared" ref="CDA66" si="9252">$E59*$C$64*$C$66</f>
        <v>-128678.74095612153</v>
      </c>
      <c r="CDC66" s="1674">
        <f t="shared" ref="CDC66" si="9253">$E59*$C$64*$C$66</f>
        <v>-128678.74095612153</v>
      </c>
      <c r="CDE66" s="1674">
        <f t="shared" ref="CDE66" si="9254">$E59*$C$64*$C$66</f>
        <v>-128678.74095612153</v>
      </c>
      <c r="CDG66" s="1674">
        <f t="shared" ref="CDG66" si="9255">$E59*$C$64*$C$66</f>
        <v>-128678.74095612153</v>
      </c>
      <c r="CDI66" s="1674">
        <f t="shared" ref="CDI66" si="9256">$E59*$C$64*$C$66</f>
        <v>-128678.74095612153</v>
      </c>
      <c r="CDK66" s="1674">
        <f t="shared" ref="CDK66" si="9257">$E59*$C$64*$C$66</f>
        <v>-128678.74095612153</v>
      </c>
      <c r="CDM66" s="1674">
        <f t="shared" ref="CDM66" si="9258">$E59*$C$64*$C$66</f>
        <v>-128678.74095612153</v>
      </c>
      <c r="CDO66" s="1674">
        <f t="shared" ref="CDO66" si="9259">$E59*$C$64*$C$66</f>
        <v>-128678.74095612153</v>
      </c>
      <c r="CDQ66" s="1674">
        <f t="shared" ref="CDQ66" si="9260">$E59*$C$64*$C$66</f>
        <v>-128678.74095612153</v>
      </c>
      <c r="CDS66" s="1674">
        <f t="shared" ref="CDS66" si="9261">$E59*$C$64*$C$66</f>
        <v>-128678.74095612153</v>
      </c>
      <c r="CDU66" s="1674">
        <f t="shared" ref="CDU66" si="9262">$E59*$C$64*$C$66</f>
        <v>-128678.74095612153</v>
      </c>
      <c r="CDW66" s="1674">
        <f t="shared" ref="CDW66" si="9263">$E59*$C$64*$C$66</f>
        <v>-128678.74095612153</v>
      </c>
      <c r="CDY66" s="1674">
        <f t="shared" ref="CDY66" si="9264">$E59*$C$64*$C$66</f>
        <v>-128678.74095612153</v>
      </c>
      <c r="CEA66" s="1674">
        <f t="shared" ref="CEA66" si="9265">$E59*$C$64*$C$66</f>
        <v>-128678.74095612153</v>
      </c>
      <c r="CEC66" s="1674">
        <f t="shared" ref="CEC66" si="9266">$E59*$C$64*$C$66</f>
        <v>-128678.74095612153</v>
      </c>
      <c r="CEE66" s="1674">
        <f t="shared" ref="CEE66" si="9267">$E59*$C$64*$C$66</f>
        <v>-128678.74095612153</v>
      </c>
      <c r="CEG66" s="1674">
        <f t="shared" ref="CEG66" si="9268">$E59*$C$64*$C$66</f>
        <v>-128678.74095612153</v>
      </c>
      <c r="CEI66" s="1674">
        <f t="shared" ref="CEI66" si="9269">$E59*$C$64*$C$66</f>
        <v>-128678.74095612153</v>
      </c>
      <c r="CEK66" s="1674">
        <f t="shared" ref="CEK66" si="9270">$E59*$C$64*$C$66</f>
        <v>-128678.74095612153</v>
      </c>
      <c r="CEM66" s="1674">
        <f t="shared" ref="CEM66" si="9271">$E59*$C$64*$C$66</f>
        <v>-128678.74095612153</v>
      </c>
      <c r="CEO66" s="1674">
        <f t="shared" ref="CEO66" si="9272">$E59*$C$64*$C$66</f>
        <v>-128678.74095612153</v>
      </c>
      <c r="CEQ66" s="1674">
        <f t="shared" ref="CEQ66" si="9273">$E59*$C$64*$C$66</f>
        <v>-128678.74095612153</v>
      </c>
      <c r="CES66" s="1674">
        <f t="shared" ref="CES66" si="9274">$E59*$C$64*$C$66</f>
        <v>-128678.74095612153</v>
      </c>
      <c r="CEU66" s="1674">
        <f t="shared" ref="CEU66" si="9275">$E59*$C$64*$C$66</f>
        <v>-128678.74095612153</v>
      </c>
      <c r="CEW66" s="1674">
        <f t="shared" ref="CEW66" si="9276">$E59*$C$64*$C$66</f>
        <v>-128678.74095612153</v>
      </c>
      <c r="CEY66" s="1674">
        <f t="shared" ref="CEY66" si="9277">$E59*$C$64*$C$66</f>
        <v>-128678.74095612153</v>
      </c>
      <c r="CFA66" s="1674">
        <f t="shared" ref="CFA66" si="9278">$E59*$C$64*$C$66</f>
        <v>-128678.74095612153</v>
      </c>
      <c r="CFC66" s="1674">
        <f t="shared" ref="CFC66" si="9279">$E59*$C$64*$C$66</f>
        <v>-128678.74095612153</v>
      </c>
      <c r="CFE66" s="1674">
        <f t="shared" ref="CFE66" si="9280">$E59*$C$64*$C$66</f>
        <v>-128678.74095612153</v>
      </c>
      <c r="CFG66" s="1674">
        <f t="shared" ref="CFG66" si="9281">$E59*$C$64*$C$66</f>
        <v>-128678.74095612153</v>
      </c>
      <c r="CFI66" s="1674">
        <f t="shared" ref="CFI66" si="9282">$E59*$C$64*$C$66</f>
        <v>-128678.74095612153</v>
      </c>
      <c r="CFK66" s="1674">
        <f t="shared" ref="CFK66" si="9283">$E59*$C$64*$C$66</f>
        <v>-128678.74095612153</v>
      </c>
      <c r="CFM66" s="1674">
        <f t="shared" ref="CFM66" si="9284">$E59*$C$64*$C$66</f>
        <v>-128678.74095612153</v>
      </c>
      <c r="CFO66" s="1674">
        <f t="shared" ref="CFO66" si="9285">$E59*$C$64*$C$66</f>
        <v>-128678.74095612153</v>
      </c>
      <c r="CFQ66" s="1674">
        <f t="shared" ref="CFQ66" si="9286">$E59*$C$64*$C$66</f>
        <v>-128678.74095612153</v>
      </c>
      <c r="CFS66" s="1674">
        <f t="shared" ref="CFS66" si="9287">$E59*$C$64*$C$66</f>
        <v>-128678.74095612153</v>
      </c>
      <c r="CFU66" s="1674">
        <f t="shared" ref="CFU66" si="9288">$E59*$C$64*$C$66</f>
        <v>-128678.74095612153</v>
      </c>
      <c r="CFW66" s="1674">
        <f t="shared" ref="CFW66" si="9289">$E59*$C$64*$C$66</f>
        <v>-128678.74095612153</v>
      </c>
      <c r="CFY66" s="1674">
        <f t="shared" ref="CFY66" si="9290">$E59*$C$64*$C$66</f>
        <v>-128678.74095612153</v>
      </c>
      <c r="CGA66" s="1674">
        <f t="shared" ref="CGA66" si="9291">$E59*$C$64*$C$66</f>
        <v>-128678.74095612153</v>
      </c>
      <c r="CGC66" s="1674">
        <f t="shared" ref="CGC66" si="9292">$E59*$C$64*$C$66</f>
        <v>-128678.74095612153</v>
      </c>
      <c r="CGE66" s="1674">
        <f t="shared" ref="CGE66" si="9293">$E59*$C$64*$C$66</f>
        <v>-128678.74095612153</v>
      </c>
      <c r="CGG66" s="1674">
        <f t="shared" ref="CGG66" si="9294">$E59*$C$64*$C$66</f>
        <v>-128678.74095612153</v>
      </c>
      <c r="CGI66" s="1674">
        <f t="shared" ref="CGI66" si="9295">$E59*$C$64*$C$66</f>
        <v>-128678.74095612153</v>
      </c>
      <c r="CGK66" s="1674">
        <f t="shared" ref="CGK66" si="9296">$E59*$C$64*$C$66</f>
        <v>-128678.74095612153</v>
      </c>
      <c r="CGM66" s="1674">
        <f t="shared" ref="CGM66" si="9297">$E59*$C$64*$C$66</f>
        <v>-128678.74095612153</v>
      </c>
      <c r="CGO66" s="1674">
        <f t="shared" ref="CGO66" si="9298">$E59*$C$64*$C$66</f>
        <v>-128678.74095612153</v>
      </c>
      <c r="CGQ66" s="1674">
        <f t="shared" ref="CGQ66" si="9299">$E59*$C$64*$C$66</f>
        <v>-128678.74095612153</v>
      </c>
      <c r="CGS66" s="1674">
        <f t="shared" ref="CGS66" si="9300">$E59*$C$64*$C$66</f>
        <v>-128678.74095612153</v>
      </c>
      <c r="CGU66" s="1674">
        <f t="shared" ref="CGU66" si="9301">$E59*$C$64*$C$66</f>
        <v>-128678.74095612153</v>
      </c>
      <c r="CGW66" s="1674">
        <f t="shared" ref="CGW66" si="9302">$E59*$C$64*$C$66</f>
        <v>-128678.74095612153</v>
      </c>
      <c r="CGY66" s="1674">
        <f t="shared" ref="CGY66" si="9303">$E59*$C$64*$C$66</f>
        <v>-128678.74095612153</v>
      </c>
      <c r="CHA66" s="1674">
        <f t="shared" ref="CHA66" si="9304">$E59*$C$64*$C$66</f>
        <v>-128678.74095612153</v>
      </c>
      <c r="CHC66" s="1674">
        <f t="shared" ref="CHC66" si="9305">$E59*$C$64*$C$66</f>
        <v>-128678.74095612153</v>
      </c>
      <c r="CHE66" s="1674">
        <f t="shared" ref="CHE66" si="9306">$E59*$C$64*$C$66</f>
        <v>-128678.74095612153</v>
      </c>
      <c r="CHG66" s="1674">
        <f t="shared" ref="CHG66" si="9307">$E59*$C$64*$C$66</f>
        <v>-128678.74095612153</v>
      </c>
      <c r="CHI66" s="1674">
        <f t="shared" ref="CHI66" si="9308">$E59*$C$64*$C$66</f>
        <v>-128678.74095612153</v>
      </c>
      <c r="CHK66" s="1674">
        <f t="shared" ref="CHK66" si="9309">$E59*$C$64*$C$66</f>
        <v>-128678.74095612153</v>
      </c>
      <c r="CHM66" s="1674">
        <f t="shared" ref="CHM66" si="9310">$E59*$C$64*$C$66</f>
        <v>-128678.74095612153</v>
      </c>
      <c r="CHO66" s="1674">
        <f t="shared" ref="CHO66" si="9311">$E59*$C$64*$C$66</f>
        <v>-128678.74095612153</v>
      </c>
      <c r="CHQ66" s="1674">
        <f t="shared" ref="CHQ66" si="9312">$E59*$C$64*$C$66</f>
        <v>-128678.74095612153</v>
      </c>
      <c r="CHS66" s="1674">
        <f t="shared" ref="CHS66" si="9313">$E59*$C$64*$C$66</f>
        <v>-128678.74095612153</v>
      </c>
      <c r="CHU66" s="1674">
        <f t="shared" ref="CHU66" si="9314">$E59*$C$64*$C$66</f>
        <v>-128678.74095612153</v>
      </c>
      <c r="CHW66" s="1674">
        <f t="shared" ref="CHW66" si="9315">$E59*$C$64*$C$66</f>
        <v>-128678.74095612153</v>
      </c>
      <c r="CHY66" s="1674">
        <f t="shared" ref="CHY66" si="9316">$E59*$C$64*$C$66</f>
        <v>-128678.74095612153</v>
      </c>
      <c r="CIA66" s="1674">
        <f t="shared" ref="CIA66" si="9317">$E59*$C$64*$C$66</f>
        <v>-128678.74095612153</v>
      </c>
      <c r="CIC66" s="1674">
        <f t="shared" ref="CIC66" si="9318">$E59*$C$64*$C$66</f>
        <v>-128678.74095612153</v>
      </c>
      <c r="CIE66" s="1674">
        <f t="shared" ref="CIE66" si="9319">$E59*$C$64*$C$66</f>
        <v>-128678.74095612153</v>
      </c>
      <c r="CIG66" s="1674">
        <f t="shared" ref="CIG66" si="9320">$E59*$C$64*$C$66</f>
        <v>-128678.74095612153</v>
      </c>
      <c r="CII66" s="1674">
        <f t="shared" ref="CII66" si="9321">$E59*$C$64*$C$66</f>
        <v>-128678.74095612153</v>
      </c>
      <c r="CIK66" s="1674">
        <f t="shared" ref="CIK66" si="9322">$E59*$C$64*$C$66</f>
        <v>-128678.74095612153</v>
      </c>
      <c r="CIM66" s="1674">
        <f t="shared" ref="CIM66" si="9323">$E59*$C$64*$C$66</f>
        <v>-128678.74095612153</v>
      </c>
      <c r="CIO66" s="1674">
        <f t="shared" ref="CIO66" si="9324">$E59*$C$64*$C$66</f>
        <v>-128678.74095612153</v>
      </c>
      <c r="CIQ66" s="1674">
        <f t="shared" ref="CIQ66" si="9325">$E59*$C$64*$C$66</f>
        <v>-128678.74095612153</v>
      </c>
      <c r="CIS66" s="1674">
        <f t="shared" ref="CIS66" si="9326">$E59*$C$64*$C$66</f>
        <v>-128678.74095612153</v>
      </c>
      <c r="CIU66" s="1674">
        <f t="shared" ref="CIU66" si="9327">$E59*$C$64*$C$66</f>
        <v>-128678.74095612153</v>
      </c>
      <c r="CIW66" s="1674">
        <f t="shared" ref="CIW66" si="9328">$E59*$C$64*$C$66</f>
        <v>-128678.74095612153</v>
      </c>
      <c r="CIY66" s="1674">
        <f t="shared" ref="CIY66" si="9329">$E59*$C$64*$C$66</f>
        <v>-128678.74095612153</v>
      </c>
      <c r="CJA66" s="1674">
        <f t="shared" ref="CJA66" si="9330">$E59*$C$64*$C$66</f>
        <v>-128678.74095612153</v>
      </c>
      <c r="CJC66" s="1674">
        <f t="shared" ref="CJC66" si="9331">$E59*$C$64*$C$66</f>
        <v>-128678.74095612153</v>
      </c>
      <c r="CJE66" s="1674">
        <f t="shared" ref="CJE66" si="9332">$E59*$C$64*$C$66</f>
        <v>-128678.74095612153</v>
      </c>
      <c r="CJG66" s="1674">
        <f t="shared" ref="CJG66" si="9333">$E59*$C$64*$C$66</f>
        <v>-128678.74095612153</v>
      </c>
      <c r="CJI66" s="1674">
        <f t="shared" ref="CJI66" si="9334">$E59*$C$64*$C$66</f>
        <v>-128678.74095612153</v>
      </c>
      <c r="CJK66" s="1674">
        <f t="shared" ref="CJK66" si="9335">$E59*$C$64*$C$66</f>
        <v>-128678.74095612153</v>
      </c>
      <c r="CJM66" s="1674">
        <f t="shared" ref="CJM66" si="9336">$E59*$C$64*$C$66</f>
        <v>-128678.74095612153</v>
      </c>
      <c r="CJO66" s="1674">
        <f t="shared" ref="CJO66" si="9337">$E59*$C$64*$C$66</f>
        <v>-128678.74095612153</v>
      </c>
      <c r="CJQ66" s="1674">
        <f t="shared" ref="CJQ66" si="9338">$E59*$C$64*$C$66</f>
        <v>-128678.74095612153</v>
      </c>
      <c r="CJS66" s="1674">
        <f t="shared" ref="CJS66" si="9339">$E59*$C$64*$C$66</f>
        <v>-128678.74095612153</v>
      </c>
      <c r="CJU66" s="1674">
        <f t="shared" ref="CJU66" si="9340">$E59*$C$64*$C$66</f>
        <v>-128678.74095612153</v>
      </c>
      <c r="CJW66" s="1674">
        <f t="shared" ref="CJW66" si="9341">$E59*$C$64*$C$66</f>
        <v>-128678.74095612153</v>
      </c>
      <c r="CJY66" s="1674">
        <f t="shared" ref="CJY66" si="9342">$E59*$C$64*$C$66</f>
        <v>-128678.74095612153</v>
      </c>
      <c r="CKA66" s="1674">
        <f t="shared" ref="CKA66" si="9343">$E59*$C$64*$C$66</f>
        <v>-128678.74095612153</v>
      </c>
      <c r="CKC66" s="1674">
        <f t="shared" ref="CKC66" si="9344">$E59*$C$64*$C$66</f>
        <v>-128678.74095612153</v>
      </c>
      <c r="CKE66" s="1674">
        <f t="shared" ref="CKE66" si="9345">$E59*$C$64*$C$66</f>
        <v>-128678.74095612153</v>
      </c>
      <c r="CKG66" s="1674">
        <f t="shared" ref="CKG66" si="9346">$E59*$C$64*$C$66</f>
        <v>-128678.74095612153</v>
      </c>
      <c r="CKI66" s="1674">
        <f t="shared" ref="CKI66" si="9347">$E59*$C$64*$C$66</f>
        <v>-128678.74095612153</v>
      </c>
      <c r="CKK66" s="1674">
        <f t="shared" ref="CKK66" si="9348">$E59*$C$64*$C$66</f>
        <v>-128678.74095612153</v>
      </c>
      <c r="CKM66" s="1674">
        <f t="shared" ref="CKM66" si="9349">$E59*$C$64*$C$66</f>
        <v>-128678.74095612153</v>
      </c>
      <c r="CKO66" s="1674">
        <f t="shared" ref="CKO66" si="9350">$E59*$C$64*$C$66</f>
        <v>-128678.74095612153</v>
      </c>
      <c r="CKQ66" s="1674">
        <f t="shared" ref="CKQ66" si="9351">$E59*$C$64*$C$66</f>
        <v>-128678.74095612153</v>
      </c>
      <c r="CKS66" s="1674">
        <f t="shared" ref="CKS66" si="9352">$E59*$C$64*$C$66</f>
        <v>-128678.74095612153</v>
      </c>
      <c r="CKU66" s="1674">
        <f t="shared" ref="CKU66" si="9353">$E59*$C$64*$C$66</f>
        <v>-128678.74095612153</v>
      </c>
      <c r="CKW66" s="1674">
        <f t="shared" ref="CKW66" si="9354">$E59*$C$64*$C$66</f>
        <v>-128678.74095612153</v>
      </c>
      <c r="CKY66" s="1674">
        <f t="shared" ref="CKY66" si="9355">$E59*$C$64*$C$66</f>
        <v>-128678.74095612153</v>
      </c>
      <c r="CLA66" s="1674">
        <f t="shared" ref="CLA66" si="9356">$E59*$C$64*$C$66</f>
        <v>-128678.74095612153</v>
      </c>
      <c r="CLC66" s="1674">
        <f t="shared" ref="CLC66" si="9357">$E59*$C$64*$C$66</f>
        <v>-128678.74095612153</v>
      </c>
      <c r="CLE66" s="1674">
        <f t="shared" ref="CLE66" si="9358">$E59*$C$64*$C$66</f>
        <v>-128678.74095612153</v>
      </c>
      <c r="CLG66" s="1674">
        <f t="shared" ref="CLG66" si="9359">$E59*$C$64*$C$66</f>
        <v>-128678.74095612153</v>
      </c>
      <c r="CLI66" s="1674">
        <f t="shared" ref="CLI66" si="9360">$E59*$C$64*$C$66</f>
        <v>-128678.74095612153</v>
      </c>
      <c r="CLK66" s="1674">
        <f t="shared" ref="CLK66" si="9361">$E59*$C$64*$C$66</f>
        <v>-128678.74095612153</v>
      </c>
      <c r="CLM66" s="1674">
        <f t="shared" ref="CLM66" si="9362">$E59*$C$64*$C$66</f>
        <v>-128678.74095612153</v>
      </c>
      <c r="CLO66" s="1674">
        <f t="shared" ref="CLO66" si="9363">$E59*$C$64*$C$66</f>
        <v>-128678.74095612153</v>
      </c>
      <c r="CLQ66" s="1674">
        <f t="shared" ref="CLQ66" si="9364">$E59*$C$64*$C$66</f>
        <v>-128678.74095612153</v>
      </c>
      <c r="CLS66" s="1674">
        <f t="shared" ref="CLS66" si="9365">$E59*$C$64*$C$66</f>
        <v>-128678.74095612153</v>
      </c>
      <c r="CLU66" s="1674">
        <f t="shared" ref="CLU66" si="9366">$E59*$C$64*$C$66</f>
        <v>-128678.74095612153</v>
      </c>
      <c r="CLW66" s="1674">
        <f t="shared" ref="CLW66" si="9367">$E59*$C$64*$C$66</f>
        <v>-128678.74095612153</v>
      </c>
      <c r="CLY66" s="1674">
        <f t="shared" ref="CLY66" si="9368">$E59*$C$64*$C$66</f>
        <v>-128678.74095612153</v>
      </c>
      <c r="CMA66" s="1674">
        <f t="shared" ref="CMA66" si="9369">$E59*$C$64*$C$66</f>
        <v>-128678.74095612153</v>
      </c>
      <c r="CMC66" s="1674">
        <f t="shared" ref="CMC66" si="9370">$E59*$C$64*$C$66</f>
        <v>-128678.74095612153</v>
      </c>
      <c r="CME66" s="1674">
        <f t="shared" ref="CME66" si="9371">$E59*$C$64*$C$66</f>
        <v>-128678.74095612153</v>
      </c>
      <c r="CMG66" s="1674">
        <f t="shared" ref="CMG66" si="9372">$E59*$C$64*$C$66</f>
        <v>-128678.74095612153</v>
      </c>
      <c r="CMI66" s="1674">
        <f t="shared" ref="CMI66" si="9373">$E59*$C$64*$C$66</f>
        <v>-128678.74095612153</v>
      </c>
      <c r="CMK66" s="1674">
        <f t="shared" ref="CMK66" si="9374">$E59*$C$64*$C$66</f>
        <v>-128678.74095612153</v>
      </c>
      <c r="CMM66" s="1674">
        <f t="shared" ref="CMM66" si="9375">$E59*$C$64*$C$66</f>
        <v>-128678.74095612153</v>
      </c>
      <c r="CMO66" s="1674">
        <f t="shared" ref="CMO66" si="9376">$E59*$C$64*$C$66</f>
        <v>-128678.74095612153</v>
      </c>
      <c r="CMQ66" s="1674">
        <f t="shared" ref="CMQ66" si="9377">$E59*$C$64*$C$66</f>
        <v>-128678.74095612153</v>
      </c>
      <c r="CMS66" s="1674">
        <f t="shared" ref="CMS66" si="9378">$E59*$C$64*$C$66</f>
        <v>-128678.74095612153</v>
      </c>
      <c r="CMU66" s="1674">
        <f t="shared" ref="CMU66" si="9379">$E59*$C$64*$C$66</f>
        <v>-128678.74095612153</v>
      </c>
      <c r="CMW66" s="1674">
        <f t="shared" ref="CMW66" si="9380">$E59*$C$64*$C$66</f>
        <v>-128678.74095612153</v>
      </c>
      <c r="CMY66" s="1674">
        <f t="shared" ref="CMY66" si="9381">$E59*$C$64*$C$66</f>
        <v>-128678.74095612153</v>
      </c>
      <c r="CNA66" s="1674">
        <f t="shared" ref="CNA66" si="9382">$E59*$C$64*$C$66</f>
        <v>-128678.74095612153</v>
      </c>
      <c r="CNC66" s="1674">
        <f t="shared" ref="CNC66" si="9383">$E59*$C$64*$C$66</f>
        <v>-128678.74095612153</v>
      </c>
      <c r="CNE66" s="1674">
        <f t="shared" ref="CNE66" si="9384">$E59*$C$64*$C$66</f>
        <v>-128678.74095612153</v>
      </c>
      <c r="CNG66" s="1674">
        <f t="shared" ref="CNG66" si="9385">$E59*$C$64*$C$66</f>
        <v>-128678.74095612153</v>
      </c>
      <c r="CNI66" s="1674">
        <f t="shared" ref="CNI66" si="9386">$E59*$C$64*$C$66</f>
        <v>-128678.74095612153</v>
      </c>
      <c r="CNK66" s="1674">
        <f t="shared" ref="CNK66" si="9387">$E59*$C$64*$C$66</f>
        <v>-128678.74095612153</v>
      </c>
      <c r="CNM66" s="1674">
        <f t="shared" ref="CNM66" si="9388">$E59*$C$64*$C$66</f>
        <v>-128678.74095612153</v>
      </c>
      <c r="CNO66" s="1674">
        <f t="shared" ref="CNO66" si="9389">$E59*$C$64*$C$66</f>
        <v>-128678.74095612153</v>
      </c>
      <c r="CNQ66" s="1674">
        <f t="shared" ref="CNQ66" si="9390">$E59*$C$64*$C$66</f>
        <v>-128678.74095612153</v>
      </c>
      <c r="CNS66" s="1674">
        <f t="shared" ref="CNS66" si="9391">$E59*$C$64*$C$66</f>
        <v>-128678.74095612153</v>
      </c>
      <c r="CNU66" s="1674">
        <f t="shared" ref="CNU66" si="9392">$E59*$C$64*$C$66</f>
        <v>-128678.74095612153</v>
      </c>
      <c r="CNW66" s="1674">
        <f t="shared" ref="CNW66" si="9393">$E59*$C$64*$C$66</f>
        <v>-128678.74095612153</v>
      </c>
      <c r="CNY66" s="1674">
        <f t="shared" ref="CNY66" si="9394">$E59*$C$64*$C$66</f>
        <v>-128678.74095612153</v>
      </c>
      <c r="COA66" s="1674">
        <f t="shared" ref="COA66" si="9395">$E59*$C$64*$C$66</f>
        <v>-128678.74095612153</v>
      </c>
      <c r="COC66" s="1674">
        <f t="shared" ref="COC66" si="9396">$E59*$C$64*$C$66</f>
        <v>-128678.74095612153</v>
      </c>
      <c r="COE66" s="1674">
        <f t="shared" ref="COE66" si="9397">$E59*$C$64*$C$66</f>
        <v>-128678.74095612153</v>
      </c>
      <c r="COG66" s="1674">
        <f t="shared" ref="COG66" si="9398">$E59*$C$64*$C$66</f>
        <v>-128678.74095612153</v>
      </c>
      <c r="COI66" s="1674">
        <f t="shared" ref="COI66" si="9399">$E59*$C$64*$C$66</f>
        <v>-128678.74095612153</v>
      </c>
      <c r="COK66" s="1674">
        <f t="shared" ref="COK66" si="9400">$E59*$C$64*$C$66</f>
        <v>-128678.74095612153</v>
      </c>
      <c r="COM66" s="1674">
        <f t="shared" ref="COM66" si="9401">$E59*$C$64*$C$66</f>
        <v>-128678.74095612153</v>
      </c>
      <c r="COO66" s="1674">
        <f t="shared" ref="COO66" si="9402">$E59*$C$64*$C$66</f>
        <v>-128678.74095612153</v>
      </c>
      <c r="COQ66" s="1674">
        <f t="shared" ref="COQ66" si="9403">$E59*$C$64*$C$66</f>
        <v>-128678.74095612153</v>
      </c>
      <c r="COS66" s="1674">
        <f t="shared" ref="COS66" si="9404">$E59*$C$64*$C$66</f>
        <v>-128678.74095612153</v>
      </c>
      <c r="COU66" s="1674">
        <f t="shared" ref="COU66" si="9405">$E59*$C$64*$C$66</f>
        <v>-128678.74095612153</v>
      </c>
      <c r="COW66" s="1674">
        <f t="shared" ref="COW66" si="9406">$E59*$C$64*$C$66</f>
        <v>-128678.74095612153</v>
      </c>
      <c r="COY66" s="1674">
        <f t="shared" ref="COY66" si="9407">$E59*$C$64*$C$66</f>
        <v>-128678.74095612153</v>
      </c>
      <c r="CPA66" s="1674">
        <f t="shared" ref="CPA66" si="9408">$E59*$C$64*$C$66</f>
        <v>-128678.74095612153</v>
      </c>
      <c r="CPC66" s="1674">
        <f t="shared" ref="CPC66" si="9409">$E59*$C$64*$C$66</f>
        <v>-128678.74095612153</v>
      </c>
      <c r="CPE66" s="1674">
        <f t="shared" ref="CPE66" si="9410">$E59*$C$64*$C$66</f>
        <v>-128678.74095612153</v>
      </c>
      <c r="CPG66" s="1674">
        <f t="shared" ref="CPG66" si="9411">$E59*$C$64*$C$66</f>
        <v>-128678.74095612153</v>
      </c>
      <c r="CPI66" s="1674">
        <f t="shared" ref="CPI66" si="9412">$E59*$C$64*$C$66</f>
        <v>-128678.74095612153</v>
      </c>
      <c r="CPK66" s="1674">
        <f t="shared" ref="CPK66" si="9413">$E59*$C$64*$C$66</f>
        <v>-128678.74095612153</v>
      </c>
      <c r="CPM66" s="1674">
        <f t="shared" ref="CPM66" si="9414">$E59*$C$64*$C$66</f>
        <v>-128678.74095612153</v>
      </c>
      <c r="CPO66" s="1674">
        <f t="shared" ref="CPO66" si="9415">$E59*$C$64*$C$66</f>
        <v>-128678.74095612153</v>
      </c>
      <c r="CPQ66" s="1674">
        <f t="shared" ref="CPQ66" si="9416">$E59*$C$64*$C$66</f>
        <v>-128678.74095612153</v>
      </c>
      <c r="CPS66" s="1674">
        <f t="shared" ref="CPS66" si="9417">$E59*$C$64*$C$66</f>
        <v>-128678.74095612153</v>
      </c>
      <c r="CPU66" s="1674">
        <f t="shared" ref="CPU66" si="9418">$E59*$C$64*$C$66</f>
        <v>-128678.74095612153</v>
      </c>
      <c r="CPW66" s="1674">
        <f t="shared" ref="CPW66" si="9419">$E59*$C$64*$C$66</f>
        <v>-128678.74095612153</v>
      </c>
      <c r="CPY66" s="1674">
        <f t="shared" ref="CPY66" si="9420">$E59*$C$64*$C$66</f>
        <v>-128678.74095612153</v>
      </c>
      <c r="CQA66" s="1674">
        <f t="shared" ref="CQA66" si="9421">$E59*$C$64*$C$66</f>
        <v>-128678.74095612153</v>
      </c>
      <c r="CQC66" s="1674">
        <f t="shared" ref="CQC66" si="9422">$E59*$C$64*$C$66</f>
        <v>-128678.74095612153</v>
      </c>
      <c r="CQE66" s="1674">
        <f t="shared" ref="CQE66" si="9423">$E59*$C$64*$C$66</f>
        <v>-128678.74095612153</v>
      </c>
      <c r="CQG66" s="1674">
        <f t="shared" ref="CQG66" si="9424">$E59*$C$64*$C$66</f>
        <v>-128678.74095612153</v>
      </c>
      <c r="CQI66" s="1674">
        <f t="shared" ref="CQI66" si="9425">$E59*$C$64*$C$66</f>
        <v>-128678.74095612153</v>
      </c>
      <c r="CQK66" s="1674">
        <f t="shared" ref="CQK66" si="9426">$E59*$C$64*$C$66</f>
        <v>-128678.74095612153</v>
      </c>
      <c r="CQM66" s="1674">
        <f t="shared" ref="CQM66" si="9427">$E59*$C$64*$C$66</f>
        <v>-128678.74095612153</v>
      </c>
      <c r="CQO66" s="1674">
        <f t="shared" ref="CQO66" si="9428">$E59*$C$64*$C$66</f>
        <v>-128678.74095612153</v>
      </c>
      <c r="CQQ66" s="1674">
        <f t="shared" ref="CQQ66" si="9429">$E59*$C$64*$C$66</f>
        <v>-128678.74095612153</v>
      </c>
      <c r="CQS66" s="1674">
        <f t="shared" ref="CQS66" si="9430">$E59*$C$64*$C$66</f>
        <v>-128678.74095612153</v>
      </c>
      <c r="CQU66" s="1674">
        <f t="shared" ref="CQU66" si="9431">$E59*$C$64*$C$66</f>
        <v>-128678.74095612153</v>
      </c>
      <c r="CQW66" s="1674">
        <f t="shared" ref="CQW66" si="9432">$E59*$C$64*$C$66</f>
        <v>-128678.74095612153</v>
      </c>
      <c r="CQY66" s="1674">
        <f t="shared" ref="CQY66" si="9433">$E59*$C$64*$C$66</f>
        <v>-128678.74095612153</v>
      </c>
      <c r="CRA66" s="1674">
        <f t="shared" ref="CRA66" si="9434">$E59*$C$64*$C$66</f>
        <v>-128678.74095612153</v>
      </c>
      <c r="CRC66" s="1674">
        <f t="shared" ref="CRC66" si="9435">$E59*$C$64*$C$66</f>
        <v>-128678.74095612153</v>
      </c>
      <c r="CRE66" s="1674">
        <f t="shared" ref="CRE66" si="9436">$E59*$C$64*$C$66</f>
        <v>-128678.74095612153</v>
      </c>
      <c r="CRG66" s="1674">
        <f t="shared" ref="CRG66" si="9437">$E59*$C$64*$C$66</f>
        <v>-128678.74095612153</v>
      </c>
      <c r="CRI66" s="1674">
        <f t="shared" ref="CRI66" si="9438">$E59*$C$64*$C$66</f>
        <v>-128678.74095612153</v>
      </c>
      <c r="CRK66" s="1674">
        <f t="shared" ref="CRK66" si="9439">$E59*$C$64*$C$66</f>
        <v>-128678.74095612153</v>
      </c>
      <c r="CRM66" s="1674">
        <f t="shared" ref="CRM66" si="9440">$E59*$C$64*$C$66</f>
        <v>-128678.74095612153</v>
      </c>
      <c r="CRO66" s="1674">
        <f t="shared" ref="CRO66" si="9441">$E59*$C$64*$C$66</f>
        <v>-128678.74095612153</v>
      </c>
      <c r="CRQ66" s="1674">
        <f t="shared" ref="CRQ66" si="9442">$E59*$C$64*$C$66</f>
        <v>-128678.74095612153</v>
      </c>
      <c r="CRS66" s="1674">
        <f t="shared" ref="CRS66" si="9443">$E59*$C$64*$C$66</f>
        <v>-128678.74095612153</v>
      </c>
      <c r="CRU66" s="1674">
        <f t="shared" ref="CRU66" si="9444">$E59*$C$64*$C$66</f>
        <v>-128678.74095612153</v>
      </c>
      <c r="CRW66" s="1674">
        <f t="shared" ref="CRW66" si="9445">$E59*$C$64*$C$66</f>
        <v>-128678.74095612153</v>
      </c>
      <c r="CRY66" s="1674">
        <f t="shared" ref="CRY66" si="9446">$E59*$C$64*$C$66</f>
        <v>-128678.74095612153</v>
      </c>
      <c r="CSA66" s="1674">
        <f t="shared" ref="CSA66" si="9447">$E59*$C$64*$C$66</f>
        <v>-128678.74095612153</v>
      </c>
      <c r="CSC66" s="1674">
        <f t="shared" ref="CSC66" si="9448">$E59*$C$64*$C$66</f>
        <v>-128678.74095612153</v>
      </c>
      <c r="CSE66" s="1674">
        <f t="shared" ref="CSE66" si="9449">$E59*$C$64*$C$66</f>
        <v>-128678.74095612153</v>
      </c>
      <c r="CSG66" s="1674">
        <f t="shared" ref="CSG66" si="9450">$E59*$C$64*$C$66</f>
        <v>-128678.74095612153</v>
      </c>
      <c r="CSI66" s="1674">
        <f t="shared" ref="CSI66" si="9451">$E59*$C$64*$C$66</f>
        <v>-128678.74095612153</v>
      </c>
      <c r="CSK66" s="1674">
        <f t="shared" ref="CSK66" si="9452">$E59*$C$64*$C$66</f>
        <v>-128678.74095612153</v>
      </c>
      <c r="CSM66" s="1674">
        <f t="shared" ref="CSM66" si="9453">$E59*$C$64*$C$66</f>
        <v>-128678.74095612153</v>
      </c>
      <c r="CSO66" s="1674">
        <f t="shared" ref="CSO66" si="9454">$E59*$C$64*$C$66</f>
        <v>-128678.74095612153</v>
      </c>
      <c r="CSQ66" s="1674">
        <f t="shared" ref="CSQ66" si="9455">$E59*$C$64*$C$66</f>
        <v>-128678.74095612153</v>
      </c>
      <c r="CSS66" s="1674">
        <f t="shared" ref="CSS66" si="9456">$E59*$C$64*$C$66</f>
        <v>-128678.74095612153</v>
      </c>
      <c r="CSU66" s="1674">
        <f t="shared" ref="CSU66" si="9457">$E59*$C$64*$C$66</f>
        <v>-128678.74095612153</v>
      </c>
      <c r="CSW66" s="1674">
        <f t="shared" ref="CSW66" si="9458">$E59*$C$64*$C$66</f>
        <v>-128678.74095612153</v>
      </c>
      <c r="CSY66" s="1674">
        <f t="shared" ref="CSY66" si="9459">$E59*$C$64*$C$66</f>
        <v>-128678.74095612153</v>
      </c>
      <c r="CTA66" s="1674">
        <f t="shared" ref="CTA66" si="9460">$E59*$C$64*$C$66</f>
        <v>-128678.74095612153</v>
      </c>
      <c r="CTC66" s="1674">
        <f t="shared" ref="CTC66" si="9461">$E59*$C$64*$C$66</f>
        <v>-128678.74095612153</v>
      </c>
      <c r="CTE66" s="1674">
        <f t="shared" ref="CTE66" si="9462">$E59*$C$64*$C$66</f>
        <v>-128678.74095612153</v>
      </c>
      <c r="CTG66" s="1674">
        <f t="shared" ref="CTG66" si="9463">$E59*$C$64*$C$66</f>
        <v>-128678.74095612153</v>
      </c>
      <c r="CTI66" s="1674">
        <f t="shared" ref="CTI66" si="9464">$E59*$C$64*$C$66</f>
        <v>-128678.74095612153</v>
      </c>
      <c r="CTK66" s="1674">
        <f t="shared" ref="CTK66" si="9465">$E59*$C$64*$C$66</f>
        <v>-128678.74095612153</v>
      </c>
      <c r="CTM66" s="1674">
        <f t="shared" ref="CTM66" si="9466">$E59*$C$64*$C$66</f>
        <v>-128678.74095612153</v>
      </c>
      <c r="CTO66" s="1674">
        <f t="shared" ref="CTO66" si="9467">$E59*$C$64*$C$66</f>
        <v>-128678.74095612153</v>
      </c>
      <c r="CTQ66" s="1674">
        <f t="shared" ref="CTQ66" si="9468">$E59*$C$64*$C$66</f>
        <v>-128678.74095612153</v>
      </c>
      <c r="CTS66" s="1674">
        <f t="shared" ref="CTS66" si="9469">$E59*$C$64*$C$66</f>
        <v>-128678.74095612153</v>
      </c>
      <c r="CTU66" s="1674">
        <f t="shared" ref="CTU66" si="9470">$E59*$C$64*$C$66</f>
        <v>-128678.74095612153</v>
      </c>
      <c r="CTW66" s="1674">
        <f t="shared" ref="CTW66" si="9471">$E59*$C$64*$C$66</f>
        <v>-128678.74095612153</v>
      </c>
      <c r="CTY66" s="1674">
        <f t="shared" ref="CTY66" si="9472">$E59*$C$64*$C$66</f>
        <v>-128678.74095612153</v>
      </c>
      <c r="CUA66" s="1674">
        <f t="shared" ref="CUA66" si="9473">$E59*$C$64*$C$66</f>
        <v>-128678.74095612153</v>
      </c>
      <c r="CUC66" s="1674">
        <f t="shared" ref="CUC66" si="9474">$E59*$C$64*$C$66</f>
        <v>-128678.74095612153</v>
      </c>
      <c r="CUE66" s="1674">
        <f t="shared" ref="CUE66" si="9475">$E59*$C$64*$C$66</f>
        <v>-128678.74095612153</v>
      </c>
      <c r="CUG66" s="1674">
        <f t="shared" ref="CUG66" si="9476">$E59*$C$64*$C$66</f>
        <v>-128678.74095612153</v>
      </c>
      <c r="CUI66" s="1674">
        <f t="shared" ref="CUI66" si="9477">$E59*$C$64*$C$66</f>
        <v>-128678.74095612153</v>
      </c>
      <c r="CUK66" s="1674">
        <f t="shared" ref="CUK66" si="9478">$E59*$C$64*$C$66</f>
        <v>-128678.74095612153</v>
      </c>
      <c r="CUM66" s="1674">
        <f t="shared" ref="CUM66" si="9479">$E59*$C$64*$C$66</f>
        <v>-128678.74095612153</v>
      </c>
      <c r="CUO66" s="1674">
        <f t="shared" ref="CUO66" si="9480">$E59*$C$64*$C$66</f>
        <v>-128678.74095612153</v>
      </c>
      <c r="CUQ66" s="1674">
        <f t="shared" ref="CUQ66" si="9481">$E59*$C$64*$C$66</f>
        <v>-128678.74095612153</v>
      </c>
      <c r="CUS66" s="1674">
        <f t="shared" ref="CUS66" si="9482">$E59*$C$64*$C$66</f>
        <v>-128678.74095612153</v>
      </c>
      <c r="CUU66" s="1674">
        <f t="shared" ref="CUU66" si="9483">$E59*$C$64*$C$66</f>
        <v>-128678.74095612153</v>
      </c>
      <c r="CUW66" s="1674">
        <f t="shared" ref="CUW66" si="9484">$E59*$C$64*$C$66</f>
        <v>-128678.74095612153</v>
      </c>
      <c r="CUY66" s="1674">
        <f t="shared" ref="CUY66" si="9485">$E59*$C$64*$C$66</f>
        <v>-128678.74095612153</v>
      </c>
      <c r="CVA66" s="1674">
        <f t="shared" ref="CVA66" si="9486">$E59*$C$64*$C$66</f>
        <v>-128678.74095612153</v>
      </c>
      <c r="CVC66" s="1674">
        <f t="shared" ref="CVC66" si="9487">$E59*$C$64*$C$66</f>
        <v>-128678.74095612153</v>
      </c>
      <c r="CVE66" s="1674">
        <f t="shared" ref="CVE66" si="9488">$E59*$C$64*$C$66</f>
        <v>-128678.74095612153</v>
      </c>
      <c r="CVG66" s="1674">
        <f t="shared" ref="CVG66" si="9489">$E59*$C$64*$C$66</f>
        <v>-128678.74095612153</v>
      </c>
      <c r="CVI66" s="1674">
        <f t="shared" ref="CVI66" si="9490">$E59*$C$64*$C$66</f>
        <v>-128678.74095612153</v>
      </c>
      <c r="CVK66" s="1674">
        <f t="shared" ref="CVK66" si="9491">$E59*$C$64*$C$66</f>
        <v>-128678.74095612153</v>
      </c>
      <c r="CVM66" s="1674">
        <f t="shared" ref="CVM66" si="9492">$E59*$C$64*$C$66</f>
        <v>-128678.74095612153</v>
      </c>
      <c r="CVO66" s="1674">
        <f t="shared" ref="CVO66" si="9493">$E59*$C$64*$C$66</f>
        <v>-128678.74095612153</v>
      </c>
      <c r="CVQ66" s="1674">
        <f t="shared" ref="CVQ66" si="9494">$E59*$C$64*$C$66</f>
        <v>-128678.74095612153</v>
      </c>
      <c r="CVS66" s="1674">
        <f t="shared" ref="CVS66" si="9495">$E59*$C$64*$C$66</f>
        <v>-128678.74095612153</v>
      </c>
      <c r="CVU66" s="1674">
        <f t="shared" ref="CVU66" si="9496">$E59*$C$64*$C$66</f>
        <v>-128678.74095612153</v>
      </c>
      <c r="CVW66" s="1674">
        <f t="shared" ref="CVW66" si="9497">$E59*$C$64*$C$66</f>
        <v>-128678.74095612153</v>
      </c>
      <c r="CVY66" s="1674">
        <f t="shared" ref="CVY66" si="9498">$E59*$C$64*$C$66</f>
        <v>-128678.74095612153</v>
      </c>
      <c r="CWA66" s="1674">
        <f t="shared" ref="CWA66" si="9499">$E59*$C$64*$C$66</f>
        <v>-128678.74095612153</v>
      </c>
      <c r="CWC66" s="1674">
        <f t="shared" ref="CWC66" si="9500">$E59*$C$64*$C$66</f>
        <v>-128678.74095612153</v>
      </c>
      <c r="CWE66" s="1674">
        <f t="shared" ref="CWE66" si="9501">$E59*$C$64*$C$66</f>
        <v>-128678.74095612153</v>
      </c>
      <c r="CWG66" s="1674">
        <f t="shared" ref="CWG66" si="9502">$E59*$C$64*$C$66</f>
        <v>-128678.74095612153</v>
      </c>
      <c r="CWI66" s="1674">
        <f t="shared" ref="CWI66" si="9503">$E59*$C$64*$C$66</f>
        <v>-128678.74095612153</v>
      </c>
      <c r="CWK66" s="1674">
        <f t="shared" ref="CWK66" si="9504">$E59*$C$64*$C$66</f>
        <v>-128678.74095612153</v>
      </c>
      <c r="CWM66" s="1674">
        <f t="shared" ref="CWM66" si="9505">$E59*$C$64*$C$66</f>
        <v>-128678.74095612153</v>
      </c>
      <c r="CWO66" s="1674">
        <f t="shared" ref="CWO66" si="9506">$E59*$C$64*$C$66</f>
        <v>-128678.74095612153</v>
      </c>
      <c r="CWQ66" s="1674">
        <f t="shared" ref="CWQ66" si="9507">$E59*$C$64*$C$66</f>
        <v>-128678.74095612153</v>
      </c>
      <c r="CWS66" s="1674">
        <f t="shared" ref="CWS66" si="9508">$E59*$C$64*$C$66</f>
        <v>-128678.74095612153</v>
      </c>
      <c r="CWU66" s="1674">
        <f t="shared" ref="CWU66" si="9509">$E59*$C$64*$C$66</f>
        <v>-128678.74095612153</v>
      </c>
      <c r="CWW66" s="1674">
        <f t="shared" ref="CWW66" si="9510">$E59*$C$64*$C$66</f>
        <v>-128678.74095612153</v>
      </c>
      <c r="CWY66" s="1674">
        <f t="shared" ref="CWY66" si="9511">$E59*$C$64*$C$66</f>
        <v>-128678.74095612153</v>
      </c>
      <c r="CXA66" s="1674">
        <f t="shared" ref="CXA66" si="9512">$E59*$C$64*$C$66</f>
        <v>-128678.74095612153</v>
      </c>
      <c r="CXC66" s="1674">
        <f t="shared" ref="CXC66" si="9513">$E59*$C$64*$C$66</f>
        <v>-128678.74095612153</v>
      </c>
      <c r="CXE66" s="1674">
        <f t="shared" ref="CXE66" si="9514">$E59*$C$64*$C$66</f>
        <v>-128678.74095612153</v>
      </c>
      <c r="CXG66" s="1674">
        <f t="shared" ref="CXG66" si="9515">$E59*$C$64*$C$66</f>
        <v>-128678.74095612153</v>
      </c>
      <c r="CXI66" s="1674">
        <f t="shared" ref="CXI66" si="9516">$E59*$C$64*$C$66</f>
        <v>-128678.74095612153</v>
      </c>
      <c r="CXK66" s="1674">
        <f t="shared" ref="CXK66" si="9517">$E59*$C$64*$C$66</f>
        <v>-128678.74095612153</v>
      </c>
      <c r="CXM66" s="1674">
        <f t="shared" ref="CXM66" si="9518">$E59*$C$64*$C$66</f>
        <v>-128678.74095612153</v>
      </c>
      <c r="CXO66" s="1674">
        <f t="shared" ref="CXO66" si="9519">$E59*$C$64*$C$66</f>
        <v>-128678.74095612153</v>
      </c>
      <c r="CXQ66" s="1674">
        <f t="shared" ref="CXQ66" si="9520">$E59*$C$64*$C$66</f>
        <v>-128678.74095612153</v>
      </c>
      <c r="CXS66" s="1674">
        <f t="shared" ref="CXS66" si="9521">$E59*$C$64*$C$66</f>
        <v>-128678.74095612153</v>
      </c>
      <c r="CXU66" s="1674">
        <f t="shared" ref="CXU66" si="9522">$E59*$C$64*$C$66</f>
        <v>-128678.74095612153</v>
      </c>
      <c r="CXW66" s="1674">
        <f t="shared" ref="CXW66" si="9523">$E59*$C$64*$C$66</f>
        <v>-128678.74095612153</v>
      </c>
      <c r="CXY66" s="1674">
        <f t="shared" ref="CXY66" si="9524">$E59*$C$64*$C$66</f>
        <v>-128678.74095612153</v>
      </c>
      <c r="CYA66" s="1674">
        <f t="shared" ref="CYA66" si="9525">$E59*$C$64*$C$66</f>
        <v>-128678.74095612153</v>
      </c>
      <c r="CYC66" s="1674">
        <f t="shared" ref="CYC66" si="9526">$E59*$C$64*$C$66</f>
        <v>-128678.74095612153</v>
      </c>
      <c r="CYE66" s="1674">
        <f t="shared" ref="CYE66" si="9527">$E59*$C$64*$C$66</f>
        <v>-128678.74095612153</v>
      </c>
      <c r="CYG66" s="1674">
        <f t="shared" ref="CYG66" si="9528">$E59*$C$64*$C$66</f>
        <v>-128678.74095612153</v>
      </c>
      <c r="CYI66" s="1674">
        <f t="shared" ref="CYI66" si="9529">$E59*$C$64*$C$66</f>
        <v>-128678.74095612153</v>
      </c>
      <c r="CYK66" s="1674">
        <f t="shared" ref="CYK66" si="9530">$E59*$C$64*$C$66</f>
        <v>-128678.74095612153</v>
      </c>
      <c r="CYM66" s="1674">
        <f t="shared" ref="CYM66" si="9531">$E59*$C$64*$C$66</f>
        <v>-128678.74095612153</v>
      </c>
      <c r="CYO66" s="1674">
        <f t="shared" ref="CYO66" si="9532">$E59*$C$64*$C$66</f>
        <v>-128678.74095612153</v>
      </c>
      <c r="CYQ66" s="1674">
        <f t="shared" ref="CYQ66" si="9533">$E59*$C$64*$C$66</f>
        <v>-128678.74095612153</v>
      </c>
      <c r="CYS66" s="1674">
        <f t="shared" ref="CYS66" si="9534">$E59*$C$64*$C$66</f>
        <v>-128678.74095612153</v>
      </c>
      <c r="CYU66" s="1674">
        <f t="shared" ref="CYU66" si="9535">$E59*$C$64*$C$66</f>
        <v>-128678.74095612153</v>
      </c>
      <c r="CYW66" s="1674">
        <f t="shared" ref="CYW66" si="9536">$E59*$C$64*$C$66</f>
        <v>-128678.74095612153</v>
      </c>
      <c r="CYY66" s="1674">
        <f t="shared" ref="CYY66" si="9537">$E59*$C$64*$C$66</f>
        <v>-128678.74095612153</v>
      </c>
      <c r="CZA66" s="1674">
        <f t="shared" ref="CZA66" si="9538">$E59*$C$64*$C$66</f>
        <v>-128678.74095612153</v>
      </c>
      <c r="CZC66" s="1674">
        <f t="shared" ref="CZC66" si="9539">$E59*$C$64*$C$66</f>
        <v>-128678.74095612153</v>
      </c>
      <c r="CZE66" s="1674">
        <f t="shared" ref="CZE66" si="9540">$E59*$C$64*$C$66</f>
        <v>-128678.74095612153</v>
      </c>
      <c r="CZG66" s="1674">
        <f t="shared" ref="CZG66" si="9541">$E59*$C$64*$C$66</f>
        <v>-128678.74095612153</v>
      </c>
      <c r="CZI66" s="1674">
        <f t="shared" ref="CZI66" si="9542">$E59*$C$64*$C$66</f>
        <v>-128678.74095612153</v>
      </c>
      <c r="CZK66" s="1674">
        <f t="shared" ref="CZK66" si="9543">$E59*$C$64*$C$66</f>
        <v>-128678.74095612153</v>
      </c>
      <c r="CZM66" s="1674">
        <f t="shared" ref="CZM66" si="9544">$E59*$C$64*$C$66</f>
        <v>-128678.74095612153</v>
      </c>
      <c r="CZO66" s="1674">
        <f t="shared" ref="CZO66" si="9545">$E59*$C$64*$C$66</f>
        <v>-128678.74095612153</v>
      </c>
      <c r="CZQ66" s="1674">
        <f t="shared" ref="CZQ66" si="9546">$E59*$C$64*$C$66</f>
        <v>-128678.74095612153</v>
      </c>
      <c r="CZS66" s="1674">
        <f t="shared" ref="CZS66" si="9547">$E59*$C$64*$C$66</f>
        <v>-128678.74095612153</v>
      </c>
      <c r="CZU66" s="1674">
        <f t="shared" ref="CZU66" si="9548">$E59*$C$64*$C$66</f>
        <v>-128678.74095612153</v>
      </c>
      <c r="CZW66" s="1674">
        <f t="shared" ref="CZW66" si="9549">$E59*$C$64*$C$66</f>
        <v>-128678.74095612153</v>
      </c>
      <c r="CZY66" s="1674">
        <f t="shared" ref="CZY66" si="9550">$E59*$C$64*$C$66</f>
        <v>-128678.74095612153</v>
      </c>
      <c r="DAA66" s="1674">
        <f t="shared" ref="DAA66" si="9551">$E59*$C$64*$C$66</f>
        <v>-128678.74095612153</v>
      </c>
      <c r="DAC66" s="1674">
        <f t="shared" ref="DAC66" si="9552">$E59*$C$64*$C$66</f>
        <v>-128678.74095612153</v>
      </c>
      <c r="DAE66" s="1674">
        <f t="shared" ref="DAE66" si="9553">$E59*$C$64*$C$66</f>
        <v>-128678.74095612153</v>
      </c>
      <c r="DAG66" s="1674">
        <f t="shared" ref="DAG66" si="9554">$E59*$C$64*$C$66</f>
        <v>-128678.74095612153</v>
      </c>
      <c r="DAI66" s="1674">
        <f t="shared" ref="DAI66" si="9555">$E59*$C$64*$C$66</f>
        <v>-128678.74095612153</v>
      </c>
      <c r="DAK66" s="1674">
        <f t="shared" ref="DAK66" si="9556">$E59*$C$64*$C$66</f>
        <v>-128678.74095612153</v>
      </c>
      <c r="DAM66" s="1674">
        <f t="shared" ref="DAM66" si="9557">$E59*$C$64*$C$66</f>
        <v>-128678.74095612153</v>
      </c>
      <c r="DAO66" s="1674">
        <f t="shared" ref="DAO66" si="9558">$E59*$C$64*$C$66</f>
        <v>-128678.74095612153</v>
      </c>
      <c r="DAQ66" s="1674">
        <f t="shared" ref="DAQ66" si="9559">$E59*$C$64*$C$66</f>
        <v>-128678.74095612153</v>
      </c>
      <c r="DAS66" s="1674">
        <f t="shared" ref="DAS66" si="9560">$E59*$C$64*$C$66</f>
        <v>-128678.74095612153</v>
      </c>
      <c r="DAU66" s="1674">
        <f t="shared" ref="DAU66" si="9561">$E59*$C$64*$C$66</f>
        <v>-128678.74095612153</v>
      </c>
      <c r="DAW66" s="1674">
        <f t="shared" ref="DAW66" si="9562">$E59*$C$64*$C$66</f>
        <v>-128678.74095612153</v>
      </c>
      <c r="DAY66" s="1674">
        <f t="shared" ref="DAY66" si="9563">$E59*$C$64*$C$66</f>
        <v>-128678.74095612153</v>
      </c>
      <c r="DBA66" s="1674">
        <f t="shared" ref="DBA66" si="9564">$E59*$C$64*$C$66</f>
        <v>-128678.74095612153</v>
      </c>
      <c r="DBC66" s="1674">
        <f t="shared" ref="DBC66" si="9565">$E59*$C$64*$C$66</f>
        <v>-128678.74095612153</v>
      </c>
      <c r="DBE66" s="1674">
        <f t="shared" ref="DBE66" si="9566">$E59*$C$64*$C$66</f>
        <v>-128678.74095612153</v>
      </c>
      <c r="DBG66" s="1674">
        <f t="shared" ref="DBG66" si="9567">$E59*$C$64*$C$66</f>
        <v>-128678.74095612153</v>
      </c>
      <c r="DBI66" s="1674">
        <f t="shared" ref="DBI66" si="9568">$E59*$C$64*$C$66</f>
        <v>-128678.74095612153</v>
      </c>
      <c r="DBK66" s="1674">
        <f t="shared" ref="DBK66" si="9569">$E59*$C$64*$C$66</f>
        <v>-128678.74095612153</v>
      </c>
      <c r="DBM66" s="1674">
        <f t="shared" ref="DBM66" si="9570">$E59*$C$64*$C$66</f>
        <v>-128678.74095612153</v>
      </c>
      <c r="DBO66" s="1674">
        <f t="shared" ref="DBO66" si="9571">$E59*$C$64*$C$66</f>
        <v>-128678.74095612153</v>
      </c>
      <c r="DBQ66" s="1674">
        <f t="shared" ref="DBQ66" si="9572">$E59*$C$64*$C$66</f>
        <v>-128678.74095612153</v>
      </c>
      <c r="DBS66" s="1674">
        <f t="shared" ref="DBS66" si="9573">$E59*$C$64*$C$66</f>
        <v>-128678.74095612153</v>
      </c>
      <c r="DBU66" s="1674">
        <f t="shared" ref="DBU66" si="9574">$E59*$C$64*$C$66</f>
        <v>-128678.74095612153</v>
      </c>
      <c r="DBW66" s="1674">
        <f t="shared" ref="DBW66" si="9575">$E59*$C$64*$C$66</f>
        <v>-128678.74095612153</v>
      </c>
      <c r="DBY66" s="1674">
        <f t="shared" ref="DBY66" si="9576">$E59*$C$64*$C$66</f>
        <v>-128678.74095612153</v>
      </c>
      <c r="DCA66" s="1674">
        <f t="shared" ref="DCA66" si="9577">$E59*$C$64*$C$66</f>
        <v>-128678.74095612153</v>
      </c>
      <c r="DCC66" s="1674">
        <f t="shared" ref="DCC66" si="9578">$E59*$C$64*$C$66</f>
        <v>-128678.74095612153</v>
      </c>
      <c r="DCE66" s="1674">
        <f t="shared" ref="DCE66" si="9579">$E59*$C$64*$C$66</f>
        <v>-128678.74095612153</v>
      </c>
      <c r="DCG66" s="1674">
        <f t="shared" ref="DCG66" si="9580">$E59*$C$64*$C$66</f>
        <v>-128678.74095612153</v>
      </c>
      <c r="DCI66" s="1674">
        <f t="shared" ref="DCI66" si="9581">$E59*$C$64*$C$66</f>
        <v>-128678.74095612153</v>
      </c>
      <c r="DCK66" s="1674">
        <f t="shared" ref="DCK66" si="9582">$E59*$C$64*$C$66</f>
        <v>-128678.74095612153</v>
      </c>
      <c r="DCM66" s="1674">
        <f t="shared" ref="DCM66" si="9583">$E59*$C$64*$C$66</f>
        <v>-128678.74095612153</v>
      </c>
      <c r="DCO66" s="1674">
        <f t="shared" ref="DCO66" si="9584">$E59*$C$64*$C$66</f>
        <v>-128678.74095612153</v>
      </c>
      <c r="DCQ66" s="1674">
        <f t="shared" ref="DCQ66" si="9585">$E59*$C$64*$C$66</f>
        <v>-128678.74095612153</v>
      </c>
      <c r="DCS66" s="1674">
        <f t="shared" ref="DCS66" si="9586">$E59*$C$64*$C$66</f>
        <v>-128678.74095612153</v>
      </c>
      <c r="DCU66" s="1674">
        <f t="shared" ref="DCU66" si="9587">$E59*$C$64*$C$66</f>
        <v>-128678.74095612153</v>
      </c>
      <c r="DCW66" s="1674">
        <f t="shared" ref="DCW66" si="9588">$E59*$C$64*$C$66</f>
        <v>-128678.74095612153</v>
      </c>
      <c r="DCY66" s="1674">
        <f t="shared" ref="DCY66" si="9589">$E59*$C$64*$C$66</f>
        <v>-128678.74095612153</v>
      </c>
      <c r="DDA66" s="1674">
        <f t="shared" ref="DDA66" si="9590">$E59*$C$64*$C$66</f>
        <v>-128678.74095612153</v>
      </c>
      <c r="DDC66" s="1674">
        <f t="shared" ref="DDC66" si="9591">$E59*$C$64*$C$66</f>
        <v>-128678.74095612153</v>
      </c>
      <c r="DDE66" s="1674">
        <f t="shared" ref="DDE66" si="9592">$E59*$C$64*$C$66</f>
        <v>-128678.74095612153</v>
      </c>
      <c r="DDG66" s="1674">
        <f t="shared" ref="DDG66" si="9593">$E59*$C$64*$C$66</f>
        <v>-128678.74095612153</v>
      </c>
      <c r="DDI66" s="1674">
        <f t="shared" ref="DDI66" si="9594">$E59*$C$64*$C$66</f>
        <v>-128678.74095612153</v>
      </c>
      <c r="DDK66" s="1674">
        <f t="shared" ref="DDK66" si="9595">$E59*$C$64*$C$66</f>
        <v>-128678.74095612153</v>
      </c>
      <c r="DDM66" s="1674">
        <f t="shared" ref="DDM66" si="9596">$E59*$C$64*$C$66</f>
        <v>-128678.74095612153</v>
      </c>
      <c r="DDO66" s="1674">
        <f t="shared" ref="DDO66" si="9597">$E59*$C$64*$C$66</f>
        <v>-128678.74095612153</v>
      </c>
      <c r="DDQ66" s="1674">
        <f t="shared" ref="DDQ66" si="9598">$E59*$C$64*$C$66</f>
        <v>-128678.74095612153</v>
      </c>
      <c r="DDS66" s="1674">
        <f t="shared" ref="DDS66" si="9599">$E59*$C$64*$C$66</f>
        <v>-128678.74095612153</v>
      </c>
      <c r="DDU66" s="1674">
        <f t="shared" ref="DDU66" si="9600">$E59*$C$64*$C$66</f>
        <v>-128678.74095612153</v>
      </c>
      <c r="DDW66" s="1674">
        <f t="shared" ref="DDW66" si="9601">$E59*$C$64*$C$66</f>
        <v>-128678.74095612153</v>
      </c>
      <c r="DDY66" s="1674">
        <f t="shared" ref="DDY66" si="9602">$E59*$C$64*$C$66</f>
        <v>-128678.74095612153</v>
      </c>
      <c r="DEA66" s="1674">
        <f t="shared" ref="DEA66" si="9603">$E59*$C$64*$C$66</f>
        <v>-128678.74095612153</v>
      </c>
      <c r="DEC66" s="1674">
        <f t="shared" ref="DEC66" si="9604">$E59*$C$64*$C$66</f>
        <v>-128678.74095612153</v>
      </c>
      <c r="DEE66" s="1674">
        <f t="shared" ref="DEE66" si="9605">$E59*$C$64*$C$66</f>
        <v>-128678.74095612153</v>
      </c>
      <c r="DEG66" s="1674">
        <f t="shared" ref="DEG66" si="9606">$E59*$C$64*$C$66</f>
        <v>-128678.74095612153</v>
      </c>
      <c r="DEI66" s="1674">
        <f t="shared" ref="DEI66" si="9607">$E59*$C$64*$C$66</f>
        <v>-128678.74095612153</v>
      </c>
      <c r="DEK66" s="1674">
        <f t="shared" ref="DEK66" si="9608">$E59*$C$64*$C$66</f>
        <v>-128678.74095612153</v>
      </c>
      <c r="DEM66" s="1674">
        <f t="shared" ref="DEM66" si="9609">$E59*$C$64*$C$66</f>
        <v>-128678.74095612153</v>
      </c>
      <c r="DEO66" s="1674">
        <f t="shared" ref="DEO66" si="9610">$E59*$C$64*$C$66</f>
        <v>-128678.74095612153</v>
      </c>
      <c r="DEQ66" s="1674">
        <f t="shared" ref="DEQ66" si="9611">$E59*$C$64*$C$66</f>
        <v>-128678.74095612153</v>
      </c>
      <c r="DES66" s="1674">
        <f t="shared" ref="DES66" si="9612">$E59*$C$64*$C$66</f>
        <v>-128678.74095612153</v>
      </c>
      <c r="DEU66" s="1674">
        <f t="shared" ref="DEU66" si="9613">$E59*$C$64*$C$66</f>
        <v>-128678.74095612153</v>
      </c>
      <c r="DEW66" s="1674">
        <f t="shared" ref="DEW66" si="9614">$E59*$C$64*$C$66</f>
        <v>-128678.74095612153</v>
      </c>
      <c r="DEY66" s="1674">
        <f t="shared" ref="DEY66" si="9615">$E59*$C$64*$C$66</f>
        <v>-128678.74095612153</v>
      </c>
      <c r="DFA66" s="1674">
        <f t="shared" ref="DFA66" si="9616">$E59*$C$64*$C$66</f>
        <v>-128678.74095612153</v>
      </c>
      <c r="DFC66" s="1674">
        <f t="shared" ref="DFC66" si="9617">$E59*$C$64*$C$66</f>
        <v>-128678.74095612153</v>
      </c>
      <c r="DFE66" s="1674">
        <f t="shared" ref="DFE66" si="9618">$E59*$C$64*$C$66</f>
        <v>-128678.74095612153</v>
      </c>
      <c r="DFG66" s="1674">
        <f t="shared" ref="DFG66" si="9619">$E59*$C$64*$C$66</f>
        <v>-128678.74095612153</v>
      </c>
      <c r="DFI66" s="1674">
        <f t="shared" ref="DFI66" si="9620">$E59*$C$64*$C$66</f>
        <v>-128678.74095612153</v>
      </c>
      <c r="DFK66" s="1674">
        <f t="shared" ref="DFK66" si="9621">$E59*$C$64*$C$66</f>
        <v>-128678.74095612153</v>
      </c>
      <c r="DFM66" s="1674">
        <f t="shared" ref="DFM66" si="9622">$E59*$C$64*$C$66</f>
        <v>-128678.74095612153</v>
      </c>
      <c r="DFO66" s="1674">
        <f t="shared" ref="DFO66" si="9623">$E59*$C$64*$C$66</f>
        <v>-128678.74095612153</v>
      </c>
      <c r="DFQ66" s="1674">
        <f t="shared" ref="DFQ66" si="9624">$E59*$C$64*$C$66</f>
        <v>-128678.74095612153</v>
      </c>
      <c r="DFS66" s="1674">
        <f t="shared" ref="DFS66" si="9625">$E59*$C$64*$C$66</f>
        <v>-128678.74095612153</v>
      </c>
      <c r="DFU66" s="1674">
        <f t="shared" ref="DFU66" si="9626">$E59*$C$64*$C$66</f>
        <v>-128678.74095612153</v>
      </c>
      <c r="DFW66" s="1674">
        <f t="shared" ref="DFW66" si="9627">$E59*$C$64*$C$66</f>
        <v>-128678.74095612153</v>
      </c>
      <c r="DFY66" s="1674">
        <f t="shared" ref="DFY66" si="9628">$E59*$C$64*$C$66</f>
        <v>-128678.74095612153</v>
      </c>
      <c r="DGA66" s="1674">
        <f t="shared" ref="DGA66" si="9629">$E59*$C$64*$C$66</f>
        <v>-128678.74095612153</v>
      </c>
      <c r="DGC66" s="1674">
        <f t="shared" ref="DGC66" si="9630">$E59*$C$64*$C$66</f>
        <v>-128678.74095612153</v>
      </c>
      <c r="DGE66" s="1674">
        <f t="shared" ref="DGE66" si="9631">$E59*$C$64*$C$66</f>
        <v>-128678.74095612153</v>
      </c>
      <c r="DGG66" s="1674">
        <f t="shared" ref="DGG66" si="9632">$E59*$C$64*$C$66</f>
        <v>-128678.74095612153</v>
      </c>
      <c r="DGI66" s="1674">
        <f t="shared" ref="DGI66" si="9633">$E59*$C$64*$C$66</f>
        <v>-128678.74095612153</v>
      </c>
      <c r="DGK66" s="1674">
        <f t="shared" ref="DGK66" si="9634">$E59*$C$64*$C$66</f>
        <v>-128678.74095612153</v>
      </c>
      <c r="DGM66" s="1674">
        <f t="shared" ref="DGM66" si="9635">$E59*$C$64*$C$66</f>
        <v>-128678.74095612153</v>
      </c>
      <c r="DGO66" s="1674">
        <f t="shared" ref="DGO66" si="9636">$E59*$C$64*$C$66</f>
        <v>-128678.74095612153</v>
      </c>
      <c r="DGQ66" s="1674">
        <f t="shared" ref="DGQ66" si="9637">$E59*$C$64*$C$66</f>
        <v>-128678.74095612153</v>
      </c>
      <c r="DGS66" s="1674">
        <f t="shared" ref="DGS66" si="9638">$E59*$C$64*$C$66</f>
        <v>-128678.74095612153</v>
      </c>
      <c r="DGU66" s="1674">
        <f t="shared" ref="DGU66" si="9639">$E59*$C$64*$C$66</f>
        <v>-128678.74095612153</v>
      </c>
      <c r="DGW66" s="1674">
        <f t="shared" ref="DGW66" si="9640">$E59*$C$64*$C$66</f>
        <v>-128678.74095612153</v>
      </c>
      <c r="DGY66" s="1674">
        <f t="shared" ref="DGY66" si="9641">$E59*$C$64*$C$66</f>
        <v>-128678.74095612153</v>
      </c>
      <c r="DHA66" s="1674">
        <f t="shared" ref="DHA66" si="9642">$E59*$C$64*$C$66</f>
        <v>-128678.74095612153</v>
      </c>
      <c r="DHC66" s="1674">
        <f t="shared" ref="DHC66" si="9643">$E59*$C$64*$C$66</f>
        <v>-128678.74095612153</v>
      </c>
      <c r="DHE66" s="1674">
        <f t="shared" ref="DHE66" si="9644">$E59*$C$64*$C$66</f>
        <v>-128678.74095612153</v>
      </c>
      <c r="DHG66" s="1674">
        <f t="shared" ref="DHG66" si="9645">$E59*$C$64*$C$66</f>
        <v>-128678.74095612153</v>
      </c>
      <c r="DHI66" s="1674">
        <f t="shared" ref="DHI66" si="9646">$E59*$C$64*$C$66</f>
        <v>-128678.74095612153</v>
      </c>
      <c r="DHK66" s="1674">
        <f t="shared" ref="DHK66" si="9647">$E59*$C$64*$C$66</f>
        <v>-128678.74095612153</v>
      </c>
      <c r="DHM66" s="1674">
        <f t="shared" ref="DHM66" si="9648">$E59*$C$64*$C$66</f>
        <v>-128678.74095612153</v>
      </c>
      <c r="DHO66" s="1674">
        <f t="shared" ref="DHO66" si="9649">$E59*$C$64*$C$66</f>
        <v>-128678.74095612153</v>
      </c>
      <c r="DHQ66" s="1674">
        <f t="shared" ref="DHQ66" si="9650">$E59*$C$64*$C$66</f>
        <v>-128678.74095612153</v>
      </c>
      <c r="DHS66" s="1674">
        <f t="shared" ref="DHS66" si="9651">$E59*$C$64*$C$66</f>
        <v>-128678.74095612153</v>
      </c>
      <c r="DHU66" s="1674">
        <f t="shared" ref="DHU66" si="9652">$E59*$C$64*$C$66</f>
        <v>-128678.74095612153</v>
      </c>
      <c r="DHW66" s="1674">
        <f t="shared" ref="DHW66" si="9653">$E59*$C$64*$C$66</f>
        <v>-128678.74095612153</v>
      </c>
      <c r="DHY66" s="1674">
        <f t="shared" ref="DHY66" si="9654">$E59*$C$64*$C$66</f>
        <v>-128678.74095612153</v>
      </c>
      <c r="DIA66" s="1674">
        <f t="shared" ref="DIA66" si="9655">$E59*$C$64*$C$66</f>
        <v>-128678.74095612153</v>
      </c>
      <c r="DIC66" s="1674">
        <f t="shared" ref="DIC66" si="9656">$E59*$C$64*$C$66</f>
        <v>-128678.74095612153</v>
      </c>
      <c r="DIE66" s="1674">
        <f t="shared" ref="DIE66" si="9657">$E59*$C$64*$C$66</f>
        <v>-128678.74095612153</v>
      </c>
      <c r="DIG66" s="1674">
        <f t="shared" ref="DIG66" si="9658">$E59*$C$64*$C$66</f>
        <v>-128678.74095612153</v>
      </c>
      <c r="DII66" s="1674">
        <f t="shared" ref="DII66" si="9659">$E59*$C$64*$C$66</f>
        <v>-128678.74095612153</v>
      </c>
      <c r="DIK66" s="1674">
        <f t="shared" ref="DIK66" si="9660">$E59*$C$64*$C$66</f>
        <v>-128678.74095612153</v>
      </c>
      <c r="DIM66" s="1674">
        <f t="shared" ref="DIM66" si="9661">$E59*$C$64*$C$66</f>
        <v>-128678.74095612153</v>
      </c>
      <c r="DIO66" s="1674">
        <f t="shared" ref="DIO66" si="9662">$E59*$C$64*$C$66</f>
        <v>-128678.74095612153</v>
      </c>
      <c r="DIQ66" s="1674">
        <f t="shared" ref="DIQ66" si="9663">$E59*$C$64*$C$66</f>
        <v>-128678.74095612153</v>
      </c>
      <c r="DIS66" s="1674">
        <f t="shared" ref="DIS66" si="9664">$E59*$C$64*$C$66</f>
        <v>-128678.74095612153</v>
      </c>
      <c r="DIU66" s="1674">
        <f t="shared" ref="DIU66" si="9665">$E59*$C$64*$C$66</f>
        <v>-128678.74095612153</v>
      </c>
      <c r="DIW66" s="1674">
        <f t="shared" ref="DIW66" si="9666">$E59*$C$64*$C$66</f>
        <v>-128678.74095612153</v>
      </c>
      <c r="DIY66" s="1674">
        <f t="shared" ref="DIY66" si="9667">$E59*$C$64*$C$66</f>
        <v>-128678.74095612153</v>
      </c>
      <c r="DJA66" s="1674">
        <f t="shared" ref="DJA66" si="9668">$E59*$C$64*$C$66</f>
        <v>-128678.74095612153</v>
      </c>
      <c r="DJC66" s="1674">
        <f t="shared" ref="DJC66" si="9669">$E59*$C$64*$C$66</f>
        <v>-128678.74095612153</v>
      </c>
      <c r="DJE66" s="1674">
        <f t="shared" ref="DJE66" si="9670">$E59*$C$64*$C$66</f>
        <v>-128678.74095612153</v>
      </c>
      <c r="DJG66" s="1674">
        <f t="shared" ref="DJG66" si="9671">$E59*$C$64*$C$66</f>
        <v>-128678.74095612153</v>
      </c>
      <c r="DJI66" s="1674">
        <f t="shared" ref="DJI66" si="9672">$E59*$C$64*$C$66</f>
        <v>-128678.74095612153</v>
      </c>
      <c r="DJK66" s="1674">
        <f t="shared" ref="DJK66" si="9673">$E59*$C$64*$C$66</f>
        <v>-128678.74095612153</v>
      </c>
      <c r="DJM66" s="1674">
        <f t="shared" ref="DJM66" si="9674">$E59*$C$64*$C$66</f>
        <v>-128678.74095612153</v>
      </c>
      <c r="DJO66" s="1674">
        <f t="shared" ref="DJO66" si="9675">$E59*$C$64*$C$66</f>
        <v>-128678.74095612153</v>
      </c>
      <c r="DJQ66" s="1674">
        <f t="shared" ref="DJQ66" si="9676">$E59*$C$64*$C$66</f>
        <v>-128678.74095612153</v>
      </c>
      <c r="DJS66" s="1674">
        <f t="shared" ref="DJS66" si="9677">$E59*$C$64*$C$66</f>
        <v>-128678.74095612153</v>
      </c>
      <c r="DJU66" s="1674">
        <f t="shared" ref="DJU66" si="9678">$E59*$C$64*$C$66</f>
        <v>-128678.74095612153</v>
      </c>
      <c r="DJW66" s="1674">
        <f t="shared" ref="DJW66" si="9679">$E59*$C$64*$C$66</f>
        <v>-128678.74095612153</v>
      </c>
      <c r="DJY66" s="1674">
        <f t="shared" ref="DJY66" si="9680">$E59*$C$64*$C$66</f>
        <v>-128678.74095612153</v>
      </c>
      <c r="DKA66" s="1674">
        <f t="shared" ref="DKA66" si="9681">$E59*$C$64*$C$66</f>
        <v>-128678.74095612153</v>
      </c>
      <c r="DKC66" s="1674">
        <f t="shared" ref="DKC66" si="9682">$E59*$C$64*$C$66</f>
        <v>-128678.74095612153</v>
      </c>
      <c r="DKE66" s="1674">
        <f t="shared" ref="DKE66" si="9683">$E59*$C$64*$C$66</f>
        <v>-128678.74095612153</v>
      </c>
      <c r="DKG66" s="1674">
        <f t="shared" ref="DKG66" si="9684">$E59*$C$64*$C$66</f>
        <v>-128678.74095612153</v>
      </c>
      <c r="DKI66" s="1674">
        <f t="shared" ref="DKI66" si="9685">$E59*$C$64*$C$66</f>
        <v>-128678.74095612153</v>
      </c>
      <c r="DKK66" s="1674">
        <f t="shared" ref="DKK66" si="9686">$E59*$C$64*$C$66</f>
        <v>-128678.74095612153</v>
      </c>
      <c r="DKM66" s="1674">
        <f t="shared" ref="DKM66" si="9687">$E59*$C$64*$C$66</f>
        <v>-128678.74095612153</v>
      </c>
      <c r="DKO66" s="1674">
        <f t="shared" ref="DKO66" si="9688">$E59*$C$64*$C$66</f>
        <v>-128678.74095612153</v>
      </c>
      <c r="DKQ66" s="1674">
        <f t="shared" ref="DKQ66" si="9689">$E59*$C$64*$C$66</f>
        <v>-128678.74095612153</v>
      </c>
      <c r="DKS66" s="1674">
        <f t="shared" ref="DKS66" si="9690">$E59*$C$64*$C$66</f>
        <v>-128678.74095612153</v>
      </c>
      <c r="DKU66" s="1674">
        <f t="shared" ref="DKU66" si="9691">$E59*$C$64*$C$66</f>
        <v>-128678.74095612153</v>
      </c>
      <c r="DKW66" s="1674">
        <f t="shared" ref="DKW66" si="9692">$E59*$C$64*$C$66</f>
        <v>-128678.74095612153</v>
      </c>
      <c r="DKY66" s="1674">
        <f t="shared" ref="DKY66" si="9693">$E59*$C$64*$C$66</f>
        <v>-128678.74095612153</v>
      </c>
      <c r="DLA66" s="1674">
        <f t="shared" ref="DLA66" si="9694">$E59*$C$64*$C$66</f>
        <v>-128678.74095612153</v>
      </c>
      <c r="DLC66" s="1674">
        <f t="shared" ref="DLC66" si="9695">$E59*$C$64*$C$66</f>
        <v>-128678.74095612153</v>
      </c>
      <c r="DLE66" s="1674">
        <f t="shared" ref="DLE66" si="9696">$E59*$C$64*$C$66</f>
        <v>-128678.74095612153</v>
      </c>
      <c r="DLG66" s="1674">
        <f t="shared" ref="DLG66" si="9697">$E59*$C$64*$C$66</f>
        <v>-128678.74095612153</v>
      </c>
      <c r="DLI66" s="1674">
        <f t="shared" ref="DLI66" si="9698">$E59*$C$64*$C$66</f>
        <v>-128678.74095612153</v>
      </c>
      <c r="DLK66" s="1674">
        <f t="shared" ref="DLK66" si="9699">$E59*$C$64*$C$66</f>
        <v>-128678.74095612153</v>
      </c>
      <c r="DLM66" s="1674">
        <f t="shared" ref="DLM66" si="9700">$E59*$C$64*$C$66</f>
        <v>-128678.74095612153</v>
      </c>
      <c r="DLO66" s="1674">
        <f t="shared" ref="DLO66" si="9701">$E59*$C$64*$C$66</f>
        <v>-128678.74095612153</v>
      </c>
      <c r="DLQ66" s="1674">
        <f t="shared" ref="DLQ66" si="9702">$E59*$C$64*$C$66</f>
        <v>-128678.74095612153</v>
      </c>
      <c r="DLS66" s="1674">
        <f t="shared" ref="DLS66" si="9703">$E59*$C$64*$C$66</f>
        <v>-128678.74095612153</v>
      </c>
      <c r="DLU66" s="1674">
        <f t="shared" ref="DLU66" si="9704">$E59*$C$64*$C$66</f>
        <v>-128678.74095612153</v>
      </c>
      <c r="DLW66" s="1674">
        <f t="shared" ref="DLW66" si="9705">$E59*$C$64*$C$66</f>
        <v>-128678.74095612153</v>
      </c>
      <c r="DLY66" s="1674">
        <f t="shared" ref="DLY66" si="9706">$E59*$C$64*$C$66</f>
        <v>-128678.74095612153</v>
      </c>
      <c r="DMA66" s="1674">
        <f t="shared" ref="DMA66" si="9707">$E59*$C$64*$C$66</f>
        <v>-128678.74095612153</v>
      </c>
      <c r="DMC66" s="1674">
        <f t="shared" ref="DMC66" si="9708">$E59*$C$64*$C$66</f>
        <v>-128678.74095612153</v>
      </c>
      <c r="DME66" s="1674">
        <f t="shared" ref="DME66" si="9709">$E59*$C$64*$C$66</f>
        <v>-128678.74095612153</v>
      </c>
      <c r="DMG66" s="1674">
        <f t="shared" ref="DMG66" si="9710">$E59*$C$64*$C$66</f>
        <v>-128678.74095612153</v>
      </c>
      <c r="DMI66" s="1674">
        <f t="shared" ref="DMI66" si="9711">$E59*$C$64*$C$66</f>
        <v>-128678.74095612153</v>
      </c>
      <c r="DMK66" s="1674">
        <f t="shared" ref="DMK66" si="9712">$E59*$C$64*$C$66</f>
        <v>-128678.74095612153</v>
      </c>
      <c r="DMM66" s="1674">
        <f t="shared" ref="DMM66" si="9713">$E59*$C$64*$C$66</f>
        <v>-128678.74095612153</v>
      </c>
      <c r="DMO66" s="1674">
        <f t="shared" ref="DMO66" si="9714">$E59*$C$64*$C$66</f>
        <v>-128678.74095612153</v>
      </c>
      <c r="DMQ66" s="1674">
        <f t="shared" ref="DMQ66" si="9715">$E59*$C$64*$C$66</f>
        <v>-128678.74095612153</v>
      </c>
      <c r="DMS66" s="1674">
        <f t="shared" ref="DMS66" si="9716">$E59*$C$64*$C$66</f>
        <v>-128678.74095612153</v>
      </c>
      <c r="DMU66" s="1674">
        <f t="shared" ref="DMU66" si="9717">$E59*$C$64*$C$66</f>
        <v>-128678.74095612153</v>
      </c>
      <c r="DMW66" s="1674">
        <f t="shared" ref="DMW66" si="9718">$E59*$C$64*$C$66</f>
        <v>-128678.74095612153</v>
      </c>
      <c r="DMY66" s="1674">
        <f t="shared" ref="DMY66" si="9719">$E59*$C$64*$C$66</f>
        <v>-128678.74095612153</v>
      </c>
      <c r="DNA66" s="1674">
        <f t="shared" ref="DNA66" si="9720">$E59*$C$64*$C$66</f>
        <v>-128678.74095612153</v>
      </c>
      <c r="DNC66" s="1674">
        <f t="shared" ref="DNC66" si="9721">$E59*$C$64*$C$66</f>
        <v>-128678.74095612153</v>
      </c>
      <c r="DNE66" s="1674">
        <f t="shared" ref="DNE66" si="9722">$E59*$C$64*$C$66</f>
        <v>-128678.74095612153</v>
      </c>
      <c r="DNG66" s="1674">
        <f t="shared" ref="DNG66" si="9723">$E59*$C$64*$C$66</f>
        <v>-128678.74095612153</v>
      </c>
      <c r="DNI66" s="1674">
        <f t="shared" ref="DNI66" si="9724">$E59*$C$64*$C$66</f>
        <v>-128678.74095612153</v>
      </c>
      <c r="DNK66" s="1674">
        <f t="shared" ref="DNK66" si="9725">$E59*$C$64*$C$66</f>
        <v>-128678.74095612153</v>
      </c>
      <c r="DNM66" s="1674">
        <f t="shared" ref="DNM66" si="9726">$E59*$C$64*$C$66</f>
        <v>-128678.74095612153</v>
      </c>
      <c r="DNO66" s="1674">
        <f t="shared" ref="DNO66" si="9727">$E59*$C$64*$C$66</f>
        <v>-128678.74095612153</v>
      </c>
      <c r="DNQ66" s="1674">
        <f t="shared" ref="DNQ66" si="9728">$E59*$C$64*$C$66</f>
        <v>-128678.74095612153</v>
      </c>
      <c r="DNS66" s="1674">
        <f t="shared" ref="DNS66" si="9729">$E59*$C$64*$C$66</f>
        <v>-128678.74095612153</v>
      </c>
      <c r="DNU66" s="1674">
        <f t="shared" ref="DNU66" si="9730">$E59*$C$64*$C$66</f>
        <v>-128678.74095612153</v>
      </c>
      <c r="DNW66" s="1674">
        <f t="shared" ref="DNW66" si="9731">$E59*$C$64*$C$66</f>
        <v>-128678.74095612153</v>
      </c>
      <c r="DNY66" s="1674">
        <f t="shared" ref="DNY66" si="9732">$E59*$C$64*$C$66</f>
        <v>-128678.74095612153</v>
      </c>
      <c r="DOA66" s="1674">
        <f t="shared" ref="DOA66" si="9733">$E59*$C$64*$C$66</f>
        <v>-128678.74095612153</v>
      </c>
      <c r="DOC66" s="1674">
        <f t="shared" ref="DOC66" si="9734">$E59*$C$64*$C$66</f>
        <v>-128678.74095612153</v>
      </c>
      <c r="DOE66" s="1674">
        <f t="shared" ref="DOE66" si="9735">$E59*$C$64*$C$66</f>
        <v>-128678.74095612153</v>
      </c>
      <c r="DOG66" s="1674">
        <f t="shared" ref="DOG66" si="9736">$E59*$C$64*$C$66</f>
        <v>-128678.74095612153</v>
      </c>
      <c r="DOI66" s="1674">
        <f t="shared" ref="DOI66" si="9737">$E59*$C$64*$C$66</f>
        <v>-128678.74095612153</v>
      </c>
      <c r="DOK66" s="1674">
        <f t="shared" ref="DOK66" si="9738">$E59*$C$64*$C$66</f>
        <v>-128678.74095612153</v>
      </c>
      <c r="DOM66" s="1674">
        <f t="shared" ref="DOM66" si="9739">$E59*$C$64*$C$66</f>
        <v>-128678.74095612153</v>
      </c>
      <c r="DOO66" s="1674">
        <f t="shared" ref="DOO66" si="9740">$E59*$C$64*$C$66</f>
        <v>-128678.74095612153</v>
      </c>
      <c r="DOQ66" s="1674">
        <f t="shared" ref="DOQ66" si="9741">$E59*$C$64*$C$66</f>
        <v>-128678.74095612153</v>
      </c>
      <c r="DOS66" s="1674">
        <f t="shared" ref="DOS66" si="9742">$E59*$C$64*$C$66</f>
        <v>-128678.74095612153</v>
      </c>
      <c r="DOU66" s="1674">
        <f t="shared" ref="DOU66" si="9743">$E59*$C$64*$C$66</f>
        <v>-128678.74095612153</v>
      </c>
      <c r="DOW66" s="1674">
        <f t="shared" ref="DOW66" si="9744">$E59*$C$64*$C$66</f>
        <v>-128678.74095612153</v>
      </c>
      <c r="DOY66" s="1674">
        <f t="shared" ref="DOY66" si="9745">$E59*$C$64*$C$66</f>
        <v>-128678.74095612153</v>
      </c>
      <c r="DPA66" s="1674">
        <f t="shared" ref="DPA66" si="9746">$E59*$C$64*$C$66</f>
        <v>-128678.74095612153</v>
      </c>
      <c r="DPC66" s="1674">
        <f t="shared" ref="DPC66" si="9747">$E59*$C$64*$C$66</f>
        <v>-128678.74095612153</v>
      </c>
      <c r="DPE66" s="1674">
        <f t="shared" ref="DPE66" si="9748">$E59*$C$64*$C$66</f>
        <v>-128678.74095612153</v>
      </c>
      <c r="DPG66" s="1674">
        <f t="shared" ref="DPG66" si="9749">$E59*$C$64*$C$66</f>
        <v>-128678.74095612153</v>
      </c>
      <c r="DPI66" s="1674">
        <f t="shared" ref="DPI66" si="9750">$E59*$C$64*$C$66</f>
        <v>-128678.74095612153</v>
      </c>
      <c r="DPK66" s="1674">
        <f t="shared" ref="DPK66" si="9751">$E59*$C$64*$C$66</f>
        <v>-128678.74095612153</v>
      </c>
      <c r="DPM66" s="1674">
        <f t="shared" ref="DPM66" si="9752">$E59*$C$64*$C$66</f>
        <v>-128678.74095612153</v>
      </c>
      <c r="DPO66" s="1674">
        <f t="shared" ref="DPO66" si="9753">$E59*$C$64*$C$66</f>
        <v>-128678.74095612153</v>
      </c>
      <c r="DPQ66" s="1674">
        <f t="shared" ref="DPQ66" si="9754">$E59*$C$64*$C$66</f>
        <v>-128678.74095612153</v>
      </c>
      <c r="DPS66" s="1674">
        <f t="shared" ref="DPS66" si="9755">$E59*$C$64*$C$66</f>
        <v>-128678.74095612153</v>
      </c>
      <c r="DPU66" s="1674">
        <f t="shared" ref="DPU66" si="9756">$E59*$C$64*$C$66</f>
        <v>-128678.74095612153</v>
      </c>
      <c r="DPW66" s="1674">
        <f t="shared" ref="DPW66" si="9757">$E59*$C$64*$C$66</f>
        <v>-128678.74095612153</v>
      </c>
      <c r="DPY66" s="1674">
        <f t="shared" ref="DPY66" si="9758">$E59*$C$64*$C$66</f>
        <v>-128678.74095612153</v>
      </c>
      <c r="DQA66" s="1674">
        <f t="shared" ref="DQA66" si="9759">$E59*$C$64*$C$66</f>
        <v>-128678.74095612153</v>
      </c>
      <c r="DQC66" s="1674">
        <f t="shared" ref="DQC66" si="9760">$E59*$C$64*$C$66</f>
        <v>-128678.74095612153</v>
      </c>
      <c r="DQE66" s="1674">
        <f t="shared" ref="DQE66" si="9761">$E59*$C$64*$C$66</f>
        <v>-128678.74095612153</v>
      </c>
      <c r="DQG66" s="1674">
        <f t="shared" ref="DQG66" si="9762">$E59*$C$64*$C$66</f>
        <v>-128678.74095612153</v>
      </c>
      <c r="DQI66" s="1674">
        <f t="shared" ref="DQI66" si="9763">$E59*$C$64*$C$66</f>
        <v>-128678.74095612153</v>
      </c>
      <c r="DQK66" s="1674">
        <f t="shared" ref="DQK66" si="9764">$E59*$C$64*$C$66</f>
        <v>-128678.74095612153</v>
      </c>
      <c r="DQM66" s="1674">
        <f t="shared" ref="DQM66" si="9765">$E59*$C$64*$C$66</f>
        <v>-128678.74095612153</v>
      </c>
      <c r="DQO66" s="1674">
        <f t="shared" ref="DQO66" si="9766">$E59*$C$64*$C$66</f>
        <v>-128678.74095612153</v>
      </c>
      <c r="DQQ66" s="1674">
        <f t="shared" ref="DQQ66" si="9767">$E59*$C$64*$C$66</f>
        <v>-128678.74095612153</v>
      </c>
      <c r="DQS66" s="1674">
        <f t="shared" ref="DQS66" si="9768">$E59*$C$64*$C$66</f>
        <v>-128678.74095612153</v>
      </c>
      <c r="DQU66" s="1674">
        <f t="shared" ref="DQU66" si="9769">$E59*$C$64*$C$66</f>
        <v>-128678.74095612153</v>
      </c>
      <c r="DQW66" s="1674">
        <f t="shared" ref="DQW66" si="9770">$E59*$C$64*$C$66</f>
        <v>-128678.74095612153</v>
      </c>
      <c r="DQY66" s="1674">
        <f t="shared" ref="DQY66" si="9771">$E59*$C$64*$C$66</f>
        <v>-128678.74095612153</v>
      </c>
      <c r="DRA66" s="1674">
        <f t="shared" ref="DRA66" si="9772">$E59*$C$64*$C$66</f>
        <v>-128678.74095612153</v>
      </c>
      <c r="DRC66" s="1674">
        <f t="shared" ref="DRC66" si="9773">$E59*$C$64*$C$66</f>
        <v>-128678.74095612153</v>
      </c>
      <c r="DRE66" s="1674">
        <f t="shared" ref="DRE66" si="9774">$E59*$C$64*$C$66</f>
        <v>-128678.74095612153</v>
      </c>
      <c r="DRG66" s="1674">
        <f t="shared" ref="DRG66" si="9775">$E59*$C$64*$C$66</f>
        <v>-128678.74095612153</v>
      </c>
      <c r="DRI66" s="1674">
        <f t="shared" ref="DRI66" si="9776">$E59*$C$64*$C$66</f>
        <v>-128678.74095612153</v>
      </c>
      <c r="DRK66" s="1674">
        <f t="shared" ref="DRK66" si="9777">$E59*$C$64*$C$66</f>
        <v>-128678.74095612153</v>
      </c>
      <c r="DRM66" s="1674">
        <f t="shared" ref="DRM66" si="9778">$E59*$C$64*$C$66</f>
        <v>-128678.74095612153</v>
      </c>
      <c r="DRO66" s="1674">
        <f t="shared" ref="DRO66" si="9779">$E59*$C$64*$C$66</f>
        <v>-128678.74095612153</v>
      </c>
      <c r="DRQ66" s="1674">
        <f t="shared" ref="DRQ66" si="9780">$E59*$C$64*$C$66</f>
        <v>-128678.74095612153</v>
      </c>
      <c r="DRS66" s="1674">
        <f t="shared" ref="DRS66" si="9781">$E59*$C$64*$C$66</f>
        <v>-128678.74095612153</v>
      </c>
      <c r="DRU66" s="1674">
        <f t="shared" ref="DRU66" si="9782">$E59*$C$64*$C$66</f>
        <v>-128678.74095612153</v>
      </c>
      <c r="DRW66" s="1674">
        <f t="shared" ref="DRW66" si="9783">$E59*$C$64*$C$66</f>
        <v>-128678.74095612153</v>
      </c>
      <c r="DRY66" s="1674">
        <f t="shared" ref="DRY66" si="9784">$E59*$C$64*$C$66</f>
        <v>-128678.74095612153</v>
      </c>
      <c r="DSA66" s="1674">
        <f t="shared" ref="DSA66" si="9785">$E59*$C$64*$C$66</f>
        <v>-128678.74095612153</v>
      </c>
      <c r="DSC66" s="1674">
        <f t="shared" ref="DSC66" si="9786">$E59*$C$64*$C$66</f>
        <v>-128678.74095612153</v>
      </c>
      <c r="DSE66" s="1674">
        <f t="shared" ref="DSE66" si="9787">$E59*$C$64*$C$66</f>
        <v>-128678.74095612153</v>
      </c>
      <c r="DSG66" s="1674">
        <f t="shared" ref="DSG66" si="9788">$E59*$C$64*$C$66</f>
        <v>-128678.74095612153</v>
      </c>
      <c r="DSI66" s="1674">
        <f t="shared" ref="DSI66" si="9789">$E59*$C$64*$C$66</f>
        <v>-128678.74095612153</v>
      </c>
      <c r="DSK66" s="1674">
        <f t="shared" ref="DSK66" si="9790">$E59*$C$64*$C$66</f>
        <v>-128678.74095612153</v>
      </c>
      <c r="DSM66" s="1674">
        <f t="shared" ref="DSM66" si="9791">$E59*$C$64*$C$66</f>
        <v>-128678.74095612153</v>
      </c>
      <c r="DSO66" s="1674">
        <f t="shared" ref="DSO66" si="9792">$E59*$C$64*$C$66</f>
        <v>-128678.74095612153</v>
      </c>
      <c r="DSQ66" s="1674">
        <f t="shared" ref="DSQ66" si="9793">$E59*$C$64*$C$66</f>
        <v>-128678.74095612153</v>
      </c>
      <c r="DSS66" s="1674">
        <f t="shared" ref="DSS66" si="9794">$E59*$C$64*$C$66</f>
        <v>-128678.74095612153</v>
      </c>
      <c r="DSU66" s="1674">
        <f t="shared" ref="DSU66" si="9795">$E59*$C$64*$C$66</f>
        <v>-128678.74095612153</v>
      </c>
      <c r="DSW66" s="1674">
        <f t="shared" ref="DSW66" si="9796">$E59*$C$64*$C$66</f>
        <v>-128678.74095612153</v>
      </c>
      <c r="DSY66" s="1674">
        <f t="shared" ref="DSY66" si="9797">$E59*$C$64*$C$66</f>
        <v>-128678.74095612153</v>
      </c>
      <c r="DTA66" s="1674">
        <f t="shared" ref="DTA66" si="9798">$E59*$C$64*$C$66</f>
        <v>-128678.74095612153</v>
      </c>
      <c r="DTC66" s="1674">
        <f t="shared" ref="DTC66" si="9799">$E59*$C$64*$C$66</f>
        <v>-128678.74095612153</v>
      </c>
      <c r="DTE66" s="1674">
        <f t="shared" ref="DTE66" si="9800">$E59*$C$64*$C$66</f>
        <v>-128678.74095612153</v>
      </c>
      <c r="DTG66" s="1674">
        <f t="shared" ref="DTG66" si="9801">$E59*$C$64*$C$66</f>
        <v>-128678.74095612153</v>
      </c>
      <c r="DTI66" s="1674">
        <f t="shared" ref="DTI66" si="9802">$E59*$C$64*$C$66</f>
        <v>-128678.74095612153</v>
      </c>
      <c r="DTK66" s="1674">
        <f t="shared" ref="DTK66" si="9803">$E59*$C$64*$C$66</f>
        <v>-128678.74095612153</v>
      </c>
      <c r="DTM66" s="1674">
        <f t="shared" ref="DTM66" si="9804">$E59*$C$64*$C$66</f>
        <v>-128678.74095612153</v>
      </c>
      <c r="DTO66" s="1674">
        <f t="shared" ref="DTO66" si="9805">$E59*$C$64*$C$66</f>
        <v>-128678.74095612153</v>
      </c>
      <c r="DTQ66" s="1674">
        <f t="shared" ref="DTQ66" si="9806">$E59*$C$64*$C$66</f>
        <v>-128678.74095612153</v>
      </c>
      <c r="DTS66" s="1674">
        <f t="shared" ref="DTS66" si="9807">$E59*$C$64*$C$66</f>
        <v>-128678.74095612153</v>
      </c>
      <c r="DTU66" s="1674">
        <f t="shared" ref="DTU66" si="9808">$E59*$C$64*$C$66</f>
        <v>-128678.74095612153</v>
      </c>
      <c r="DTW66" s="1674">
        <f t="shared" ref="DTW66" si="9809">$E59*$C$64*$C$66</f>
        <v>-128678.74095612153</v>
      </c>
      <c r="DTY66" s="1674">
        <f t="shared" ref="DTY66" si="9810">$E59*$C$64*$C$66</f>
        <v>-128678.74095612153</v>
      </c>
      <c r="DUA66" s="1674">
        <f t="shared" ref="DUA66" si="9811">$E59*$C$64*$C$66</f>
        <v>-128678.74095612153</v>
      </c>
      <c r="DUC66" s="1674">
        <f t="shared" ref="DUC66" si="9812">$E59*$C$64*$C$66</f>
        <v>-128678.74095612153</v>
      </c>
      <c r="DUE66" s="1674">
        <f t="shared" ref="DUE66" si="9813">$E59*$C$64*$C$66</f>
        <v>-128678.74095612153</v>
      </c>
      <c r="DUG66" s="1674">
        <f t="shared" ref="DUG66" si="9814">$E59*$C$64*$C$66</f>
        <v>-128678.74095612153</v>
      </c>
      <c r="DUI66" s="1674">
        <f t="shared" ref="DUI66" si="9815">$E59*$C$64*$C$66</f>
        <v>-128678.74095612153</v>
      </c>
      <c r="DUK66" s="1674">
        <f t="shared" ref="DUK66" si="9816">$E59*$C$64*$C$66</f>
        <v>-128678.74095612153</v>
      </c>
      <c r="DUM66" s="1674">
        <f t="shared" ref="DUM66" si="9817">$E59*$C$64*$C$66</f>
        <v>-128678.74095612153</v>
      </c>
      <c r="DUO66" s="1674">
        <f t="shared" ref="DUO66" si="9818">$E59*$C$64*$C$66</f>
        <v>-128678.74095612153</v>
      </c>
      <c r="DUQ66" s="1674">
        <f t="shared" ref="DUQ66" si="9819">$E59*$C$64*$C$66</f>
        <v>-128678.74095612153</v>
      </c>
      <c r="DUS66" s="1674">
        <f t="shared" ref="DUS66" si="9820">$E59*$C$64*$C$66</f>
        <v>-128678.74095612153</v>
      </c>
      <c r="DUU66" s="1674">
        <f t="shared" ref="DUU66" si="9821">$E59*$C$64*$C$66</f>
        <v>-128678.74095612153</v>
      </c>
      <c r="DUW66" s="1674">
        <f t="shared" ref="DUW66" si="9822">$E59*$C$64*$C$66</f>
        <v>-128678.74095612153</v>
      </c>
      <c r="DUY66" s="1674">
        <f t="shared" ref="DUY66" si="9823">$E59*$C$64*$C$66</f>
        <v>-128678.74095612153</v>
      </c>
      <c r="DVA66" s="1674">
        <f t="shared" ref="DVA66" si="9824">$E59*$C$64*$C$66</f>
        <v>-128678.74095612153</v>
      </c>
      <c r="DVC66" s="1674">
        <f t="shared" ref="DVC66" si="9825">$E59*$C$64*$C$66</f>
        <v>-128678.74095612153</v>
      </c>
      <c r="DVE66" s="1674">
        <f t="shared" ref="DVE66" si="9826">$E59*$C$64*$C$66</f>
        <v>-128678.74095612153</v>
      </c>
      <c r="DVG66" s="1674">
        <f t="shared" ref="DVG66" si="9827">$E59*$C$64*$C$66</f>
        <v>-128678.74095612153</v>
      </c>
      <c r="DVI66" s="1674">
        <f t="shared" ref="DVI66" si="9828">$E59*$C$64*$C$66</f>
        <v>-128678.74095612153</v>
      </c>
      <c r="DVK66" s="1674">
        <f t="shared" ref="DVK66" si="9829">$E59*$C$64*$C$66</f>
        <v>-128678.74095612153</v>
      </c>
      <c r="DVM66" s="1674">
        <f t="shared" ref="DVM66" si="9830">$E59*$C$64*$C$66</f>
        <v>-128678.74095612153</v>
      </c>
      <c r="DVO66" s="1674">
        <f t="shared" ref="DVO66" si="9831">$E59*$C$64*$C$66</f>
        <v>-128678.74095612153</v>
      </c>
      <c r="DVQ66" s="1674">
        <f t="shared" ref="DVQ66" si="9832">$E59*$C$64*$C$66</f>
        <v>-128678.74095612153</v>
      </c>
      <c r="DVS66" s="1674">
        <f t="shared" ref="DVS66" si="9833">$E59*$C$64*$C$66</f>
        <v>-128678.74095612153</v>
      </c>
      <c r="DVU66" s="1674">
        <f t="shared" ref="DVU66" si="9834">$E59*$C$64*$C$66</f>
        <v>-128678.74095612153</v>
      </c>
      <c r="DVW66" s="1674">
        <f t="shared" ref="DVW66" si="9835">$E59*$C$64*$C$66</f>
        <v>-128678.74095612153</v>
      </c>
      <c r="DVY66" s="1674">
        <f t="shared" ref="DVY66" si="9836">$E59*$C$64*$C$66</f>
        <v>-128678.74095612153</v>
      </c>
      <c r="DWA66" s="1674">
        <f t="shared" ref="DWA66" si="9837">$E59*$C$64*$C$66</f>
        <v>-128678.74095612153</v>
      </c>
      <c r="DWC66" s="1674">
        <f t="shared" ref="DWC66" si="9838">$E59*$C$64*$C$66</f>
        <v>-128678.74095612153</v>
      </c>
      <c r="DWE66" s="1674">
        <f t="shared" ref="DWE66" si="9839">$E59*$C$64*$C$66</f>
        <v>-128678.74095612153</v>
      </c>
      <c r="DWG66" s="1674">
        <f t="shared" ref="DWG66" si="9840">$E59*$C$64*$C$66</f>
        <v>-128678.74095612153</v>
      </c>
      <c r="DWI66" s="1674">
        <f t="shared" ref="DWI66" si="9841">$E59*$C$64*$C$66</f>
        <v>-128678.74095612153</v>
      </c>
      <c r="DWK66" s="1674">
        <f t="shared" ref="DWK66" si="9842">$E59*$C$64*$C$66</f>
        <v>-128678.74095612153</v>
      </c>
      <c r="DWM66" s="1674">
        <f t="shared" ref="DWM66" si="9843">$E59*$C$64*$C$66</f>
        <v>-128678.74095612153</v>
      </c>
      <c r="DWO66" s="1674">
        <f t="shared" ref="DWO66" si="9844">$E59*$C$64*$C$66</f>
        <v>-128678.74095612153</v>
      </c>
      <c r="DWQ66" s="1674">
        <f t="shared" ref="DWQ66" si="9845">$E59*$C$64*$C$66</f>
        <v>-128678.74095612153</v>
      </c>
      <c r="DWS66" s="1674">
        <f t="shared" ref="DWS66" si="9846">$E59*$C$64*$C$66</f>
        <v>-128678.74095612153</v>
      </c>
      <c r="DWU66" s="1674">
        <f t="shared" ref="DWU66" si="9847">$E59*$C$64*$C$66</f>
        <v>-128678.74095612153</v>
      </c>
      <c r="DWW66" s="1674">
        <f t="shared" ref="DWW66" si="9848">$E59*$C$64*$C$66</f>
        <v>-128678.74095612153</v>
      </c>
      <c r="DWY66" s="1674">
        <f t="shared" ref="DWY66" si="9849">$E59*$C$64*$C$66</f>
        <v>-128678.74095612153</v>
      </c>
      <c r="DXA66" s="1674">
        <f t="shared" ref="DXA66" si="9850">$E59*$C$64*$C$66</f>
        <v>-128678.74095612153</v>
      </c>
      <c r="DXC66" s="1674">
        <f t="shared" ref="DXC66" si="9851">$E59*$C$64*$C$66</f>
        <v>-128678.74095612153</v>
      </c>
      <c r="DXE66" s="1674">
        <f t="shared" ref="DXE66" si="9852">$E59*$C$64*$C$66</f>
        <v>-128678.74095612153</v>
      </c>
      <c r="DXG66" s="1674">
        <f t="shared" ref="DXG66" si="9853">$E59*$C$64*$C$66</f>
        <v>-128678.74095612153</v>
      </c>
      <c r="DXI66" s="1674">
        <f t="shared" ref="DXI66" si="9854">$E59*$C$64*$C$66</f>
        <v>-128678.74095612153</v>
      </c>
      <c r="DXK66" s="1674">
        <f t="shared" ref="DXK66" si="9855">$E59*$C$64*$C$66</f>
        <v>-128678.74095612153</v>
      </c>
      <c r="DXM66" s="1674">
        <f t="shared" ref="DXM66" si="9856">$E59*$C$64*$C$66</f>
        <v>-128678.74095612153</v>
      </c>
      <c r="DXO66" s="1674">
        <f t="shared" ref="DXO66" si="9857">$E59*$C$64*$C$66</f>
        <v>-128678.74095612153</v>
      </c>
      <c r="DXQ66" s="1674">
        <f t="shared" ref="DXQ66" si="9858">$E59*$C$64*$C$66</f>
        <v>-128678.74095612153</v>
      </c>
      <c r="DXS66" s="1674">
        <f t="shared" ref="DXS66" si="9859">$E59*$C$64*$C$66</f>
        <v>-128678.74095612153</v>
      </c>
      <c r="DXU66" s="1674">
        <f t="shared" ref="DXU66" si="9860">$E59*$C$64*$C$66</f>
        <v>-128678.74095612153</v>
      </c>
      <c r="DXW66" s="1674">
        <f t="shared" ref="DXW66" si="9861">$E59*$C$64*$C$66</f>
        <v>-128678.74095612153</v>
      </c>
      <c r="DXY66" s="1674">
        <f t="shared" ref="DXY66" si="9862">$E59*$C$64*$C$66</f>
        <v>-128678.74095612153</v>
      </c>
      <c r="DYA66" s="1674">
        <f t="shared" ref="DYA66" si="9863">$E59*$C$64*$C$66</f>
        <v>-128678.74095612153</v>
      </c>
      <c r="DYC66" s="1674">
        <f t="shared" ref="DYC66" si="9864">$E59*$C$64*$C$66</f>
        <v>-128678.74095612153</v>
      </c>
      <c r="DYE66" s="1674">
        <f t="shared" ref="DYE66" si="9865">$E59*$C$64*$C$66</f>
        <v>-128678.74095612153</v>
      </c>
      <c r="DYG66" s="1674">
        <f t="shared" ref="DYG66" si="9866">$E59*$C$64*$C$66</f>
        <v>-128678.74095612153</v>
      </c>
      <c r="DYI66" s="1674">
        <f t="shared" ref="DYI66" si="9867">$E59*$C$64*$C$66</f>
        <v>-128678.74095612153</v>
      </c>
      <c r="DYK66" s="1674">
        <f t="shared" ref="DYK66" si="9868">$E59*$C$64*$C$66</f>
        <v>-128678.74095612153</v>
      </c>
      <c r="DYM66" s="1674">
        <f t="shared" ref="DYM66" si="9869">$E59*$C$64*$C$66</f>
        <v>-128678.74095612153</v>
      </c>
      <c r="DYO66" s="1674">
        <f t="shared" ref="DYO66" si="9870">$E59*$C$64*$C$66</f>
        <v>-128678.74095612153</v>
      </c>
      <c r="DYQ66" s="1674">
        <f t="shared" ref="DYQ66" si="9871">$E59*$C$64*$C$66</f>
        <v>-128678.74095612153</v>
      </c>
      <c r="DYS66" s="1674">
        <f t="shared" ref="DYS66" si="9872">$E59*$C$64*$C$66</f>
        <v>-128678.74095612153</v>
      </c>
      <c r="DYU66" s="1674">
        <f t="shared" ref="DYU66" si="9873">$E59*$C$64*$C$66</f>
        <v>-128678.74095612153</v>
      </c>
      <c r="DYW66" s="1674">
        <f t="shared" ref="DYW66" si="9874">$E59*$C$64*$C$66</f>
        <v>-128678.74095612153</v>
      </c>
      <c r="DYY66" s="1674">
        <f t="shared" ref="DYY66" si="9875">$E59*$C$64*$C$66</f>
        <v>-128678.74095612153</v>
      </c>
      <c r="DZA66" s="1674">
        <f t="shared" ref="DZA66" si="9876">$E59*$C$64*$C$66</f>
        <v>-128678.74095612153</v>
      </c>
      <c r="DZC66" s="1674">
        <f t="shared" ref="DZC66" si="9877">$E59*$C$64*$C$66</f>
        <v>-128678.74095612153</v>
      </c>
      <c r="DZE66" s="1674">
        <f t="shared" ref="DZE66" si="9878">$E59*$C$64*$C$66</f>
        <v>-128678.74095612153</v>
      </c>
      <c r="DZG66" s="1674">
        <f t="shared" ref="DZG66" si="9879">$E59*$C$64*$C$66</f>
        <v>-128678.74095612153</v>
      </c>
      <c r="DZI66" s="1674">
        <f t="shared" ref="DZI66" si="9880">$E59*$C$64*$C$66</f>
        <v>-128678.74095612153</v>
      </c>
      <c r="DZK66" s="1674">
        <f t="shared" ref="DZK66" si="9881">$E59*$C$64*$C$66</f>
        <v>-128678.74095612153</v>
      </c>
      <c r="DZM66" s="1674">
        <f t="shared" ref="DZM66" si="9882">$E59*$C$64*$C$66</f>
        <v>-128678.74095612153</v>
      </c>
      <c r="DZO66" s="1674">
        <f t="shared" ref="DZO66" si="9883">$E59*$C$64*$C$66</f>
        <v>-128678.74095612153</v>
      </c>
      <c r="DZQ66" s="1674">
        <f t="shared" ref="DZQ66" si="9884">$E59*$C$64*$C$66</f>
        <v>-128678.74095612153</v>
      </c>
      <c r="DZS66" s="1674">
        <f t="shared" ref="DZS66" si="9885">$E59*$C$64*$C$66</f>
        <v>-128678.74095612153</v>
      </c>
      <c r="DZU66" s="1674">
        <f t="shared" ref="DZU66" si="9886">$E59*$C$64*$C$66</f>
        <v>-128678.74095612153</v>
      </c>
      <c r="DZW66" s="1674">
        <f t="shared" ref="DZW66" si="9887">$E59*$C$64*$C$66</f>
        <v>-128678.74095612153</v>
      </c>
      <c r="DZY66" s="1674">
        <f t="shared" ref="DZY66" si="9888">$E59*$C$64*$C$66</f>
        <v>-128678.74095612153</v>
      </c>
      <c r="EAA66" s="1674">
        <f t="shared" ref="EAA66" si="9889">$E59*$C$64*$C$66</f>
        <v>-128678.74095612153</v>
      </c>
      <c r="EAC66" s="1674">
        <f t="shared" ref="EAC66" si="9890">$E59*$C$64*$C$66</f>
        <v>-128678.74095612153</v>
      </c>
      <c r="EAE66" s="1674">
        <f t="shared" ref="EAE66" si="9891">$E59*$C$64*$C$66</f>
        <v>-128678.74095612153</v>
      </c>
      <c r="EAG66" s="1674">
        <f t="shared" ref="EAG66" si="9892">$E59*$C$64*$C$66</f>
        <v>-128678.74095612153</v>
      </c>
      <c r="EAI66" s="1674">
        <f t="shared" ref="EAI66" si="9893">$E59*$C$64*$C$66</f>
        <v>-128678.74095612153</v>
      </c>
      <c r="EAK66" s="1674">
        <f t="shared" ref="EAK66" si="9894">$E59*$C$64*$C$66</f>
        <v>-128678.74095612153</v>
      </c>
      <c r="EAM66" s="1674">
        <f t="shared" ref="EAM66" si="9895">$E59*$C$64*$C$66</f>
        <v>-128678.74095612153</v>
      </c>
      <c r="EAO66" s="1674">
        <f t="shared" ref="EAO66" si="9896">$E59*$C$64*$C$66</f>
        <v>-128678.74095612153</v>
      </c>
      <c r="EAQ66" s="1674">
        <f t="shared" ref="EAQ66" si="9897">$E59*$C$64*$C$66</f>
        <v>-128678.74095612153</v>
      </c>
      <c r="EAS66" s="1674">
        <f t="shared" ref="EAS66" si="9898">$E59*$C$64*$C$66</f>
        <v>-128678.74095612153</v>
      </c>
      <c r="EAU66" s="1674">
        <f t="shared" ref="EAU66" si="9899">$E59*$C$64*$C$66</f>
        <v>-128678.74095612153</v>
      </c>
      <c r="EAW66" s="1674">
        <f t="shared" ref="EAW66" si="9900">$E59*$C$64*$C$66</f>
        <v>-128678.74095612153</v>
      </c>
      <c r="EAY66" s="1674">
        <f t="shared" ref="EAY66" si="9901">$E59*$C$64*$C$66</f>
        <v>-128678.74095612153</v>
      </c>
      <c r="EBA66" s="1674">
        <f t="shared" ref="EBA66" si="9902">$E59*$C$64*$C$66</f>
        <v>-128678.74095612153</v>
      </c>
      <c r="EBC66" s="1674">
        <f t="shared" ref="EBC66" si="9903">$E59*$C$64*$C$66</f>
        <v>-128678.74095612153</v>
      </c>
      <c r="EBE66" s="1674">
        <f t="shared" ref="EBE66" si="9904">$E59*$C$64*$C$66</f>
        <v>-128678.74095612153</v>
      </c>
      <c r="EBG66" s="1674">
        <f t="shared" ref="EBG66" si="9905">$E59*$C$64*$C$66</f>
        <v>-128678.74095612153</v>
      </c>
      <c r="EBI66" s="1674">
        <f t="shared" ref="EBI66" si="9906">$E59*$C$64*$C$66</f>
        <v>-128678.74095612153</v>
      </c>
      <c r="EBK66" s="1674">
        <f t="shared" ref="EBK66" si="9907">$E59*$C$64*$C$66</f>
        <v>-128678.74095612153</v>
      </c>
      <c r="EBM66" s="1674">
        <f t="shared" ref="EBM66" si="9908">$E59*$C$64*$C$66</f>
        <v>-128678.74095612153</v>
      </c>
      <c r="EBO66" s="1674">
        <f t="shared" ref="EBO66" si="9909">$E59*$C$64*$C$66</f>
        <v>-128678.74095612153</v>
      </c>
      <c r="EBQ66" s="1674">
        <f t="shared" ref="EBQ66" si="9910">$E59*$C$64*$C$66</f>
        <v>-128678.74095612153</v>
      </c>
      <c r="EBS66" s="1674">
        <f t="shared" ref="EBS66" si="9911">$E59*$C$64*$C$66</f>
        <v>-128678.74095612153</v>
      </c>
      <c r="EBU66" s="1674">
        <f t="shared" ref="EBU66" si="9912">$E59*$C$64*$C$66</f>
        <v>-128678.74095612153</v>
      </c>
      <c r="EBW66" s="1674">
        <f t="shared" ref="EBW66" si="9913">$E59*$C$64*$C$66</f>
        <v>-128678.74095612153</v>
      </c>
      <c r="EBY66" s="1674">
        <f t="shared" ref="EBY66" si="9914">$E59*$C$64*$C$66</f>
        <v>-128678.74095612153</v>
      </c>
      <c r="ECA66" s="1674">
        <f t="shared" ref="ECA66" si="9915">$E59*$C$64*$C$66</f>
        <v>-128678.74095612153</v>
      </c>
      <c r="ECC66" s="1674">
        <f t="shared" ref="ECC66" si="9916">$E59*$C$64*$C$66</f>
        <v>-128678.74095612153</v>
      </c>
      <c r="ECE66" s="1674">
        <f t="shared" ref="ECE66" si="9917">$E59*$C$64*$C$66</f>
        <v>-128678.74095612153</v>
      </c>
      <c r="ECG66" s="1674">
        <f t="shared" ref="ECG66" si="9918">$E59*$C$64*$C$66</f>
        <v>-128678.74095612153</v>
      </c>
      <c r="ECI66" s="1674">
        <f t="shared" ref="ECI66" si="9919">$E59*$C$64*$C$66</f>
        <v>-128678.74095612153</v>
      </c>
      <c r="ECK66" s="1674">
        <f t="shared" ref="ECK66" si="9920">$E59*$C$64*$C$66</f>
        <v>-128678.74095612153</v>
      </c>
      <c r="ECM66" s="1674">
        <f t="shared" ref="ECM66" si="9921">$E59*$C$64*$C$66</f>
        <v>-128678.74095612153</v>
      </c>
      <c r="ECO66" s="1674">
        <f t="shared" ref="ECO66" si="9922">$E59*$C$64*$C$66</f>
        <v>-128678.74095612153</v>
      </c>
      <c r="ECQ66" s="1674">
        <f t="shared" ref="ECQ66" si="9923">$E59*$C$64*$C$66</f>
        <v>-128678.74095612153</v>
      </c>
      <c r="ECS66" s="1674">
        <f t="shared" ref="ECS66" si="9924">$E59*$C$64*$C$66</f>
        <v>-128678.74095612153</v>
      </c>
      <c r="ECU66" s="1674">
        <f t="shared" ref="ECU66" si="9925">$E59*$C$64*$C$66</f>
        <v>-128678.74095612153</v>
      </c>
      <c r="ECW66" s="1674">
        <f t="shared" ref="ECW66" si="9926">$E59*$C$64*$C$66</f>
        <v>-128678.74095612153</v>
      </c>
      <c r="ECY66" s="1674">
        <f t="shared" ref="ECY66" si="9927">$E59*$C$64*$C$66</f>
        <v>-128678.74095612153</v>
      </c>
      <c r="EDA66" s="1674">
        <f t="shared" ref="EDA66" si="9928">$E59*$C$64*$C$66</f>
        <v>-128678.74095612153</v>
      </c>
      <c r="EDC66" s="1674">
        <f t="shared" ref="EDC66" si="9929">$E59*$C$64*$C$66</f>
        <v>-128678.74095612153</v>
      </c>
      <c r="EDE66" s="1674">
        <f t="shared" ref="EDE66" si="9930">$E59*$C$64*$C$66</f>
        <v>-128678.74095612153</v>
      </c>
      <c r="EDG66" s="1674">
        <f t="shared" ref="EDG66" si="9931">$E59*$C$64*$C$66</f>
        <v>-128678.74095612153</v>
      </c>
      <c r="EDI66" s="1674">
        <f t="shared" ref="EDI66" si="9932">$E59*$C$64*$C$66</f>
        <v>-128678.74095612153</v>
      </c>
      <c r="EDK66" s="1674">
        <f t="shared" ref="EDK66" si="9933">$E59*$C$64*$C$66</f>
        <v>-128678.74095612153</v>
      </c>
      <c r="EDM66" s="1674">
        <f t="shared" ref="EDM66" si="9934">$E59*$C$64*$C$66</f>
        <v>-128678.74095612153</v>
      </c>
      <c r="EDO66" s="1674">
        <f t="shared" ref="EDO66" si="9935">$E59*$C$64*$C$66</f>
        <v>-128678.74095612153</v>
      </c>
      <c r="EDQ66" s="1674">
        <f t="shared" ref="EDQ66" si="9936">$E59*$C$64*$C$66</f>
        <v>-128678.74095612153</v>
      </c>
      <c r="EDS66" s="1674">
        <f t="shared" ref="EDS66" si="9937">$E59*$C$64*$C$66</f>
        <v>-128678.74095612153</v>
      </c>
      <c r="EDU66" s="1674">
        <f t="shared" ref="EDU66" si="9938">$E59*$C$64*$C$66</f>
        <v>-128678.74095612153</v>
      </c>
      <c r="EDW66" s="1674">
        <f t="shared" ref="EDW66" si="9939">$E59*$C$64*$C$66</f>
        <v>-128678.74095612153</v>
      </c>
      <c r="EDY66" s="1674">
        <f t="shared" ref="EDY66" si="9940">$E59*$C$64*$C$66</f>
        <v>-128678.74095612153</v>
      </c>
      <c r="EEA66" s="1674">
        <f t="shared" ref="EEA66" si="9941">$E59*$C$64*$C$66</f>
        <v>-128678.74095612153</v>
      </c>
      <c r="EEC66" s="1674">
        <f t="shared" ref="EEC66" si="9942">$E59*$C$64*$C$66</f>
        <v>-128678.74095612153</v>
      </c>
      <c r="EEE66" s="1674">
        <f t="shared" ref="EEE66" si="9943">$E59*$C$64*$C$66</f>
        <v>-128678.74095612153</v>
      </c>
      <c r="EEG66" s="1674">
        <f t="shared" ref="EEG66" si="9944">$E59*$C$64*$C$66</f>
        <v>-128678.74095612153</v>
      </c>
      <c r="EEI66" s="1674">
        <f t="shared" ref="EEI66" si="9945">$E59*$C$64*$C$66</f>
        <v>-128678.74095612153</v>
      </c>
      <c r="EEK66" s="1674">
        <f t="shared" ref="EEK66" si="9946">$E59*$C$64*$C$66</f>
        <v>-128678.74095612153</v>
      </c>
      <c r="EEM66" s="1674">
        <f t="shared" ref="EEM66" si="9947">$E59*$C$64*$C$66</f>
        <v>-128678.74095612153</v>
      </c>
      <c r="EEO66" s="1674">
        <f t="shared" ref="EEO66" si="9948">$E59*$C$64*$C$66</f>
        <v>-128678.74095612153</v>
      </c>
      <c r="EEQ66" s="1674">
        <f t="shared" ref="EEQ66" si="9949">$E59*$C$64*$C$66</f>
        <v>-128678.74095612153</v>
      </c>
      <c r="EES66" s="1674">
        <f t="shared" ref="EES66" si="9950">$E59*$C$64*$C$66</f>
        <v>-128678.74095612153</v>
      </c>
      <c r="EEU66" s="1674">
        <f t="shared" ref="EEU66" si="9951">$E59*$C$64*$C$66</f>
        <v>-128678.74095612153</v>
      </c>
      <c r="EEW66" s="1674">
        <f t="shared" ref="EEW66" si="9952">$E59*$C$64*$C$66</f>
        <v>-128678.74095612153</v>
      </c>
      <c r="EEY66" s="1674">
        <f t="shared" ref="EEY66" si="9953">$E59*$C$64*$C$66</f>
        <v>-128678.74095612153</v>
      </c>
      <c r="EFA66" s="1674">
        <f t="shared" ref="EFA66" si="9954">$E59*$C$64*$C$66</f>
        <v>-128678.74095612153</v>
      </c>
      <c r="EFC66" s="1674">
        <f t="shared" ref="EFC66" si="9955">$E59*$C$64*$C$66</f>
        <v>-128678.74095612153</v>
      </c>
      <c r="EFE66" s="1674">
        <f t="shared" ref="EFE66" si="9956">$E59*$C$64*$C$66</f>
        <v>-128678.74095612153</v>
      </c>
      <c r="EFG66" s="1674">
        <f t="shared" ref="EFG66" si="9957">$E59*$C$64*$C$66</f>
        <v>-128678.74095612153</v>
      </c>
      <c r="EFI66" s="1674">
        <f t="shared" ref="EFI66" si="9958">$E59*$C$64*$C$66</f>
        <v>-128678.74095612153</v>
      </c>
      <c r="EFK66" s="1674">
        <f t="shared" ref="EFK66" si="9959">$E59*$C$64*$C$66</f>
        <v>-128678.74095612153</v>
      </c>
      <c r="EFM66" s="1674">
        <f t="shared" ref="EFM66" si="9960">$E59*$C$64*$C$66</f>
        <v>-128678.74095612153</v>
      </c>
      <c r="EFO66" s="1674">
        <f t="shared" ref="EFO66" si="9961">$E59*$C$64*$C$66</f>
        <v>-128678.74095612153</v>
      </c>
      <c r="EFQ66" s="1674">
        <f t="shared" ref="EFQ66" si="9962">$E59*$C$64*$C$66</f>
        <v>-128678.74095612153</v>
      </c>
      <c r="EFS66" s="1674">
        <f t="shared" ref="EFS66" si="9963">$E59*$C$64*$C$66</f>
        <v>-128678.74095612153</v>
      </c>
      <c r="EFU66" s="1674">
        <f t="shared" ref="EFU66" si="9964">$E59*$C$64*$C$66</f>
        <v>-128678.74095612153</v>
      </c>
      <c r="EFW66" s="1674">
        <f t="shared" ref="EFW66" si="9965">$E59*$C$64*$C$66</f>
        <v>-128678.74095612153</v>
      </c>
      <c r="EFY66" s="1674">
        <f t="shared" ref="EFY66" si="9966">$E59*$C$64*$C$66</f>
        <v>-128678.74095612153</v>
      </c>
      <c r="EGA66" s="1674">
        <f t="shared" ref="EGA66" si="9967">$E59*$C$64*$C$66</f>
        <v>-128678.74095612153</v>
      </c>
      <c r="EGC66" s="1674">
        <f t="shared" ref="EGC66" si="9968">$E59*$C$64*$C$66</f>
        <v>-128678.74095612153</v>
      </c>
      <c r="EGE66" s="1674">
        <f t="shared" ref="EGE66" si="9969">$E59*$C$64*$C$66</f>
        <v>-128678.74095612153</v>
      </c>
      <c r="EGG66" s="1674">
        <f t="shared" ref="EGG66" si="9970">$E59*$C$64*$C$66</f>
        <v>-128678.74095612153</v>
      </c>
      <c r="EGI66" s="1674">
        <f t="shared" ref="EGI66" si="9971">$E59*$C$64*$C$66</f>
        <v>-128678.74095612153</v>
      </c>
      <c r="EGK66" s="1674">
        <f t="shared" ref="EGK66" si="9972">$E59*$C$64*$C$66</f>
        <v>-128678.74095612153</v>
      </c>
      <c r="EGM66" s="1674">
        <f t="shared" ref="EGM66" si="9973">$E59*$C$64*$C$66</f>
        <v>-128678.74095612153</v>
      </c>
      <c r="EGO66" s="1674">
        <f t="shared" ref="EGO66" si="9974">$E59*$C$64*$C$66</f>
        <v>-128678.74095612153</v>
      </c>
      <c r="EGQ66" s="1674">
        <f t="shared" ref="EGQ66" si="9975">$E59*$C$64*$C$66</f>
        <v>-128678.74095612153</v>
      </c>
      <c r="EGS66" s="1674">
        <f t="shared" ref="EGS66" si="9976">$E59*$C$64*$C$66</f>
        <v>-128678.74095612153</v>
      </c>
      <c r="EGU66" s="1674">
        <f t="shared" ref="EGU66" si="9977">$E59*$C$64*$C$66</f>
        <v>-128678.74095612153</v>
      </c>
      <c r="EGW66" s="1674">
        <f t="shared" ref="EGW66" si="9978">$E59*$C$64*$C$66</f>
        <v>-128678.74095612153</v>
      </c>
      <c r="EGY66" s="1674">
        <f t="shared" ref="EGY66" si="9979">$E59*$C$64*$C$66</f>
        <v>-128678.74095612153</v>
      </c>
      <c r="EHA66" s="1674">
        <f t="shared" ref="EHA66" si="9980">$E59*$C$64*$C$66</f>
        <v>-128678.74095612153</v>
      </c>
      <c r="EHC66" s="1674">
        <f t="shared" ref="EHC66" si="9981">$E59*$C$64*$C$66</f>
        <v>-128678.74095612153</v>
      </c>
      <c r="EHE66" s="1674">
        <f t="shared" ref="EHE66" si="9982">$E59*$C$64*$C$66</f>
        <v>-128678.74095612153</v>
      </c>
      <c r="EHG66" s="1674">
        <f t="shared" ref="EHG66" si="9983">$E59*$C$64*$C$66</f>
        <v>-128678.74095612153</v>
      </c>
      <c r="EHI66" s="1674">
        <f t="shared" ref="EHI66" si="9984">$E59*$C$64*$C$66</f>
        <v>-128678.74095612153</v>
      </c>
      <c r="EHK66" s="1674">
        <f t="shared" ref="EHK66" si="9985">$E59*$C$64*$C$66</f>
        <v>-128678.74095612153</v>
      </c>
      <c r="EHM66" s="1674">
        <f t="shared" ref="EHM66" si="9986">$E59*$C$64*$C$66</f>
        <v>-128678.74095612153</v>
      </c>
      <c r="EHO66" s="1674">
        <f t="shared" ref="EHO66" si="9987">$E59*$C$64*$C$66</f>
        <v>-128678.74095612153</v>
      </c>
      <c r="EHQ66" s="1674">
        <f t="shared" ref="EHQ66" si="9988">$E59*$C$64*$C$66</f>
        <v>-128678.74095612153</v>
      </c>
      <c r="EHS66" s="1674">
        <f t="shared" ref="EHS66" si="9989">$E59*$C$64*$C$66</f>
        <v>-128678.74095612153</v>
      </c>
      <c r="EHU66" s="1674">
        <f t="shared" ref="EHU66" si="9990">$E59*$C$64*$C$66</f>
        <v>-128678.74095612153</v>
      </c>
      <c r="EHW66" s="1674">
        <f t="shared" ref="EHW66" si="9991">$E59*$C$64*$C$66</f>
        <v>-128678.74095612153</v>
      </c>
      <c r="EHY66" s="1674">
        <f t="shared" ref="EHY66" si="9992">$E59*$C$64*$C$66</f>
        <v>-128678.74095612153</v>
      </c>
      <c r="EIA66" s="1674">
        <f t="shared" ref="EIA66" si="9993">$E59*$C$64*$C$66</f>
        <v>-128678.74095612153</v>
      </c>
      <c r="EIC66" s="1674">
        <f t="shared" ref="EIC66" si="9994">$E59*$C$64*$C$66</f>
        <v>-128678.74095612153</v>
      </c>
      <c r="EIE66" s="1674">
        <f t="shared" ref="EIE66" si="9995">$E59*$C$64*$C$66</f>
        <v>-128678.74095612153</v>
      </c>
      <c r="EIG66" s="1674">
        <f t="shared" ref="EIG66" si="9996">$E59*$C$64*$C$66</f>
        <v>-128678.74095612153</v>
      </c>
      <c r="EII66" s="1674">
        <f t="shared" ref="EII66" si="9997">$E59*$C$64*$C$66</f>
        <v>-128678.74095612153</v>
      </c>
      <c r="EIK66" s="1674">
        <f t="shared" ref="EIK66" si="9998">$E59*$C$64*$C$66</f>
        <v>-128678.74095612153</v>
      </c>
      <c r="EIM66" s="1674">
        <f t="shared" ref="EIM66" si="9999">$E59*$C$64*$C$66</f>
        <v>-128678.74095612153</v>
      </c>
      <c r="EIO66" s="1674">
        <f t="shared" ref="EIO66" si="10000">$E59*$C$64*$C$66</f>
        <v>-128678.74095612153</v>
      </c>
      <c r="EIQ66" s="1674">
        <f t="shared" ref="EIQ66" si="10001">$E59*$C$64*$C$66</f>
        <v>-128678.74095612153</v>
      </c>
      <c r="EIS66" s="1674">
        <f t="shared" ref="EIS66" si="10002">$E59*$C$64*$C$66</f>
        <v>-128678.74095612153</v>
      </c>
      <c r="EIU66" s="1674">
        <f t="shared" ref="EIU66" si="10003">$E59*$C$64*$C$66</f>
        <v>-128678.74095612153</v>
      </c>
      <c r="EIW66" s="1674">
        <f t="shared" ref="EIW66" si="10004">$E59*$C$64*$C$66</f>
        <v>-128678.74095612153</v>
      </c>
      <c r="EIY66" s="1674">
        <f t="shared" ref="EIY66" si="10005">$E59*$C$64*$C$66</f>
        <v>-128678.74095612153</v>
      </c>
      <c r="EJA66" s="1674">
        <f t="shared" ref="EJA66" si="10006">$E59*$C$64*$C$66</f>
        <v>-128678.74095612153</v>
      </c>
      <c r="EJC66" s="1674">
        <f t="shared" ref="EJC66" si="10007">$E59*$C$64*$C$66</f>
        <v>-128678.74095612153</v>
      </c>
      <c r="EJE66" s="1674">
        <f t="shared" ref="EJE66" si="10008">$E59*$C$64*$C$66</f>
        <v>-128678.74095612153</v>
      </c>
      <c r="EJG66" s="1674">
        <f t="shared" ref="EJG66" si="10009">$E59*$C$64*$C$66</f>
        <v>-128678.74095612153</v>
      </c>
      <c r="EJI66" s="1674">
        <f t="shared" ref="EJI66" si="10010">$E59*$C$64*$C$66</f>
        <v>-128678.74095612153</v>
      </c>
      <c r="EJK66" s="1674">
        <f t="shared" ref="EJK66" si="10011">$E59*$C$64*$C$66</f>
        <v>-128678.74095612153</v>
      </c>
      <c r="EJM66" s="1674">
        <f t="shared" ref="EJM66" si="10012">$E59*$C$64*$C$66</f>
        <v>-128678.74095612153</v>
      </c>
      <c r="EJO66" s="1674">
        <f t="shared" ref="EJO66" si="10013">$E59*$C$64*$C$66</f>
        <v>-128678.74095612153</v>
      </c>
      <c r="EJQ66" s="1674">
        <f t="shared" ref="EJQ66" si="10014">$E59*$C$64*$C$66</f>
        <v>-128678.74095612153</v>
      </c>
      <c r="EJS66" s="1674">
        <f t="shared" ref="EJS66" si="10015">$E59*$C$64*$C$66</f>
        <v>-128678.74095612153</v>
      </c>
      <c r="EJU66" s="1674">
        <f t="shared" ref="EJU66" si="10016">$E59*$C$64*$C$66</f>
        <v>-128678.74095612153</v>
      </c>
      <c r="EJW66" s="1674">
        <f t="shared" ref="EJW66" si="10017">$E59*$C$64*$C$66</f>
        <v>-128678.74095612153</v>
      </c>
      <c r="EJY66" s="1674">
        <f t="shared" ref="EJY66" si="10018">$E59*$C$64*$C$66</f>
        <v>-128678.74095612153</v>
      </c>
      <c r="EKA66" s="1674">
        <f t="shared" ref="EKA66" si="10019">$E59*$C$64*$C$66</f>
        <v>-128678.74095612153</v>
      </c>
      <c r="EKC66" s="1674">
        <f t="shared" ref="EKC66" si="10020">$E59*$C$64*$C$66</f>
        <v>-128678.74095612153</v>
      </c>
      <c r="EKE66" s="1674">
        <f t="shared" ref="EKE66" si="10021">$E59*$C$64*$C$66</f>
        <v>-128678.74095612153</v>
      </c>
      <c r="EKG66" s="1674">
        <f t="shared" ref="EKG66" si="10022">$E59*$C$64*$C$66</f>
        <v>-128678.74095612153</v>
      </c>
      <c r="EKI66" s="1674">
        <f t="shared" ref="EKI66" si="10023">$E59*$C$64*$C$66</f>
        <v>-128678.74095612153</v>
      </c>
      <c r="EKK66" s="1674">
        <f t="shared" ref="EKK66" si="10024">$E59*$C$64*$C$66</f>
        <v>-128678.74095612153</v>
      </c>
      <c r="EKM66" s="1674">
        <f t="shared" ref="EKM66" si="10025">$E59*$C$64*$C$66</f>
        <v>-128678.74095612153</v>
      </c>
      <c r="EKO66" s="1674">
        <f t="shared" ref="EKO66" si="10026">$E59*$C$64*$C$66</f>
        <v>-128678.74095612153</v>
      </c>
      <c r="EKQ66" s="1674">
        <f t="shared" ref="EKQ66" si="10027">$E59*$C$64*$C$66</f>
        <v>-128678.74095612153</v>
      </c>
      <c r="EKS66" s="1674">
        <f t="shared" ref="EKS66" si="10028">$E59*$C$64*$C$66</f>
        <v>-128678.74095612153</v>
      </c>
      <c r="EKU66" s="1674">
        <f t="shared" ref="EKU66" si="10029">$E59*$C$64*$C$66</f>
        <v>-128678.74095612153</v>
      </c>
      <c r="EKW66" s="1674">
        <f t="shared" ref="EKW66" si="10030">$E59*$C$64*$C$66</f>
        <v>-128678.74095612153</v>
      </c>
      <c r="EKY66" s="1674">
        <f t="shared" ref="EKY66" si="10031">$E59*$C$64*$C$66</f>
        <v>-128678.74095612153</v>
      </c>
      <c r="ELA66" s="1674">
        <f t="shared" ref="ELA66" si="10032">$E59*$C$64*$C$66</f>
        <v>-128678.74095612153</v>
      </c>
      <c r="ELC66" s="1674">
        <f t="shared" ref="ELC66" si="10033">$E59*$C$64*$C$66</f>
        <v>-128678.74095612153</v>
      </c>
      <c r="ELE66" s="1674">
        <f t="shared" ref="ELE66" si="10034">$E59*$C$64*$C$66</f>
        <v>-128678.74095612153</v>
      </c>
      <c r="ELG66" s="1674">
        <f t="shared" ref="ELG66" si="10035">$E59*$C$64*$C$66</f>
        <v>-128678.74095612153</v>
      </c>
      <c r="ELI66" s="1674">
        <f t="shared" ref="ELI66" si="10036">$E59*$C$64*$C$66</f>
        <v>-128678.74095612153</v>
      </c>
      <c r="ELK66" s="1674">
        <f t="shared" ref="ELK66" si="10037">$E59*$C$64*$C$66</f>
        <v>-128678.74095612153</v>
      </c>
      <c r="ELM66" s="1674">
        <f t="shared" ref="ELM66" si="10038">$E59*$C$64*$C$66</f>
        <v>-128678.74095612153</v>
      </c>
      <c r="ELO66" s="1674">
        <f t="shared" ref="ELO66" si="10039">$E59*$C$64*$C$66</f>
        <v>-128678.74095612153</v>
      </c>
      <c r="ELQ66" s="1674">
        <f t="shared" ref="ELQ66" si="10040">$E59*$C$64*$C$66</f>
        <v>-128678.74095612153</v>
      </c>
      <c r="ELS66" s="1674">
        <f t="shared" ref="ELS66" si="10041">$E59*$C$64*$C$66</f>
        <v>-128678.74095612153</v>
      </c>
      <c r="ELU66" s="1674">
        <f t="shared" ref="ELU66" si="10042">$E59*$C$64*$C$66</f>
        <v>-128678.74095612153</v>
      </c>
      <c r="ELW66" s="1674">
        <f t="shared" ref="ELW66" si="10043">$E59*$C$64*$C$66</f>
        <v>-128678.74095612153</v>
      </c>
      <c r="ELY66" s="1674">
        <f t="shared" ref="ELY66" si="10044">$E59*$C$64*$C$66</f>
        <v>-128678.74095612153</v>
      </c>
      <c r="EMA66" s="1674">
        <f t="shared" ref="EMA66" si="10045">$E59*$C$64*$C$66</f>
        <v>-128678.74095612153</v>
      </c>
      <c r="EMC66" s="1674">
        <f t="shared" ref="EMC66" si="10046">$E59*$C$64*$C$66</f>
        <v>-128678.74095612153</v>
      </c>
      <c r="EME66" s="1674">
        <f t="shared" ref="EME66" si="10047">$E59*$C$64*$C$66</f>
        <v>-128678.74095612153</v>
      </c>
      <c r="EMG66" s="1674">
        <f t="shared" ref="EMG66" si="10048">$E59*$C$64*$C$66</f>
        <v>-128678.74095612153</v>
      </c>
      <c r="EMI66" s="1674">
        <f t="shared" ref="EMI66" si="10049">$E59*$C$64*$C$66</f>
        <v>-128678.74095612153</v>
      </c>
      <c r="EMK66" s="1674">
        <f t="shared" ref="EMK66" si="10050">$E59*$C$64*$C$66</f>
        <v>-128678.74095612153</v>
      </c>
      <c r="EMM66" s="1674">
        <f t="shared" ref="EMM66" si="10051">$E59*$C$64*$C$66</f>
        <v>-128678.74095612153</v>
      </c>
      <c r="EMO66" s="1674">
        <f t="shared" ref="EMO66" si="10052">$E59*$C$64*$C$66</f>
        <v>-128678.74095612153</v>
      </c>
      <c r="EMQ66" s="1674">
        <f t="shared" ref="EMQ66" si="10053">$E59*$C$64*$C$66</f>
        <v>-128678.74095612153</v>
      </c>
      <c r="EMS66" s="1674">
        <f t="shared" ref="EMS66" si="10054">$E59*$C$64*$C$66</f>
        <v>-128678.74095612153</v>
      </c>
      <c r="EMU66" s="1674">
        <f t="shared" ref="EMU66" si="10055">$E59*$C$64*$C$66</f>
        <v>-128678.74095612153</v>
      </c>
      <c r="EMW66" s="1674">
        <f t="shared" ref="EMW66" si="10056">$E59*$C$64*$C$66</f>
        <v>-128678.74095612153</v>
      </c>
      <c r="EMY66" s="1674">
        <f t="shared" ref="EMY66" si="10057">$E59*$C$64*$C$66</f>
        <v>-128678.74095612153</v>
      </c>
      <c r="ENA66" s="1674">
        <f t="shared" ref="ENA66" si="10058">$E59*$C$64*$C$66</f>
        <v>-128678.74095612153</v>
      </c>
      <c r="ENC66" s="1674">
        <f t="shared" ref="ENC66" si="10059">$E59*$C$64*$C$66</f>
        <v>-128678.74095612153</v>
      </c>
      <c r="ENE66" s="1674">
        <f t="shared" ref="ENE66" si="10060">$E59*$C$64*$C$66</f>
        <v>-128678.74095612153</v>
      </c>
      <c r="ENG66" s="1674">
        <f t="shared" ref="ENG66" si="10061">$E59*$C$64*$C$66</f>
        <v>-128678.74095612153</v>
      </c>
      <c r="ENI66" s="1674">
        <f t="shared" ref="ENI66" si="10062">$E59*$C$64*$C$66</f>
        <v>-128678.74095612153</v>
      </c>
      <c r="ENK66" s="1674">
        <f t="shared" ref="ENK66" si="10063">$E59*$C$64*$C$66</f>
        <v>-128678.74095612153</v>
      </c>
      <c r="ENM66" s="1674">
        <f t="shared" ref="ENM66" si="10064">$E59*$C$64*$C$66</f>
        <v>-128678.74095612153</v>
      </c>
      <c r="ENO66" s="1674">
        <f t="shared" ref="ENO66" si="10065">$E59*$C$64*$C$66</f>
        <v>-128678.74095612153</v>
      </c>
      <c r="ENQ66" s="1674">
        <f t="shared" ref="ENQ66" si="10066">$E59*$C$64*$C$66</f>
        <v>-128678.74095612153</v>
      </c>
      <c r="ENS66" s="1674">
        <f t="shared" ref="ENS66" si="10067">$E59*$C$64*$C$66</f>
        <v>-128678.74095612153</v>
      </c>
      <c r="ENU66" s="1674">
        <f t="shared" ref="ENU66" si="10068">$E59*$C$64*$C$66</f>
        <v>-128678.74095612153</v>
      </c>
      <c r="ENW66" s="1674">
        <f t="shared" ref="ENW66" si="10069">$E59*$C$64*$C$66</f>
        <v>-128678.74095612153</v>
      </c>
      <c r="ENY66" s="1674">
        <f t="shared" ref="ENY66" si="10070">$E59*$C$64*$C$66</f>
        <v>-128678.74095612153</v>
      </c>
      <c r="EOA66" s="1674">
        <f t="shared" ref="EOA66" si="10071">$E59*$C$64*$C$66</f>
        <v>-128678.74095612153</v>
      </c>
      <c r="EOC66" s="1674">
        <f t="shared" ref="EOC66" si="10072">$E59*$C$64*$C$66</f>
        <v>-128678.74095612153</v>
      </c>
      <c r="EOE66" s="1674">
        <f t="shared" ref="EOE66" si="10073">$E59*$C$64*$C$66</f>
        <v>-128678.74095612153</v>
      </c>
      <c r="EOG66" s="1674">
        <f t="shared" ref="EOG66" si="10074">$E59*$C$64*$C$66</f>
        <v>-128678.74095612153</v>
      </c>
      <c r="EOI66" s="1674">
        <f t="shared" ref="EOI66" si="10075">$E59*$C$64*$C$66</f>
        <v>-128678.74095612153</v>
      </c>
      <c r="EOK66" s="1674">
        <f t="shared" ref="EOK66" si="10076">$E59*$C$64*$C$66</f>
        <v>-128678.74095612153</v>
      </c>
      <c r="EOM66" s="1674">
        <f t="shared" ref="EOM66" si="10077">$E59*$C$64*$C$66</f>
        <v>-128678.74095612153</v>
      </c>
      <c r="EOO66" s="1674">
        <f t="shared" ref="EOO66" si="10078">$E59*$C$64*$C$66</f>
        <v>-128678.74095612153</v>
      </c>
      <c r="EOQ66" s="1674">
        <f t="shared" ref="EOQ66" si="10079">$E59*$C$64*$C$66</f>
        <v>-128678.74095612153</v>
      </c>
      <c r="EOS66" s="1674">
        <f t="shared" ref="EOS66" si="10080">$E59*$C$64*$C$66</f>
        <v>-128678.74095612153</v>
      </c>
      <c r="EOU66" s="1674">
        <f t="shared" ref="EOU66" si="10081">$E59*$C$64*$C$66</f>
        <v>-128678.74095612153</v>
      </c>
      <c r="EOW66" s="1674">
        <f t="shared" ref="EOW66" si="10082">$E59*$C$64*$C$66</f>
        <v>-128678.74095612153</v>
      </c>
      <c r="EOY66" s="1674">
        <f t="shared" ref="EOY66" si="10083">$E59*$C$64*$C$66</f>
        <v>-128678.74095612153</v>
      </c>
      <c r="EPA66" s="1674">
        <f t="shared" ref="EPA66" si="10084">$E59*$C$64*$C$66</f>
        <v>-128678.74095612153</v>
      </c>
      <c r="EPC66" s="1674">
        <f t="shared" ref="EPC66" si="10085">$E59*$C$64*$C$66</f>
        <v>-128678.74095612153</v>
      </c>
      <c r="EPE66" s="1674">
        <f t="shared" ref="EPE66" si="10086">$E59*$C$64*$C$66</f>
        <v>-128678.74095612153</v>
      </c>
      <c r="EPG66" s="1674">
        <f t="shared" ref="EPG66" si="10087">$E59*$C$64*$C$66</f>
        <v>-128678.74095612153</v>
      </c>
      <c r="EPI66" s="1674">
        <f t="shared" ref="EPI66" si="10088">$E59*$C$64*$C$66</f>
        <v>-128678.74095612153</v>
      </c>
      <c r="EPK66" s="1674">
        <f t="shared" ref="EPK66" si="10089">$E59*$C$64*$C$66</f>
        <v>-128678.74095612153</v>
      </c>
      <c r="EPM66" s="1674">
        <f t="shared" ref="EPM66" si="10090">$E59*$C$64*$C$66</f>
        <v>-128678.74095612153</v>
      </c>
      <c r="EPO66" s="1674">
        <f t="shared" ref="EPO66" si="10091">$E59*$C$64*$C$66</f>
        <v>-128678.74095612153</v>
      </c>
      <c r="EPQ66" s="1674">
        <f t="shared" ref="EPQ66" si="10092">$E59*$C$64*$C$66</f>
        <v>-128678.74095612153</v>
      </c>
      <c r="EPS66" s="1674">
        <f t="shared" ref="EPS66" si="10093">$E59*$C$64*$C$66</f>
        <v>-128678.74095612153</v>
      </c>
      <c r="EPU66" s="1674">
        <f t="shared" ref="EPU66" si="10094">$E59*$C$64*$C$66</f>
        <v>-128678.74095612153</v>
      </c>
      <c r="EPW66" s="1674">
        <f t="shared" ref="EPW66" si="10095">$E59*$C$64*$C$66</f>
        <v>-128678.74095612153</v>
      </c>
      <c r="EPY66" s="1674">
        <f t="shared" ref="EPY66" si="10096">$E59*$C$64*$C$66</f>
        <v>-128678.74095612153</v>
      </c>
      <c r="EQA66" s="1674">
        <f t="shared" ref="EQA66" si="10097">$E59*$C$64*$C$66</f>
        <v>-128678.74095612153</v>
      </c>
      <c r="EQC66" s="1674">
        <f t="shared" ref="EQC66" si="10098">$E59*$C$64*$C$66</f>
        <v>-128678.74095612153</v>
      </c>
      <c r="EQE66" s="1674">
        <f t="shared" ref="EQE66" si="10099">$E59*$C$64*$C$66</f>
        <v>-128678.74095612153</v>
      </c>
      <c r="EQG66" s="1674">
        <f t="shared" ref="EQG66" si="10100">$E59*$C$64*$C$66</f>
        <v>-128678.74095612153</v>
      </c>
      <c r="EQI66" s="1674">
        <f t="shared" ref="EQI66" si="10101">$E59*$C$64*$C$66</f>
        <v>-128678.74095612153</v>
      </c>
      <c r="EQK66" s="1674">
        <f t="shared" ref="EQK66" si="10102">$E59*$C$64*$C$66</f>
        <v>-128678.74095612153</v>
      </c>
      <c r="EQM66" s="1674">
        <f t="shared" ref="EQM66" si="10103">$E59*$C$64*$C$66</f>
        <v>-128678.74095612153</v>
      </c>
      <c r="EQO66" s="1674">
        <f t="shared" ref="EQO66" si="10104">$E59*$C$64*$C$66</f>
        <v>-128678.74095612153</v>
      </c>
      <c r="EQQ66" s="1674">
        <f t="shared" ref="EQQ66" si="10105">$E59*$C$64*$C$66</f>
        <v>-128678.74095612153</v>
      </c>
      <c r="EQS66" s="1674">
        <f t="shared" ref="EQS66" si="10106">$E59*$C$64*$C$66</f>
        <v>-128678.74095612153</v>
      </c>
      <c r="EQU66" s="1674">
        <f t="shared" ref="EQU66" si="10107">$E59*$C$64*$C$66</f>
        <v>-128678.74095612153</v>
      </c>
      <c r="EQW66" s="1674">
        <f t="shared" ref="EQW66" si="10108">$E59*$C$64*$C$66</f>
        <v>-128678.74095612153</v>
      </c>
      <c r="EQY66" s="1674">
        <f t="shared" ref="EQY66" si="10109">$E59*$C$64*$C$66</f>
        <v>-128678.74095612153</v>
      </c>
      <c r="ERA66" s="1674">
        <f t="shared" ref="ERA66" si="10110">$E59*$C$64*$C$66</f>
        <v>-128678.74095612153</v>
      </c>
      <c r="ERC66" s="1674">
        <f t="shared" ref="ERC66" si="10111">$E59*$C$64*$C$66</f>
        <v>-128678.74095612153</v>
      </c>
      <c r="ERE66" s="1674">
        <f t="shared" ref="ERE66" si="10112">$E59*$C$64*$C$66</f>
        <v>-128678.74095612153</v>
      </c>
      <c r="ERG66" s="1674">
        <f t="shared" ref="ERG66" si="10113">$E59*$C$64*$C$66</f>
        <v>-128678.74095612153</v>
      </c>
      <c r="ERI66" s="1674">
        <f t="shared" ref="ERI66" si="10114">$E59*$C$64*$C$66</f>
        <v>-128678.74095612153</v>
      </c>
      <c r="ERK66" s="1674">
        <f t="shared" ref="ERK66" si="10115">$E59*$C$64*$C$66</f>
        <v>-128678.74095612153</v>
      </c>
      <c r="ERM66" s="1674">
        <f t="shared" ref="ERM66" si="10116">$E59*$C$64*$C$66</f>
        <v>-128678.74095612153</v>
      </c>
      <c r="ERO66" s="1674">
        <f t="shared" ref="ERO66" si="10117">$E59*$C$64*$C$66</f>
        <v>-128678.74095612153</v>
      </c>
      <c r="ERQ66" s="1674">
        <f t="shared" ref="ERQ66" si="10118">$E59*$C$64*$C$66</f>
        <v>-128678.74095612153</v>
      </c>
      <c r="ERS66" s="1674">
        <f t="shared" ref="ERS66" si="10119">$E59*$C$64*$C$66</f>
        <v>-128678.74095612153</v>
      </c>
      <c r="ERU66" s="1674">
        <f t="shared" ref="ERU66" si="10120">$E59*$C$64*$C$66</f>
        <v>-128678.74095612153</v>
      </c>
      <c r="ERW66" s="1674">
        <f t="shared" ref="ERW66" si="10121">$E59*$C$64*$C$66</f>
        <v>-128678.74095612153</v>
      </c>
      <c r="ERY66" s="1674">
        <f t="shared" ref="ERY66" si="10122">$E59*$C$64*$C$66</f>
        <v>-128678.74095612153</v>
      </c>
      <c r="ESA66" s="1674">
        <f t="shared" ref="ESA66" si="10123">$E59*$C$64*$C$66</f>
        <v>-128678.74095612153</v>
      </c>
      <c r="ESC66" s="1674">
        <f t="shared" ref="ESC66" si="10124">$E59*$C$64*$C$66</f>
        <v>-128678.74095612153</v>
      </c>
      <c r="ESE66" s="1674">
        <f t="shared" ref="ESE66" si="10125">$E59*$C$64*$C$66</f>
        <v>-128678.74095612153</v>
      </c>
      <c r="ESG66" s="1674">
        <f t="shared" ref="ESG66" si="10126">$E59*$C$64*$C$66</f>
        <v>-128678.74095612153</v>
      </c>
      <c r="ESI66" s="1674">
        <f t="shared" ref="ESI66" si="10127">$E59*$C$64*$C$66</f>
        <v>-128678.74095612153</v>
      </c>
      <c r="ESK66" s="1674">
        <f t="shared" ref="ESK66" si="10128">$E59*$C$64*$C$66</f>
        <v>-128678.74095612153</v>
      </c>
      <c r="ESM66" s="1674">
        <f t="shared" ref="ESM66" si="10129">$E59*$C$64*$C$66</f>
        <v>-128678.74095612153</v>
      </c>
      <c r="ESO66" s="1674">
        <f t="shared" ref="ESO66" si="10130">$E59*$C$64*$C$66</f>
        <v>-128678.74095612153</v>
      </c>
      <c r="ESQ66" s="1674">
        <f t="shared" ref="ESQ66" si="10131">$E59*$C$64*$C$66</f>
        <v>-128678.74095612153</v>
      </c>
      <c r="ESS66" s="1674">
        <f t="shared" ref="ESS66" si="10132">$E59*$C$64*$C$66</f>
        <v>-128678.74095612153</v>
      </c>
      <c r="ESU66" s="1674">
        <f t="shared" ref="ESU66" si="10133">$E59*$C$64*$C$66</f>
        <v>-128678.74095612153</v>
      </c>
      <c r="ESW66" s="1674">
        <f t="shared" ref="ESW66" si="10134">$E59*$C$64*$C$66</f>
        <v>-128678.74095612153</v>
      </c>
      <c r="ESY66" s="1674">
        <f t="shared" ref="ESY66" si="10135">$E59*$C$64*$C$66</f>
        <v>-128678.74095612153</v>
      </c>
      <c r="ETA66" s="1674">
        <f t="shared" ref="ETA66" si="10136">$E59*$C$64*$C$66</f>
        <v>-128678.74095612153</v>
      </c>
      <c r="ETC66" s="1674">
        <f t="shared" ref="ETC66" si="10137">$E59*$C$64*$C$66</f>
        <v>-128678.74095612153</v>
      </c>
      <c r="ETE66" s="1674">
        <f t="shared" ref="ETE66" si="10138">$E59*$C$64*$C$66</f>
        <v>-128678.74095612153</v>
      </c>
      <c r="ETG66" s="1674">
        <f t="shared" ref="ETG66" si="10139">$E59*$C$64*$C$66</f>
        <v>-128678.74095612153</v>
      </c>
      <c r="ETI66" s="1674">
        <f t="shared" ref="ETI66" si="10140">$E59*$C$64*$C$66</f>
        <v>-128678.74095612153</v>
      </c>
      <c r="ETK66" s="1674">
        <f t="shared" ref="ETK66" si="10141">$E59*$C$64*$C$66</f>
        <v>-128678.74095612153</v>
      </c>
      <c r="ETM66" s="1674">
        <f t="shared" ref="ETM66" si="10142">$E59*$C$64*$C$66</f>
        <v>-128678.74095612153</v>
      </c>
      <c r="ETO66" s="1674">
        <f t="shared" ref="ETO66" si="10143">$E59*$C$64*$C$66</f>
        <v>-128678.74095612153</v>
      </c>
      <c r="ETQ66" s="1674">
        <f t="shared" ref="ETQ66" si="10144">$E59*$C$64*$C$66</f>
        <v>-128678.74095612153</v>
      </c>
      <c r="ETS66" s="1674">
        <f t="shared" ref="ETS66" si="10145">$E59*$C$64*$C$66</f>
        <v>-128678.74095612153</v>
      </c>
      <c r="ETU66" s="1674">
        <f t="shared" ref="ETU66" si="10146">$E59*$C$64*$C$66</f>
        <v>-128678.74095612153</v>
      </c>
      <c r="ETW66" s="1674">
        <f t="shared" ref="ETW66" si="10147">$E59*$C$64*$C$66</f>
        <v>-128678.74095612153</v>
      </c>
      <c r="ETY66" s="1674">
        <f t="shared" ref="ETY66" si="10148">$E59*$C$64*$C$66</f>
        <v>-128678.74095612153</v>
      </c>
      <c r="EUA66" s="1674">
        <f t="shared" ref="EUA66" si="10149">$E59*$C$64*$C$66</f>
        <v>-128678.74095612153</v>
      </c>
      <c r="EUC66" s="1674">
        <f t="shared" ref="EUC66" si="10150">$E59*$C$64*$C$66</f>
        <v>-128678.74095612153</v>
      </c>
      <c r="EUE66" s="1674">
        <f t="shared" ref="EUE66" si="10151">$E59*$C$64*$C$66</f>
        <v>-128678.74095612153</v>
      </c>
      <c r="EUG66" s="1674">
        <f t="shared" ref="EUG66" si="10152">$E59*$C$64*$C$66</f>
        <v>-128678.74095612153</v>
      </c>
      <c r="EUI66" s="1674">
        <f t="shared" ref="EUI66" si="10153">$E59*$C$64*$C$66</f>
        <v>-128678.74095612153</v>
      </c>
      <c r="EUK66" s="1674">
        <f t="shared" ref="EUK66" si="10154">$E59*$C$64*$C$66</f>
        <v>-128678.74095612153</v>
      </c>
      <c r="EUM66" s="1674">
        <f t="shared" ref="EUM66" si="10155">$E59*$C$64*$C$66</f>
        <v>-128678.74095612153</v>
      </c>
      <c r="EUO66" s="1674">
        <f t="shared" ref="EUO66" si="10156">$E59*$C$64*$C$66</f>
        <v>-128678.74095612153</v>
      </c>
      <c r="EUQ66" s="1674">
        <f t="shared" ref="EUQ66" si="10157">$E59*$C$64*$C$66</f>
        <v>-128678.74095612153</v>
      </c>
      <c r="EUS66" s="1674">
        <f t="shared" ref="EUS66" si="10158">$E59*$C$64*$C$66</f>
        <v>-128678.74095612153</v>
      </c>
      <c r="EUU66" s="1674">
        <f t="shared" ref="EUU66" si="10159">$E59*$C$64*$C$66</f>
        <v>-128678.74095612153</v>
      </c>
      <c r="EUW66" s="1674">
        <f t="shared" ref="EUW66" si="10160">$E59*$C$64*$C$66</f>
        <v>-128678.74095612153</v>
      </c>
      <c r="EUY66" s="1674">
        <f t="shared" ref="EUY66" si="10161">$E59*$C$64*$C$66</f>
        <v>-128678.74095612153</v>
      </c>
      <c r="EVA66" s="1674">
        <f t="shared" ref="EVA66" si="10162">$E59*$C$64*$C$66</f>
        <v>-128678.74095612153</v>
      </c>
      <c r="EVC66" s="1674">
        <f t="shared" ref="EVC66" si="10163">$E59*$C$64*$C$66</f>
        <v>-128678.74095612153</v>
      </c>
      <c r="EVE66" s="1674">
        <f t="shared" ref="EVE66" si="10164">$E59*$C$64*$C$66</f>
        <v>-128678.74095612153</v>
      </c>
      <c r="EVG66" s="1674">
        <f t="shared" ref="EVG66" si="10165">$E59*$C$64*$C$66</f>
        <v>-128678.74095612153</v>
      </c>
      <c r="EVI66" s="1674">
        <f t="shared" ref="EVI66" si="10166">$E59*$C$64*$C$66</f>
        <v>-128678.74095612153</v>
      </c>
      <c r="EVK66" s="1674">
        <f t="shared" ref="EVK66" si="10167">$E59*$C$64*$C$66</f>
        <v>-128678.74095612153</v>
      </c>
      <c r="EVM66" s="1674">
        <f t="shared" ref="EVM66" si="10168">$E59*$C$64*$C$66</f>
        <v>-128678.74095612153</v>
      </c>
      <c r="EVO66" s="1674">
        <f t="shared" ref="EVO66" si="10169">$E59*$C$64*$C$66</f>
        <v>-128678.74095612153</v>
      </c>
      <c r="EVQ66" s="1674">
        <f t="shared" ref="EVQ66" si="10170">$E59*$C$64*$C$66</f>
        <v>-128678.74095612153</v>
      </c>
      <c r="EVS66" s="1674">
        <f t="shared" ref="EVS66" si="10171">$E59*$C$64*$C$66</f>
        <v>-128678.74095612153</v>
      </c>
      <c r="EVU66" s="1674">
        <f t="shared" ref="EVU66" si="10172">$E59*$C$64*$C$66</f>
        <v>-128678.74095612153</v>
      </c>
      <c r="EVW66" s="1674">
        <f t="shared" ref="EVW66" si="10173">$E59*$C$64*$C$66</f>
        <v>-128678.74095612153</v>
      </c>
      <c r="EVY66" s="1674">
        <f t="shared" ref="EVY66" si="10174">$E59*$C$64*$C$66</f>
        <v>-128678.74095612153</v>
      </c>
      <c r="EWA66" s="1674">
        <f t="shared" ref="EWA66" si="10175">$E59*$C$64*$C$66</f>
        <v>-128678.74095612153</v>
      </c>
      <c r="EWC66" s="1674">
        <f t="shared" ref="EWC66" si="10176">$E59*$C$64*$C$66</f>
        <v>-128678.74095612153</v>
      </c>
      <c r="EWE66" s="1674">
        <f t="shared" ref="EWE66" si="10177">$E59*$C$64*$C$66</f>
        <v>-128678.74095612153</v>
      </c>
      <c r="EWG66" s="1674">
        <f t="shared" ref="EWG66" si="10178">$E59*$C$64*$C$66</f>
        <v>-128678.74095612153</v>
      </c>
      <c r="EWI66" s="1674">
        <f t="shared" ref="EWI66" si="10179">$E59*$C$64*$C$66</f>
        <v>-128678.74095612153</v>
      </c>
      <c r="EWK66" s="1674">
        <f t="shared" ref="EWK66" si="10180">$E59*$C$64*$C$66</f>
        <v>-128678.74095612153</v>
      </c>
      <c r="EWM66" s="1674">
        <f t="shared" ref="EWM66" si="10181">$E59*$C$64*$C$66</f>
        <v>-128678.74095612153</v>
      </c>
      <c r="EWO66" s="1674">
        <f t="shared" ref="EWO66" si="10182">$E59*$C$64*$C$66</f>
        <v>-128678.74095612153</v>
      </c>
      <c r="EWQ66" s="1674">
        <f t="shared" ref="EWQ66" si="10183">$E59*$C$64*$C$66</f>
        <v>-128678.74095612153</v>
      </c>
      <c r="EWS66" s="1674">
        <f t="shared" ref="EWS66" si="10184">$E59*$C$64*$C$66</f>
        <v>-128678.74095612153</v>
      </c>
      <c r="EWU66" s="1674">
        <f t="shared" ref="EWU66" si="10185">$E59*$C$64*$C$66</f>
        <v>-128678.74095612153</v>
      </c>
      <c r="EWW66" s="1674">
        <f t="shared" ref="EWW66" si="10186">$E59*$C$64*$C$66</f>
        <v>-128678.74095612153</v>
      </c>
      <c r="EWY66" s="1674">
        <f t="shared" ref="EWY66" si="10187">$E59*$C$64*$C$66</f>
        <v>-128678.74095612153</v>
      </c>
      <c r="EXA66" s="1674">
        <f t="shared" ref="EXA66" si="10188">$E59*$C$64*$C$66</f>
        <v>-128678.74095612153</v>
      </c>
      <c r="EXC66" s="1674">
        <f t="shared" ref="EXC66" si="10189">$E59*$C$64*$C$66</f>
        <v>-128678.74095612153</v>
      </c>
      <c r="EXE66" s="1674">
        <f t="shared" ref="EXE66" si="10190">$E59*$C$64*$C$66</f>
        <v>-128678.74095612153</v>
      </c>
      <c r="EXG66" s="1674">
        <f t="shared" ref="EXG66" si="10191">$E59*$C$64*$C$66</f>
        <v>-128678.74095612153</v>
      </c>
      <c r="EXI66" s="1674">
        <f t="shared" ref="EXI66" si="10192">$E59*$C$64*$C$66</f>
        <v>-128678.74095612153</v>
      </c>
      <c r="EXK66" s="1674">
        <f t="shared" ref="EXK66" si="10193">$E59*$C$64*$C$66</f>
        <v>-128678.74095612153</v>
      </c>
      <c r="EXM66" s="1674">
        <f t="shared" ref="EXM66" si="10194">$E59*$C$64*$C$66</f>
        <v>-128678.74095612153</v>
      </c>
      <c r="EXO66" s="1674">
        <f t="shared" ref="EXO66" si="10195">$E59*$C$64*$C$66</f>
        <v>-128678.74095612153</v>
      </c>
      <c r="EXQ66" s="1674">
        <f t="shared" ref="EXQ66" si="10196">$E59*$C$64*$C$66</f>
        <v>-128678.74095612153</v>
      </c>
      <c r="EXS66" s="1674">
        <f t="shared" ref="EXS66" si="10197">$E59*$C$64*$C$66</f>
        <v>-128678.74095612153</v>
      </c>
      <c r="EXU66" s="1674">
        <f t="shared" ref="EXU66" si="10198">$E59*$C$64*$C$66</f>
        <v>-128678.74095612153</v>
      </c>
      <c r="EXW66" s="1674">
        <f t="shared" ref="EXW66" si="10199">$E59*$C$64*$C$66</f>
        <v>-128678.74095612153</v>
      </c>
      <c r="EXY66" s="1674">
        <f t="shared" ref="EXY66" si="10200">$E59*$C$64*$C$66</f>
        <v>-128678.74095612153</v>
      </c>
      <c r="EYA66" s="1674">
        <f t="shared" ref="EYA66" si="10201">$E59*$C$64*$C$66</f>
        <v>-128678.74095612153</v>
      </c>
      <c r="EYC66" s="1674">
        <f t="shared" ref="EYC66" si="10202">$E59*$C$64*$C$66</f>
        <v>-128678.74095612153</v>
      </c>
      <c r="EYE66" s="1674">
        <f t="shared" ref="EYE66" si="10203">$E59*$C$64*$C$66</f>
        <v>-128678.74095612153</v>
      </c>
      <c r="EYG66" s="1674">
        <f t="shared" ref="EYG66" si="10204">$E59*$C$64*$C$66</f>
        <v>-128678.74095612153</v>
      </c>
      <c r="EYI66" s="1674">
        <f t="shared" ref="EYI66" si="10205">$E59*$C$64*$C$66</f>
        <v>-128678.74095612153</v>
      </c>
      <c r="EYK66" s="1674">
        <f t="shared" ref="EYK66" si="10206">$E59*$C$64*$C$66</f>
        <v>-128678.74095612153</v>
      </c>
      <c r="EYM66" s="1674">
        <f t="shared" ref="EYM66" si="10207">$E59*$C$64*$C$66</f>
        <v>-128678.74095612153</v>
      </c>
      <c r="EYO66" s="1674">
        <f t="shared" ref="EYO66" si="10208">$E59*$C$64*$C$66</f>
        <v>-128678.74095612153</v>
      </c>
      <c r="EYQ66" s="1674">
        <f t="shared" ref="EYQ66" si="10209">$E59*$C$64*$C$66</f>
        <v>-128678.74095612153</v>
      </c>
      <c r="EYS66" s="1674">
        <f t="shared" ref="EYS66" si="10210">$E59*$C$64*$C$66</f>
        <v>-128678.74095612153</v>
      </c>
      <c r="EYU66" s="1674">
        <f t="shared" ref="EYU66" si="10211">$E59*$C$64*$C$66</f>
        <v>-128678.74095612153</v>
      </c>
      <c r="EYW66" s="1674">
        <f t="shared" ref="EYW66" si="10212">$E59*$C$64*$C$66</f>
        <v>-128678.74095612153</v>
      </c>
      <c r="EYY66" s="1674">
        <f t="shared" ref="EYY66" si="10213">$E59*$C$64*$C$66</f>
        <v>-128678.74095612153</v>
      </c>
      <c r="EZA66" s="1674">
        <f t="shared" ref="EZA66" si="10214">$E59*$C$64*$C$66</f>
        <v>-128678.74095612153</v>
      </c>
      <c r="EZC66" s="1674">
        <f t="shared" ref="EZC66" si="10215">$E59*$C$64*$C$66</f>
        <v>-128678.74095612153</v>
      </c>
      <c r="EZE66" s="1674">
        <f t="shared" ref="EZE66" si="10216">$E59*$C$64*$C$66</f>
        <v>-128678.74095612153</v>
      </c>
      <c r="EZG66" s="1674">
        <f t="shared" ref="EZG66" si="10217">$E59*$C$64*$C$66</f>
        <v>-128678.74095612153</v>
      </c>
      <c r="EZI66" s="1674">
        <f t="shared" ref="EZI66" si="10218">$E59*$C$64*$C$66</f>
        <v>-128678.74095612153</v>
      </c>
      <c r="EZK66" s="1674">
        <f t="shared" ref="EZK66" si="10219">$E59*$C$64*$C$66</f>
        <v>-128678.74095612153</v>
      </c>
      <c r="EZM66" s="1674">
        <f t="shared" ref="EZM66" si="10220">$E59*$C$64*$C$66</f>
        <v>-128678.74095612153</v>
      </c>
      <c r="EZO66" s="1674">
        <f t="shared" ref="EZO66" si="10221">$E59*$C$64*$C$66</f>
        <v>-128678.74095612153</v>
      </c>
      <c r="EZQ66" s="1674">
        <f t="shared" ref="EZQ66" si="10222">$E59*$C$64*$C$66</f>
        <v>-128678.74095612153</v>
      </c>
      <c r="EZS66" s="1674">
        <f t="shared" ref="EZS66" si="10223">$E59*$C$64*$C$66</f>
        <v>-128678.74095612153</v>
      </c>
      <c r="EZU66" s="1674">
        <f t="shared" ref="EZU66" si="10224">$E59*$C$64*$C$66</f>
        <v>-128678.74095612153</v>
      </c>
      <c r="EZW66" s="1674">
        <f t="shared" ref="EZW66" si="10225">$E59*$C$64*$C$66</f>
        <v>-128678.74095612153</v>
      </c>
      <c r="EZY66" s="1674">
        <f t="shared" ref="EZY66" si="10226">$E59*$C$64*$C$66</f>
        <v>-128678.74095612153</v>
      </c>
      <c r="FAA66" s="1674">
        <f t="shared" ref="FAA66" si="10227">$E59*$C$64*$C$66</f>
        <v>-128678.74095612153</v>
      </c>
      <c r="FAC66" s="1674">
        <f t="shared" ref="FAC66" si="10228">$E59*$C$64*$C$66</f>
        <v>-128678.74095612153</v>
      </c>
      <c r="FAE66" s="1674">
        <f t="shared" ref="FAE66" si="10229">$E59*$C$64*$C$66</f>
        <v>-128678.74095612153</v>
      </c>
      <c r="FAG66" s="1674">
        <f t="shared" ref="FAG66" si="10230">$E59*$C$64*$C$66</f>
        <v>-128678.74095612153</v>
      </c>
      <c r="FAI66" s="1674">
        <f t="shared" ref="FAI66" si="10231">$E59*$C$64*$C$66</f>
        <v>-128678.74095612153</v>
      </c>
      <c r="FAK66" s="1674">
        <f t="shared" ref="FAK66" si="10232">$E59*$C$64*$C$66</f>
        <v>-128678.74095612153</v>
      </c>
      <c r="FAM66" s="1674">
        <f t="shared" ref="FAM66" si="10233">$E59*$C$64*$C$66</f>
        <v>-128678.74095612153</v>
      </c>
      <c r="FAO66" s="1674">
        <f t="shared" ref="FAO66" si="10234">$E59*$C$64*$C$66</f>
        <v>-128678.74095612153</v>
      </c>
      <c r="FAQ66" s="1674">
        <f t="shared" ref="FAQ66" si="10235">$E59*$C$64*$C$66</f>
        <v>-128678.74095612153</v>
      </c>
      <c r="FAS66" s="1674">
        <f t="shared" ref="FAS66" si="10236">$E59*$C$64*$C$66</f>
        <v>-128678.74095612153</v>
      </c>
      <c r="FAU66" s="1674">
        <f t="shared" ref="FAU66" si="10237">$E59*$C$64*$C$66</f>
        <v>-128678.74095612153</v>
      </c>
      <c r="FAW66" s="1674">
        <f t="shared" ref="FAW66" si="10238">$E59*$C$64*$C$66</f>
        <v>-128678.74095612153</v>
      </c>
      <c r="FAY66" s="1674">
        <f t="shared" ref="FAY66" si="10239">$E59*$C$64*$C$66</f>
        <v>-128678.74095612153</v>
      </c>
      <c r="FBA66" s="1674">
        <f t="shared" ref="FBA66" si="10240">$E59*$C$64*$C$66</f>
        <v>-128678.74095612153</v>
      </c>
      <c r="FBC66" s="1674">
        <f t="shared" ref="FBC66" si="10241">$E59*$C$64*$C$66</f>
        <v>-128678.74095612153</v>
      </c>
      <c r="FBE66" s="1674">
        <f t="shared" ref="FBE66" si="10242">$E59*$C$64*$C$66</f>
        <v>-128678.74095612153</v>
      </c>
      <c r="FBG66" s="1674">
        <f t="shared" ref="FBG66" si="10243">$E59*$C$64*$C$66</f>
        <v>-128678.74095612153</v>
      </c>
      <c r="FBI66" s="1674">
        <f t="shared" ref="FBI66" si="10244">$E59*$C$64*$C$66</f>
        <v>-128678.74095612153</v>
      </c>
      <c r="FBK66" s="1674">
        <f t="shared" ref="FBK66" si="10245">$E59*$C$64*$C$66</f>
        <v>-128678.74095612153</v>
      </c>
      <c r="FBM66" s="1674">
        <f t="shared" ref="FBM66" si="10246">$E59*$C$64*$C$66</f>
        <v>-128678.74095612153</v>
      </c>
      <c r="FBO66" s="1674">
        <f t="shared" ref="FBO66" si="10247">$E59*$C$64*$C$66</f>
        <v>-128678.74095612153</v>
      </c>
      <c r="FBQ66" s="1674">
        <f t="shared" ref="FBQ66" si="10248">$E59*$C$64*$C$66</f>
        <v>-128678.74095612153</v>
      </c>
      <c r="FBS66" s="1674">
        <f t="shared" ref="FBS66" si="10249">$E59*$C$64*$C$66</f>
        <v>-128678.74095612153</v>
      </c>
      <c r="FBU66" s="1674">
        <f t="shared" ref="FBU66" si="10250">$E59*$C$64*$C$66</f>
        <v>-128678.74095612153</v>
      </c>
      <c r="FBW66" s="1674">
        <f t="shared" ref="FBW66" si="10251">$E59*$C$64*$C$66</f>
        <v>-128678.74095612153</v>
      </c>
      <c r="FBY66" s="1674">
        <f t="shared" ref="FBY66" si="10252">$E59*$C$64*$C$66</f>
        <v>-128678.74095612153</v>
      </c>
      <c r="FCA66" s="1674">
        <f t="shared" ref="FCA66" si="10253">$E59*$C$64*$C$66</f>
        <v>-128678.74095612153</v>
      </c>
      <c r="FCC66" s="1674">
        <f t="shared" ref="FCC66" si="10254">$E59*$C$64*$C$66</f>
        <v>-128678.74095612153</v>
      </c>
      <c r="FCE66" s="1674">
        <f t="shared" ref="FCE66" si="10255">$E59*$C$64*$C$66</f>
        <v>-128678.74095612153</v>
      </c>
      <c r="FCG66" s="1674">
        <f t="shared" ref="FCG66" si="10256">$E59*$C$64*$C$66</f>
        <v>-128678.74095612153</v>
      </c>
      <c r="FCI66" s="1674">
        <f t="shared" ref="FCI66" si="10257">$E59*$C$64*$C$66</f>
        <v>-128678.74095612153</v>
      </c>
      <c r="FCK66" s="1674">
        <f t="shared" ref="FCK66" si="10258">$E59*$C$64*$C$66</f>
        <v>-128678.74095612153</v>
      </c>
      <c r="FCM66" s="1674">
        <f t="shared" ref="FCM66" si="10259">$E59*$C$64*$C$66</f>
        <v>-128678.74095612153</v>
      </c>
      <c r="FCO66" s="1674">
        <f t="shared" ref="FCO66" si="10260">$E59*$C$64*$C$66</f>
        <v>-128678.74095612153</v>
      </c>
      <c r="FCQ66" s="1674">
        <f t="shared" ref="FCQ66" si="10261">$E59*$C$64*$C$66</f>
        <v>-128678.74095612153</v>
      </c>
      <c r="FCS66" s="1674">
        <f t="shared" ref="FCS66" si="10262">$E59*$C$64*$C$66</f>
        <v>-128678.74095612153</v>
      </c>
      <c r="FCU66" s="1674">
        <f t="shared" ref="FCU66" si="10263">$E59*$C$64*$C$66</f>
        <v>-128678.74095612153</v>
      </c>
      <c r="FCW66" s="1674">
        <f t="shared" ref="FCW66" si="10264">$E59*$C$64*$C$66</f>
        <v>-128678.74095612153</v>
      </c>
      <c r="FCY66" s="1674">
        <f t="shared" ref="FCY66" si="10265">$E59*$C$64*$C$66</f>
        <v>-128678.74095612153</v>
      </c>
      <c r="FDA66" s="1674">
        <f t="shared" ref="FDA66" si="10266">$E59*$C$64*$C$66</f>
        <v>-128678.74095612153</v>
      </c>
      <c r="FDC66" s="1674">
        <f t="shared" ref="FDC66" si="10267">$E59*$C$64*$C$66</f>
        <v>-128678.74095612153</v>
      </c>
      <c r="FDE66" s="1674">
        <f t="shared" ref="FDE66" si="10268">$E59*$C$64*$C$66</f>
        <v>-128678.74095612153</v>
      </c>
      <c r="FDG66" s="1674">
        <f t="shared" ref="FDG66" si="10269">$E59*$C$64*$C$66</f>
        <v>-128678.74095612153</v>
      </c>
      <c r="FDI66" s="1674">
        <f t="shared" ref="FDI66" si="10270">$E59*$C$64*$C$66</f>
        <v>-128678.74095612153</v>
      </c>
      <c r="FDK66" s="1674">
        <f t="shared" ref="FDK66" si="10271">$E59*$C$64*$C$66</f>
        <v>-128678.74095612153</v>
      </c>
      <c r="FDM66" s="1674">
        <f t="shared" ref="FDM66" si="10272">$E59*$C$64*$C$66</f>
        <v>-128678.74095612153</v>
      </c>
      <c r="FDO66" s="1674">
        <f t="shared" ref="FDO66" si="10273">$E59*$C$64*$C$66</f>
        <v>-128678.74095612153</v>
      </c>
      <c r="FDQ66" s="1674">
        <f t="shared" ref="FDQ66" si="10274">$E59*$C$64*$C$66</f>
        <v>-128678.74095612153</v>
      </c>
      <c r="FDS66" s="1674">
        <f t="shared" ref="FDS66" si="10275">$E59*$C$64*$C$66</f>
        <v>-128678.74095612153</v>
      </c>
      <c r="FDU66" s="1674">
        <f t="shared" ref="FDU66" si="10276">$E59*$C$64*$C$66</f>
        <v>-128678.74095612153</v>
      </c>
      <c r="FDW66" s="1674">
        <f t="shared" ref="FDW66" si="10277">$E59*$C$64*$C$66</f>
        <v>-128678.74095612153</v>
      </c>
      <c r="FDY66" s="1674">
        <f t="shared" ref="FDY66" si="10278">$E59*$C$64*$C$66</f>
        <v>-128678.74095612153</v>
      </c>
      <c r="FEA66" s="1674">
        <f t="shared" ref="FEA66" si="10279">$E59*$C$64*$C$66</f>
        <v>-128678.74095612153</v>
      </c>
      <c r="FEC66" s="1674">
        <f t="shared" ref="FEC66" si="10280">$E59*$C$64*$C$66</f>
        <v>-128678.74095612153</v>
      </c>
      <c r="FEE66" s="1674">
        <f t="shared" ref="FEE66" si="10281">$E59*$C$64*$C$66</f>
        <v>-128678.74095612153</v>
      </c>
      <c r="FEG66" s="1674">
        <f t="shared" ref="FEG66" si="10282">$E59*$C$64*$C$66</f>
        <v>-128678.74095612153</v>
      </c>
      <c r="FEI66" s="1674">
        <f t="shared" ref="FEI66" si="10283">$E59*$C$64*$C$66</f>
        <v>-128678.74095612153</v>
      </c>
      <c r="FEK66" s="1674">
        <f t="shared" ref="FEK66" si="10284">$E59*$C$64*$C$66</f>
        <v>-128678.74095612153</v>
      </c>
      <c r="FEM66" s="1674">
        <f t="shared" ref="FEM66" si="10285">$E59*$C$64*$C$66</f>
        <v>-128678.74095612153</v>
      </c>
      <c r="FEO66" s="1674">
        <f t="shared" ref="FEO66" si="10286">$E59*$C$64*$C$66</f>
        <v>-128678.74095612153</v>
      </c>
      <c r="FEQ66" s="1674">
        <f t="shared" ref="FEQ66" si="10287">$E59*$C$64*$C$66</f>
        <v>-128678.74095612153</v>
      </c>
      <c r="FES66" s="1674">
        <f t="shared" ref="FES66" si="10288">$E59*$C$64*$C$66</f>
        <v>-128678.74095612153</v>
      </c>
      <c r="FEU66" s="1674">
        <f t="shared" ref="FEU66" si="10289">$E59*$C$64*$C$66</f>
        <v>-128678.74095612153</v>
      </c>
      <c r="FEW66" s="1674">
        <f t="shared" ref="FEW66" si="10290">$E59*$C$64*$C$66</f>
        <v>-128678.74095612153</v>
      </c>
      <c r="FEY66" s="1674">
        <f t="shared" ref="FEY66" si="10291">$E59*$C$64*$C$66</f>
        <v>-128678.74095612153</v>
      </c>
      <c r="FFA66" s="1674">
        <f t="shared" ref="FFA66" si="10292">$E59*$C$64*$C$66</f>
        <v>-128678.74095612153</v>
      </c>
      <c r="FFC66" s="1674">
        <f t="shared" ref="FFC66" si="10293">$E59*$C$64*$C$66</f>
        <v>-128678.74095612153</v>
      </c>
      <c r="FFE66" s="1674">
        <f t="shared" ref="FFE66" si="10294">$E59*$C$64*$C$66</f>
        <v>-128678.74095612153</v>
      </c>
      <c r="FFG66" s="1674">
        <f t="shared" ref="FFG66" si="10295">$E59*$C$64*$C$66</f>
        <v>-128678.74095612153</v>
      </c>
      <c r="FFI66" s="1674">
        <f t="shared" ref="FFI66" si="10296">$E59*$C$64*$C$66</f>
        <v>-128678.74095612153</v>
      </c>
      <c r="FFK66" s="1674">
        <f t="shared" ref="FFK66" si="10297">$E59*$C$64*$C$66</f>
        <v>-128678.74095612153</v>
      </c>
      <c r="FFM66" s="1674">
        <f t="shared" ref="FFM66" si="10298">$E59*$C$64*$C$66</f>
        <v>-128678.74095612153</v>
      </c>
      <c r="FFO66" s="1674">
        <f t="shared" ref="FFO66" si="10299">$E59*$C$64*$C$66</f>
        <v>-128678.74095612153</v>
      </c>
      <c r="FFQ66" s="1674">
        <f t="shared" ref="FFQ66" si="10300">$E59*$C$64*$C$66</f>
        <v>-128678.74095612153</v>
      </c>
      <c r="FFS66" s="1674">
        <f t="shared" ref="FFS66" si="10301">$E59*$C$64*$C$66</f>
        <v>-128678.74095612153</v>
      </c>
      <c r="FFU66" s="1674">
        <f t="shared" ref="FFU66" si="10302">$E59*$C$64*$C$66</f>
        <v>-128678.74095612153</v>
      </c>
      <c r="FFW66" s="1674">
        <f t="shared" ref="FFW66" si="10303">$E59*$C$64*$C$66</f>
        <v>-128678.74095612153</v>
      </c>
      <c r="FFY66" s="1674">
        <f t="shared" ref="FFY66" si="10304">$E59*$C$64*$C$66</f>
        <v>-128678.74095612153</v>
      </c>
      <c r="FGA66" s="1674">
        <f t="shared" ref="FGA66" si="10305">$E59*$C$64*$C$66</f>
        <v>-128678.74095612153</v>
      </c>
      <c r="FGC66" s="1674">
        <f t="shared" ref="FGC66" si="10306">$E59*$C$64*$C$66</f>
        <v>-128678.74095612153</v>
      </c>
      <c r="FGE66" s="1674">
        <f t="shared" ref="FGE66" si="10307">$E59*$C$64*$C$66</f>
        <v>-128678.74095612153</v>
      </c>
      <c r="FGG66" s="1674">
        <f t="shared" ref="FGG66" si="10308">$E59*$C$64*$C$66</f>
        <v>-128678.74095612153</v>
      </c>
      <c r="FGI66" s="1674">
        <f t="shared" ref="FGI66" si="10309">$E59*$C$64*$C$66</f>
        <v>-128678.74095612153</v>
      </c>
      <c r="FGK66" s="1674">
        <f t="shared" ref="FGK66" si="10310">$E59*$C$64*$C$66</f>
        <v>-128678.74095612153</v>
      </c>
      <c r="FGM66" s="1674">
        <f t="shared" ref="FGM66" si="10311">$E59*$C$64*$C$66</f>
        <v>-128678.74095612153</v>
      </c>
      <c r="FGO66" s="1674">
        <f t="shared" ref="FGO66" si="10312">$E59*$C$64*$C$66</f>
        <v>-128678.74095612153</v>
      </c>
      <c r="FGQ66" s="1674">
        <f t="shared" ref="FGQ66" si="10313">$E59*$C$64*$C$66</f>
        <v>-128678.74095612153</v>
      </c>
      <c r="FGS66" s="1674">
        <f t="shared" ref="FGS66" si="10314">$E59*$C$64*$C$66</f>
        <v>-128678.74095612153</v>
      </c>
      <c r="FGU66" s="1674">
        <f t="shared" ref="FGU66" si="10315">$E59*$C$64*$C$66</f>
        <v>-128678.74095612153</v>
      </c>
      <c r="FGW66" s="1674">
        <f t="shared" ref="FGW66" si="10316">$E59*$C$64*$C$66</f>
        <v>-128678.74095612153</v>
      </c>
      <c r="FGY66" s="1674">
        <f t="shared" ref="FGY66" si="10317">$E59*$C$64*$C$66</f>
        <v>-128678.74095612153</v>
      </c>
      <c r="FHA66" s="1674">
        <f t="shared" ref="FHA66" si="10318">$E59*$C$64*$C$66</f>
        <v>-128678.74095612153</v>
      </c>
      <c r="FHC66" s="1674">
        <f t="shared" ref="FHC66" si="10319">$E59*$C$64*$C$66</f>
        <v>-128678.74095612153</v>
      </c>
      <c r="FHE66" s="1674">
        <f t="shared" ref="FHE66" si="10320">$E59*$C$64*$C$66</f>
        <v>-128678.74095612153</v>
      </c>
      <c r="FHG66" s="1674">
        <f t="shared" ref="FHG66" si="10321">$E59*$C$64*$C$66</f>
        <v>-128678.74095612153</v>
      </c>
      <c r="FHI66" s="1674">
        <f t="shared" ref="FHI66" si="10322">$E59*$C$64*$C$66</f>
        <v>-128678.74095612153</v>
      </c>
      <c r="FHK66" s="1674">
        <f t="shared" ref="FHK66" si="10323">$E59*$C$64*$C$66</f>
        <v>-128678.74095612153</v>
      </c>
      <c r="FHM66" s="1674">
        <f t="shared" ref="FHM66" si="10324">$E59*$C$64*$C$66</f>
        <v>-128678.74095612153</v>
      </c>
      <c r="FHO66" s="1674">
        <f t="shared" ref="FHO66" si="10325">$E59*$C$64*$C$66</f>
        <v>-128678.74095612153</v>
      </c>
      <c r="FHQ66" s="1674">
        <f t="shared" ref="FHQ66" si="10326">$E59*$C$64*$C$66</f>
        <v>-128678.74095612153</v>
      </c>
      <c r="FHS66" s="1674">
        <f t="shared" ref="FHS66" si="10327">$E59*$C$64*$C$66</f>
        <v>-128678.74095612153</v>
      </c>
      <c r="FHU66" s="1674">
        <f t="shared" ref="FHU66" si="10328">$E59*$C$64*$C$66</f>
        <v>-128678.74095612153</v>
      </c>
      <c r="FHW66" s="1674">
        <f t="shared" ref="FHW66" si="10329">$E59*$C$64*$C$66</f>
        <v>-128678.74095612153</v>
      </c>
      <c r="FHY66" s="1674">
        <f t="shared" ref="FHY66" si="10330">$E59*$C$64*$C$66</f>
        <v>-128678.74095612153</v>
      </c>
      <c r="FIA66" s="1674">
        <f t="shared" ref="FIA66" si="10331">$E59*$C$64*$C$66</f>
        <v>-128678.74095612153</v>
      </c>
      <c r="FIC66" s="1674">
        <f t="shared" ref="FIC66" si="10332">$E59*$C$64*$C$66</f>
        <v>-128678.74095612153</v>
      </c>
      <c r="FIE66" s="1674">
        <f t="shared" ref="FIE66" si="10333">$E59*$C$64*$C$66</f>
        <v>-128678.74095612153</v>
      </c>
      <c r="FIG66" s="1674">
        <f t="shared" ref="FIG66" si="10334">$E59*$C$64*$C$66</f>
        <v>-128678.74095612153</v>
      </c>
      <c r="FII66" s="1674">
        <f t="shared" ref="FII66" si="10335">$E59*$C$64*$C$66</f>
        <v>-128678.74095612153</v>
      </c>
      <c r="FIK66" s="1674">
        <f t="shared" ref="FIK66" si="10336">$E59*$C$64*$C$66</f>
        <v>-128678.74095612153</v>
      </c>
      <c r="FIM66" s="1674">
        <f t="shared" ref="FIM66" si="10337">$E59*$C$64*$C$66</f>
        <v>-128678.74095612153</v>
      </c>
      <c r="FIO66" s="1674">
        <f t="shared" ref="FIO66" si="10338">$E59*$C$64*$C$66</f>
        <v>-128678.74095612153</v>
      </c>
      <c r="FIQ66" s="1674">
        <f t="shared" ref="FIQ66" si="10339">$E59*$C$64*$C$66</f>
        <v>-128678.74095612153</v>
      </c>
      <c r="FIS66" s="1674">
        <f t="shared" ref="FIS66" si="10340">$E59*$C$64*$C$66</f>
        <v>-128678.74095612153</v>
      </c>
      <c r="FIU66" s="1674">
        <f t="shared" ref="FIU66" si="10341">$E59*$C$64*$C$66</f>
        <v>-128678.74095612153</v>
      </c>
      <c r="FIW66" s="1674">
        <f t="shared" ref="FIW66" si="10342">$E59*$C$64*$C$66</f>
        <v>-128678.74095612153</v>
      </c>
      <c r="FIY66" s="1674">
        <f t="shared" ref="FIY66" si="10343">$E59*$C$64*$C$66</f>
        <v>-128678.74095612153</v>
      </c>
      <c r="FJA66" s="1674">
        <f t="shared" ref="FJA66" si="10344">$E59*$C$64*$C$66</f>
        <v>-128678.74095612153</v>
      </c>
      <c r="FJC66" s="1674">
        <f t="shared" ref="FJC66" si="10345">$E59*$C$64*$C$66</f>
        <v>-128678.74095612153</v>
      </c>
      <c r="FJE66" s="1674">
        <f t="shared" ref="FJE66" si="10346">$E59*$C$64*$C$66</f>
        <v>-128678.74095612153</v>
      </c>
      <c r="FJG66" s="1674">
        <f t="shared" ref="FJG66" si="10347">$E59*$C$64*$C$66</f>
        <v>-128678.74095612153</v>
      </c>
      <c r="FJI66" s="1674">
        <f t="shared" ref="FJI66" si="10348">$E59*$C$64*$C$66</f>
        <v>-128678.74095612153</v>
      </c>
      <c r="FJK66" s="1674">
        <f t="shared" ref="FJK66" si="10349">$E59*$C$64*$C$66</f>
        <v>-128678.74095612153</v>
      </c>
      <c r="FJM66" s="1674">
        <f t="shared" ref="FJM66" si="10350">$E59*$C$64*$C$66</f>
        <v>-128678.74095612153</v>
      </c>
      <c r="FJO66" s="1674">
        <f t="shared" ref="FJO66" si="10351">$E59*$C$64*$C$66</f>
        <v>-128678.74095612153</v>
      </c>
      <c r="FJQ66" s="1674">
        <f t="shared" ref="FJQ66" si="10352">$E59*$C$64*$C$66</f>
        <v>-128678.74095612153</v>
      </c>
      <c r="FJS66" s="1674">
        <f t="shared" ref="FJS66" si="10353">$E59*$C$64*$C$66</f>
        <v>-128678.74095612153</v>
      </c>
      <c r="FJU66" s="1674">
        <f t="shared" ref="FJU66" si="10354">$E59*$C$64*$C$66</f>
        <v>-128678.74095612153</v>
      </c>
      <c r="FJW66" s="1674">
        <f t="shared" ref="FJW66" si="10355">$E59*$C$64*$C$66</f>
        <v>-128678.74095612153</v>
      </c>
      <c r="FJY66" s="1674">
        <f t="shared" ref="FJY66" si="10356">$E59*$C$64*$C$66</f>
        <v>-128678.74095612153</v>
      </c>
      <c r="FKA66" s="1674">
        <f t="shared" ref="FKA66" si="10357">$E59*$C$64*$C$66</f>
        <v>-128678.74095612153</v>
      </c>
      <c r="FKC66" s="1674">
        <f t="shared" ref="FKC66" si="10358">$E59*$C$64*$C$66</f>
        <v>-128678.74095612153</v>
      </c>
      <c r="FKE66" s="1674">
        <f t="shared" ref="FKE66" si="10359">$E59*$C$64*$C$66</f>
        <v>-128678.74095612153</v>
      </c>
      <c r="FKG66" s="1674">
        <f t="shared" ref="FKG66" si="10360">$E59*$C$64*$C$66</f>
        <v>-128678.74095612153</v>
      </c>
      <c r="FKI66" s="1674">
        <f t="shared" ref="FKI66" si="10361">$E59*$C$64*$C$66</f>
        <v>-128678.74095612153</v>
      </c>
      <c r="FKK66" s="1674">
        <f t="shared" ref="FKK66" si="10362">$E59*$C$64*$C$66</f>
        <v>-128678.74095612153</v>
      </c>
      <c r="FKM66" s="1674">
        <f t="shared" ref="FKM66" si="10363">$E59*$C$64*$C$66</f>
        <v>-128678.74095612153</v>
      </c>
      <c r="FKO66" s="1674">
        <f t="shared" ref="FKO66" si="10364">$E59*$C$64*$C$66</f>
        <v>-128678.74095612153</v>
      </c>
      <c r="FKQ66" s="1674">
        <f t="shared" ref="FKQ66" si="10365">$E59*$C$64*$C$66</f>
        <v>-128678.74095612153</v>
      </c>
      <c r="FKS66" s="1674">
        <f t="shared" ref="FKS66" si="10366">$E59*$C$64*$C$66</f>
        <v>-128678.74095612153</v>
      </c>
      <c r="FKU66" s="1674">
        <f t="shared" ref="FKU66" si="10367">$E59*$C$64*$C$66</f>
        <v>-128678.74095612153</v>
      </c>
      <c r="FKW66" s="1674">
        <f t="shared" ref="FKW66" si="10368">$E59*$C$64*$C$66</f>
        <v>-128678.74095612153</v>
      </c>
      <c r="FKY66" s="1674">
        <f t="shared" ref="FKY66" si="10369">$E59*$C$64*$C$66</f>
        <v>-128678.74095612153</v>
      </c>
      <c r="FLA66" s="1674">
        <f t="shared" ref="FLA66" si="10370">$E59*$C$64*$C$66</f>
        <v>-128678.74095612153</v>
      </c>
      <c r="FLC66" s="1674">
        <f t="shared" ref="FLC66" si="10371">$E59*$C$64*$C$66</f>
        <v>-128678.74095612153</v>
      </c>
      <c r="FLE66" s="1674">
        <f t="shared" ref="FLE66" si="10372">$E59*$C$64*$C$66</f>
        <v>-128678.74095612153</v>
      </c>
      <c r="FLG66" s="1674">
        <f t="shared" ref="FLG66" si="10373">$E59*$C$64*$C$66</f>
        <v>-128678.74095612153</v>
      </c>
      <c r="FLI66" s="1674">
        <f t="shared" ref="FLI66" si="10374">$E59*$C$64*$C$66</f>
        <v>-128678.74095612153</v>
      </c>
      <c r="FLK66" s="1674">
        <f t="shared" ref="FLK66" si="10375">$E59*$C$64*$C$66</f>
        <v>-128678.74095612153</v>
      </c>
      <c r="FLM66" s="1674">
        <f t="shared" ref="FLM66" si="10376">$E59*$C$64*$C$66</f>
        <v>-128678.74095612153</v>
      </c>
      <c r="FLO66" s="1674">
        <f t="shared" ref="FLO66" si="10377">$E59*$C$64*$C$66</f>
        <v>-128678.74095612153</v>
      </c>
      <c r="FLQ66" s="1674">
        <f t="shared" ref="FLQ66" si="10378">$E59*$C$64*$C$66</f>
        <v>-128678.74095612153</v>
      </c>
      <c r="FLS66" s="1674">
        <f t="shared" ref="FLS66" si="10379">$E59*$C$64*$C$66</f>
        <v>-128678.74095612153</v>
      </c>
      <c r="FLU66" s="1674">
        <f t="shared" ref="FLU66" si="10380">$E59*$C$64*$C$66</f>
        <v>-128678.74095612153</v>
      </c>
      <c r="FLW66" s="1674">
        <f t="shared" ref="FLW66" si="10381">$E59*$C$64*$C$66</f>
        <v>-128678.74095612153</v>
      </c>
      <c r="FLY66" s="1674">
        <f t="shared" ref="FLY66" si="10382">$E59*$C$64*$C$66</f>
        <v>-128678.74095612153</v>
      </c>
      <c r="FMA66" s="1674">
        <f t="shared" ref="FMA66" si="10383">$E59*$C$64*$C$66</f>
        <v>-128678.74095612153</v>
      </c>
      <c r="FMC66" s="1674">
        <f t="shared" ref="FMC66" si="10384">$E59*$C$64*$C$66</f>
        <v>-128678.74095612153</v>
      </c>
      <c r="FME66" s="1674">
        <f t="shared" ref="FME66" si="10385">$E59*$C$64*$C$66</f>
        <v>-128678.74095612153</v>
      </c>
      <c r="FMG66" s="1674">
        <f t="shared" ref="FMG66" si="10386">$E59*$C$64*$C$66</f>
        <v>-128678.74095612153</v>
      </c>
      <c r="FMI66" s="1674">
        <f t="shared" ref="FMI66" si="10387">$E59*$C$64*$C$66</f>
        <v>-128678.74095612153</v>
      </c>
      <c r="FMK66" s="1674">
        <f t="shared" ref="FMK66" si="10388">$E59*$C$64*$C$66</f>
        <v>-128678.74095612153</v>
      </c>
      <c r="FMM66" s="1674">
        <f t="shared" ref="FMM66" si="10389">$E59*$C$64*$C$66</f>
        <v>-128678.74095612153</v>
      </c>
      <c r="FMO66" s="1674">
        <f t="shared" ref="FMO66" si="10390">$E59*$C$64*$C$66</f>
        <v>-128678.74095612153</v>
      </c>
      <c r="FMQ66" s="1674">
        <f t="shared" ref="FMQ66" si="10391">$E59*$C$64*$C$66</f>
        <v>-128678.74095612153</v>
      </c>
      <c r="FMS66" s="1674">
        <f t="shared" ref="FMS66" si="10392">$E59*$C$64*$C$66</f>
        <v>-128678.74095612153</v>
      </c>
      <c r="FMU66" s="1674">
        <f t="shared" ref="FMU66" si="10393">$E59*$C$64*$C$66</f>
        <v>-128678.74095612153</v>
      </c>
      <c r="FMW66" s="1674">
        <f t="shared" ref="FMW66" si="10394">$E59*$C$64*$C$66</f>
        <v>-128678.74095612153</v>
      </c>
      <c r="FMY66" s="1674">
        <f t="shared" ref="FMY66" si="10395">$E59*$C$64*$C$66</f>
        <v>-128678.74095612153</v>
      </c>
      <c r="FNA66" s="1674">
        <f t="shared" ref="FNA66" si="10396">$E59*$C$64*$C$66</f>
        <v>-128678.74095612153</v>
      </c>
      <c r="FNC66" s="1674">
        <f t="shared" ref="FNC66" si="10397">$E59*$C$64*$C$66</f>
        <v>-128678.74095612153</v>
      </c>
      <c r="FNE66" s="1674">
        <f t="shared" ref="FNE66" si="10398">$E59*$C$64*$C$66</f>
        <v>-128678.74095612153</v>
      </c>
      <c r="FNG66" s="1674">
        <f t="shared" ref="FNG66" si="10399">$E59*$C$64*$C$66</f>
        <v>-128678.74095612153</v>
      </c>
      <c r="FNI66" s="1674">
        <f t="shared" ref="FNI66" si="10400">$E59*$C$64*$C$66</f>
        <v>-128678.74095612153</v>
      </c>
      <c r="FNK66" s="1674">
        <f t="shared" ref="FNK66" si="10401">$E59*$C$64*$C$66</f>
        <v>-128678.74095612153</v>
      </c>
      <c r="FNM66" s="1674">
        <f t="shared" ref="FNM66" si="10402">$E59*$C$64*$C$66</f>
        <v>-128678.74095612153</v>
      </c>
      <c r="FNO66" s="1674">
        <f t="shared" ref="FNO66" si="10403">$E59*$C$64*$C$66</f>
        <v>-128678.74095612153</v>
      </c>
      <c r="FNQ66" s="1674">
        <f t="shared" ref="FNQ66" si="10404">$E59*$C$64*$C$66</f>
        <v>-128678.74095612153</v>
      </c>
      <c r="FNS66" s="1674">
        <f t="shared" ref="FNS66" si="10405">$E59*$C$64*$C$66</f>
        <v>-128678.74095612153</v>
      </c>
      <c r="FNU66" s="1674">
        <f t="shared" ref="FNU66" si="10406">$E59*$C$64*$C$66</f>
        <v>-128678.74095612153</v>
      </c>
      <c r="FNW66" s="1674">
        <f t="shared" ref="FNW66" si="10407">$E59*$C$64*$C$66</f>
        <v>-128678.74095612153</v>
      </c>
      <c r="FNY66" s="1674">
        <f t="shared" ref="FNY66" si="10408">$E59*$C$64*$C$66</f>
        <v>-128678.74095612153</v>
      </c>
      <c r="FOA66" s="1674">
        <f t="shared" ref="FOA66" si="10409">$E59*$C$64*$C$66</f>
        <v>-128678.74095612153</v>
      </c>
      <c r="FOC66" s="1674">
        <f t="shared" ref="FOC66" si="10410">$E59*$C$64*$C$66</f>
        <v>-128678.74095612153</v>
      </c>
      <c r="FOE66" s="1674">
        <f t="shared" ref="FOE66" si="10411">$E59*$C$64*$C$66</f>
        <v>-128678.74095612153</v>
      </c>
      <c r="FOG66" s="1674">
        <f t="shared" ref="FOG66" si="10412">$E59*$C$64*$C$66</f>
        <v>-128678.74095612153</v>
      </c>
      <c r="FOI66" s="1674">
        <f t="shared" ref="FOI66" si="10413">$E59*$C$64*$C$66</f>
        <v>-128678.74095612153</v>
      </c>
      <c r="FOK66" s="1674">
        <f t="shared" ref="FOK66" si="10414">$E59*$C$64*$C$66</f>
        <v>-128678.74095612153</v>
      </c>
      <c r="FOM66" s="1674">
        <f t="shared" ref="FOM66" si="10415">$E59*$C$64*$C$66</f>
        <v>-128678.74095612153</v>
      </c>
      <c r="FOO66" s="1674">
        <f t="shared" ref="FOO66" si="10416">$E59*$C$64*$C$66</f>
        <v>-128678.74095612153</v>
      </c>
      <c r="FOQ66" s="1674">
        <f t="shared" ref="FOQ66" si="10417">$E59*$C$64*$C$66</f>
        <v>-128678.74095612153</v>
      </c>
      <c r="FOS66" s="1674">
        <f t="shared" ref="FOS66" si="10418">$E59*$C$64*$C$66</f>
        <v>-128678.74095612153</v>
      </c>
      <c r="FOU66" s="1674">
        <f t="shared" ref="FOU66" si="10419">$E59*$C$64*$C$66</f>
        <v>-128678.74095612153</v>
      </c>
      <c r="FOW66" s="1674">
        <f t="shared" ref="FOW66" si="10420">$E59*$C$64*$C$66</f>
        <v>-128678.74095612153</v>
      </c>
      <c r="FOY66" s="1674">
        <f t="shared" ref="FOY66" si="10421">$E59*$C$64*$C$66</f>
        <v>-128678.74095612153</v>
      </c>
      <c r="FPA66" s="1674">
        <f t="shared" ref="FPA66" si="10422">$E59*$C$64*$C$66</f>
        <v>-128678.74095612153</v>
      </c>
      <c r="FPC66" s="1674">
        <f t="shared" ref="FPC66" si="10423">$E59*$C$64*$C$66</f>
        <v>-128678.74095612153</v>
      </c>
      <c r="FPE66" s="1674">
        <f t="shared" ref="FPE66" si="10424">$E59*$C$64*$C$66</f>
        <v>-128678.74095612153</v>
      </c>
      <c r="FPG66" s="1674">
        <f t="shared" ref="FPG66" si="10425">$E59*$C$64*$C$66</f>
        <v>-128678.74095612153</v>
      </c>
      <c r="FPI66" s="1674">
        <f t="shared" ref="FPI66" si="10426">$E59*$C$64*$C$66</f>
        <v>-128678.74095612153</v>
      </c>
      <c r="FPK66" s="1674">
        <f t="shared" ref="FPK66" si="10427">$E59*$C$64*$C$66</f>
        <v>-128678.74095612153</v>
      </c>
      <c r="FPM66" s="1674">
        <f t="shared" ref="FPM66" si="10428">$E59*$C$64*$C$66</f>
        <v>-128678.74095612153</v>
      </c>
      <c r="FPO66" s="1674">
        <f t="shared" ref="FPO66" si="10429">$E59*$C$64*$C$66</f>
        <v>-128678.74095612153</v>
      </c>
      <c r="FPQ66" s="1674">
        <f t="shared" ref="FPQ66" si="10430">$E59*$C$64*$C$66</f>
        <v>-128678.74095612153</v>
      </c>
      <c r="FPS66" s="1674">
        <f t="shared" ref="FPS66" si="10431">$E59*$C$64*$C$66</f>
        <v>-128678.74095612153</v>
      </c>
      <c r="FPU66" s="1674">
        <f t="shared" ref="FPU66" si="10432">$E59*$C$64*$C$66</f>
        <v>-128678.74095612153</v>
      </c>
      <c r="FPW66" s="1674">
        <f t="shared" ref="FPW66" si="10433">$E59*$C$64*$C$66</f>
        <v>-128678.74095612153</v>
      </c>
      <c r="FPY66" s="1674">
        <f t="shared" ref="FPY66" si="10434">$E59*$C$64*$C$66</f>
        <v>-128678.74095612153</v>
      </c>
      <c r="FQA66" s="1674">
        <f t="shared" ref="FQA66" si="10435">$E59*$C$64*$C$66</f>
        <v>-128678.74095612153</v>
      </c>
      <c r="FQC66" s="1674">
        <f t="shared" ref="FQC66" si="10436">$E59*$C$64*$C$66</f>
        <v>-128678.74095612153</v>
      </c>
      <c r="FQE66" s="1674">
        <f t="shared" ref="FQE66" si="10437">$E59*$C$64*$C$66</f>
        <v>-128678.74095612153</v>
      </c>
      <c r="FQG66" s="1674">
        <f t="shared" ref="FQG66" si="10438">$E59*$C$64*$C$66</f>
        <v>-128678.74095612153</v>
      </c>
      <c r="FQI66" s="1674">
        <f t="shared" ref="FQI66" si="10439">$E59*$C$64*$C$66</f>
        <v>-128678.74095612153</v>
      </c>
      <c r="FQK66" s="1674">
        <f t="shared" ref="FQK66" si="10440">$E59*$C$64*$C$66</f>
        <v>-128678.74095612153</v>
      </c>
      <c r="FQM66" s="1674">
        <f t="shared" ref="FQM66" si="10441">$E59*$C$64*$C$66</f>
        <v>-128678.74095612153</v>
      </c>
      <c r="FQO66" s="1674">
        <f t="shared" ref="FQO66" si="10442">$E59*$C$64*$C$66</f>
        <v>-128678.74095612153</v>
      </c>
      <c r="FQQ66" s="1674">
        <f t="shared" ref="FQQ66" si="10443">$E59*$C$64*$C$66</f>
        <v>-128678.74095612153</v>
      </c>
      <c r="FQS66" s="1674">
        <f t="shared" ref="FQS66" si="10444">$E59*$C$64*$C$66</f>
        <v>-128678.74095612153</v>
      </c>
      <c r="FQU66" s="1674">
        <f t="shared" ref="FQU66" si="10445">$E59*$C$64*$C$66</f>
        <v>-128678.74095612153</v>
      </c>
      <c r="FQW66" s="1674">
        <f t="shared" ref="FQW66" si="10446">$E59*$C$64*$C$66</f>
        <v>-128678.74095612153</v>
      </c>
      <c r="FQY66" s="1674">
        <f t="shared" ref="FQY66" si="10447">$E59*$C$64*$C$66</f>
        <v>-128678.74095612153</v>
      </c>
      <c r="FRA66" s="1674">
        <f t="shared" ref="FRA66" si="10448">$E59*$C$64*$C$66</f>
        <v>-128678.74095612153</v>
      </c>
      <c r="FRC66" s="1674">
        <f t="shared" ref="FRC66" si="10449">$E59*$C$64*$C$66</f>
        <v>-128678.74095612153</v>
      </c>
      <c r="FRE66" s="1674">
        <f t="shared" ref="FRE66" si="10450">$E59*$C$64*$C$66</f>
        <v>-128678.74095612153</v>
      </c>
      <c r="FRG66" s="1674">
        <f t="shared" ref="FRG66" si="10451">$E59*$C$64*$C$66</f>
        <v>-128678.74095612153</v>
      </c>
      <c r="FRI66" s="1674">
        <f t="shared" ref="FRI66" si="10452">$E59*$C$64*$C$66</f>
        <v>-128678.74095612153</v>
      </c>
      <c r="FRK66" s="1674">
        <f t="shared" ref="FRK66" si="10453">$E59*$C$64*$C$66</f>
        <v>-128678.74095612153</v>
      </c>
      <c r="FRM66" s="1674">
        <f t="shared" ref="FRM66" si="10454">$E59*$C$64*$C$66</f>
        <v>-128678.74095612153</v>
      </c>
      <c r="FRO66" s="1674">
        <f t="shared" ref="FRO66" si="10455">$E59*$C$64*$C$66</f>
        <v>-128678.74095612153</v>
      </c>
      <c r="FRQ66" s="1674">
        <f t="shared" ref="FRQ66" si="10456">$E59*$C$64*$C$66</f>
        <v>-128678.74095612153</v>
      </c>
      <c r="FRS66" s="1674">
        <f t="shared" ref="FRS66" si="10457">$E59*$C$64*$C$66</f>
        <v>-128678.74095612153</v>
      </c>
      <c r="FRU66" s="1674">
        <f t="shared" ref="FRU66" si="10458">$E59*$C$64*$C$66</f>
        <v>-128678.74095612153</v>
      </c>
      <c r="FRW66" s="1674">
        <f t="shared" ref="FRW66" si="10459">$E59*$C$64*$C$66</f>
        <v>-128678.74095612153</v>
      </c>
      <c r="FRY66" s="1674">
        <f t="shared" ref="FRY66" si="10460">$E59*$C$64*$C$66</f>
        <v>-128678.74095612153</v>
      </c>
      <c r="FSA66" s="1674">
        <f t="shared" ref="FSA66" si="10461">$E59*$C$64*$C$66</f>
        <v>-128678.74095612153</v>
      </c>
      <c r="FSC66" s="1674">
        <f t="shared" ref="FSC66" si="10462">$E59*$C$64*$C$66</f>
        <v>-128678.74095612153</v>
      </c>
      <c r="FSE66" s="1674">
        <f t="shared" ref="FSE66" si="10463">$E59*$C$64*$C$66</f>
        <v>-128678.74095612153</v>
      </c>
      <c r="FSG66" s="1674">
        <f t="shared" ref="FSG66" si="10464">$E59*$C$64*$C$66</f>
        <v>-128678.74095612153</v>
      </c>
      <c r="FSI66" s="1674">
        <f t="shared" ref="FSI66" si="10465">$E59*$C$64*$C$66</f>
        <v>-128678.74095612153</v>
      </c>
      <c r="FSK66" s="1674">
        <f t="shared" ref="FSK66" si="10466">$E59*$C$64*$C$66</f>
        <v>-128678.74095612153</v>
      </c>
      <c r="FSM66" s="1674">
        <f t="shared" ref="FSM66" si="10467">$E59*$C$64*$C$66</f>
        <v>-128678.74095612153</v>
      </c>
      <c r="FSO66" s="1674">
        <f t="shared" ref="FSO66" si="10468">$E59*$C$64*$C$66</f>
        <v>-128678.74095612153</v>
      </c>
      <c r="FSQ66" s="1674">
        <f t="shared" ref="FSQ66" si="10469">$E59*$C$64*$C$66</f>
        <v>-128678.74095612153</v>
      </c>
      <c r="FSS66" s="1674">
        <f t="shared" ref="FSS66" si="10470">$E59*$C$64*$C$66</f>
        <v>-128678.74095612153</v>
      </c>
      <c r="FSU66" s="1674">
        <f t="shared" ref="FSU66" si="10471">$E59*$C$64*$C$66</f>
        <v>-128678.74095612153</v>
      </c>
      <c r="FSW66" s="1674">
        <f t="shared" ref="FSW66" si="10472">$E59*$C$64*$C$66</f>
        <v>-128678.74095612153</v>
      </c>
      <c r="FSY66" s="1674">
        <f t="shared" ref="FSY66" si="10473">$E59*$C$64*$C$66</f>
        <v>-128678.74095612153</v>
      </c>
      <c r="FTA66" s="1674">
        <f t="shared" ref="FTA66" si="10474">$E59*$C$64*$C$66</f>
        <v>-128678.74095612153</v>
      </c>
      <c r="FTC66" s="1674">
        <f t="shared" ref="FTC66" si="10475">$E59*$C$64*$C$66</f>
        <v>-128678.74095612153</v>
      </c>
      <c r="FTE66" s="1674">
        <f t="shared" ref="FTE66" si="10476">$E59*$C$64*$C$66</f>
        <v>-128678.74095612153</v>
      </c>
      <c r="FTG66" s="1674">
        <f t="shared" ref="FTG66" si="10477">$E59*$C$64*$C$66</f>
        <v>-128678.74095612153</v>
      </c>
      <c r="FTI66" s="1674">
        <f t="shared" ref="FTI66" si="10478">$E59*$C$64*$C$66</f>
        <v>-128678.74095612153</v>
      </c>
      <c r="FTK66" s="1674">
        <f t="shared" ref="FTK66" si="10479">$E59*$C$64*$C$66</f>
        <v>-128678.74095612153</v>
      </c>
      <c r="FTM66" s="1674">
        <f t="shared" ref="FTM66" si="10480">$E59*$C$64*$C$66</f>
        <v>-128678.74095612153</v>
      </c>
      <c r="FTO66" s="1674">
        <f t="shared" ref="FTO66" si="10481">$E59*$C$64*$C$66</f>
        <v>-128678.74095612153</v>
      </c>
      <c r="FTQ66" s="1674">
        <f t="shared" ref="FTQ66" si="10482">$E59*$C$64*$C$66</f>
        <v>-128678.74095612153</v>
      </c>
      <c r="FTS66" s="1674">
        <f t="shared" ref="FTS66" si="10483">$E59*$C$64*$C$66</f>
        <v>-128678.74095612153</v>
      </c>
      <c r="FTU66" s="1674">
        <f t="shared" ref="FTU66" si="10484">$E59*$C$64*$C$66</f>
        <v>-128678.74095612153</v>
      </c>
      <c r="FTW66" s="1674">
        <f t="shared" ref="FTW66" si="10485">$E59*$C$64*$C$66</f>
        <v>-128678.74095612153</v>
      </c>
      <c r="FTY66" s="1674">
        <f t="shared" ref="FTY66" si="10486">$E59*$C$64*$C$66</f>
        <v>-128678.74095612153</v>
      </c>
      <c r="FUA66" s="1674">
        <f t="shared" ref="FUA66" si="10487">$E59*$C$64*$C$66</f>
        <v>-128678.74095612153</v>
      </c>
      <c r="FUC66" s="1674">
        <f t="shared" ref="FUC66" si="10488">$E59*$C$64*$C$66</f>
        <v>-128678.74095612153</v>
      </c>
      <c r="FUE66" s="1674">
        <f t="shared" ref="FUE66" si="10489">$E59*$C$64*$C$66</f>
        <v>-128678.74095612153</v>
      </c>
      <c r="FUG66" s="1674">
        <f t="shared" ref="FUG66" si="10490">$E59*$C$64*$C$66</f>
        <v>-128678.74095612153</v>
      </c>
      <c r="FUI66" s="1674">
        <f t="shared" ref="FUI66" si="10491">$E59*$C$64*$C$66</f>
        <v>-128678.74095612153</v>
      </c>
      <c r="FUK66" s="1674">
        <f t="shared" ref="FUK66" si="10492">$E59*$C$64*$C$66</f>
        <v>-128678.74095612153</v>
      </c>
      <c r="FUM66" s="1674">
        <f t="shared" ref="FUM66" si="10493">$E59*$C$64*$C$66</f>
        <v>-128678.74095612153</v>
      </c>
      <c r="FUO66" s="1674">
        <f t="shared" ref="FUO66" si="10494">$E59*$C$64*$C$66</f>
        <v>-128678.74095612153</v>
      </c>
      <c r="FUQ66" s="1674">
        <f t="shared" ref="FUQ66" si="10495">$E59*$C$64*$C$66</f>
        <v>-128678.74095612153</v>
      </c>
      <c r="FUS66" s="1674">
        <f t="shared" ref="FUS66" si="10496">$E59*$C$64*$C$66</f>
        <v>-128678.74095612153</v>
      </c>
      <c r="FUU66" s="1674">
        <f t="shared" ref="FUU66" si="10497">$E59*$C$64*$C$66</f>
        <v>-128678.74095612153</v>
      </c>
      <c r="FUW66" s="1674">
        <f t="shared" ref="FUW66" si="10498">$E59*$C$64*$C$66</f>
        <v>-128678.74095612153</v>
      </c>
      <c r="FUY66" s="1674">
        <f t="shared" ref="FUY66" si="10499">$E59*$C$64*$C$66</f>
        <v>-128678.74095612153</v>
      </c>
      <c r="FVA66" s="1674">
        <f t="shared" ref="FVA66" si="10500">$E59*$C$64*$C$66</f>
        <v>-128678.74095612153</v>
      </c>
      <c r="FVC66" s="1674">
        <f t="shared" ref="FVC66" si="10501">$E59*$C$64*$C$66</f>
        <v>-128678.74095612153</v>
      </c>
      <c r="FVE66" s="1674">
        <f t="shared" ref="FVE66" si="10502">$E59*$C$64*$C$66</f>
        <v>-128678.74095612153</v>
      </c>
      <c r="FVG66" s="1674">
        <f t="shared" ref="FVG66" si="10503">$E59*$C$64*$C$66</f>
        <v>-128678.74095612153</v>
      </c>
      <c r="FVI66" s="1674">
        <f t="shared" ref="FVI66" si="10504">$E59*$C$64*$C$66</f>
        <v>-128678.74095612153</v>
      </c>
      <c r="FVK66" s="1674">
        <f t="shared" ref="FVK66" si="10505">$E59*$C$64*$C$66</f>
        <v>-128678.74095612153</v>
      </c>
      <c r="FVM66" s="1674">
        <f t="shared" ref="FVM66" si="10506">$E59*$C$64*$C$66</f>
        <v>-128678.74095612153</v>
      </c>
      <c r="FVO66" s="1674">
        <f t="shared" ref="FVO66" si="10507">$E59*$C$64*$C$66</f>
        <v>-128678.74095612153</v>
      </c>
      <c r="FVQ66" s="1674">
        <f t="shared" ref="FVQ66" si="10508">$E59*$C$64*$C$66</f>
        <v>-128678.74095612153</v>
      </c>
      <c r="FVS66" s="1674">
        <f t="shared" ref="FVS66" si="10509">$E59*$C$64*$C$66</f>
        <v>-128678.74095612153</v>
      </c>
      <c r="FVU66" s="1674">
        <f t="shared" ref="FVU66" si="10510">$E59*$C$64*$C$66</f>
        <v>-128678.74095612153</v>
      </c>
      <c r="FVW66" s="1674">
        <f t="shared" ref="FVW66" si="10511">$E59*$C$64*$C$66</f>
        <v>-128678.74095612153</v>
      </c>
      <c r="FVY66" s="1674">
        <f t="shared" ref="FVY66" si="10512">$E59*$C$64*$C$66</f>
        <v>-128678.74095612153</v>
      </c>
      <c r="FWA66" s="1674">
        <f t="shared" ref="FWA66" si="10513">$E59*$C$64*$C$66</f>
        <v>-128678.74095612153</v>
      </c>
      <c r="FWC66" s="1674">
        <f t="shared" ref="FWC66" si="10514">$E59*$C$64*$C$66</f>
        <v>-128678.74095612153</v>
      </c>
      <c r="FWE66" s="1674">
        <f t="shared" ref="FWE66" si="10515">$E59*$C$64*$C$66</f>
        <v>-128678.74095612153</v>
      </c>
      <c r="FWG66" s="1674">
        <f t="shared" ref="FWG66" si="10516">$E59*$C$64*$C$66</f>
        <v>-128678.74095612153</v>
      </c>
      <c r="FWI66" s="1674">
        <f t="shared" ref="FWI66" si="10517">$E59*$C$64*$C$66</f>
        <v>-128678.74095612153</v>
      </c>
      <c r="FWK66" s="1674">
        <f t="shared" ref="FWK66" si="10518">$E59*$C$64*$C$66</f>
        <v>-128678.74095612153</v>
      </c>
      <c r="FWM66" s="1674">
        <f t="shared" ref="FWM66" si="10519">$E59*$C$64*$C$66</f>
        <v>-128678.74095612153</v>
      </c>
      <c r="FWO66" s="1674">
        <f t="shared" ref="FWO66" si="10520">$E59*$C$64*$C$66</f>
        <v>-128678.74095612153</v>
      </c>
      <c r="FWQ66" s="1674">
        <f t="shared" ref="FWQ66" si="10521">$E59*$C$64*$C$66</f>
        <v>-128678.74095612153</v>
      </c>
      <c r="FWS66" s="1674">
        <f t="shared" ref="FWS66" si="10522">$E59*$C$64*$C$66</f>
        <v>-128678.74095612153</v>
      </c>
      <c r="FWU66" s="1674">
        <f t="shared" ref="FWU66" si="10523">$E59*$C$64*$C$66</f>
        <v>-128678.74095612153</v>
      </c>
      <c r="FWW66" s="1674">
        <f t="shared" ref="FWW66" si="10524">$E59*$C$64*$C$66</f>
        <v>-128678.74095612153</v>
      </c>
      <c r="FWY66" s="1674">
        <f t="shared" ref="FWY66" si="10525">$E59*$C$64*$C$66</f>
        <v>-128678.74095612153</v>
      </c>
      <c r="FXA66" s="1674">
        <f t="shared" ref="FXA66" si="10526">$E59*$C$64*$C$66</f>
        <v>-128678.74095612153</v>
      </c>
      <c r="FXC66" s="1674">
        <f t="shared" ref="FXC66" si="10527">$E59*$C$64*$C$66</f>
        <v>-128678.74095612153</v>
      </c>
      <c r="FXE66" s="1674">
        <f t="shared" ref="FXE66" si="10528">$E59*$C$64*$C$66</f>
        <v>-128678.74095612153</v>
      </c>
      <c r="FXG66" s="1674">
        <f t="shared" ref="FXG66" si="10529">$E59*$C$64*$C$66</f>
        <v>-128678.74095612153</v>
      </c>
      <c r="FXI66" s="1674">
        <f t="shared" ref="FXI66" si="10530">$E59*$C$64*$C$66</f>
        <v>-128678.74095612153</v>
      </c>
      <c r="FXK66" s="1674">
        <f t="shared" ref="FXK66" si="10531">$E59*$C$64*$C$66</f>
        <v>-128678.74095612153</v>
      </c>
      <c r="FXM66" s="1674">
        <f t="shared" ref="FXM66" si="10532">$E59*$C$64*$C$66</f>
        <v>-128678.74095612153</v>
      </c>
      <c r="FXO66" s="1674">
        <f t="shared" ref="FXO66" si="10533">$E59*$C$64*$C$66</f>
        <v>-128678.74095612153</v>
      </c>
      <c r="FXQ66" s="1674">
        <f t="shared" ref="FXQ66" si="10534">$E59*$C$64*$C$66</f>
        <v>-128678.74095612153</v>
      </c>
      <c r="FXS66" s="1674">
        <f t="shared" ref="FXS66" si="10535">$E59*$C$64*$C$66</f>
        <v>-128678.74095612153</v>
      </c>
      <c r="FXU66" s="1674">
        <f t="shared" ref="FXU66" si="10536">$E59*$C$64*$C$66</f>
        <v>-128678.74095612153</v>
      </c>
      <c r="FXW66" s="1674">
        <f t="shared" ref="FXW66" si="10537">$E59*$C$64*$C$66</f>
        <v>-128678.74095612153</v>
      </c>
      <c r="FXY66" s="1674">
        <f t="shared" ref="FXY66" si="10538">$E59*$C$64*$C$66</f>
        <v>-128678.74095612153</v>
      </c>
      <c r="FYA66" s="1674">
        <f t="shared" ref="FYA66" si="10539">$E59*$C$64*$C$66</f>
        <v>-128678.74095612153</v>
      </c>
      <c r="FYC66" s="1674">
        <f t="shared" ref="FYC66" si="10540">$E59*$C$64*$C$66</f>
        <v>-128678.74095612153</v>
      </c>
      <c r="FYE66" s="1674">
        <f t="shared" ref="FYE66" si="10541">$E59*$C$64*$C$66</f>
        <v>-128678.74095612153</v>
      </c>
      <c r="FYG66" s="1674">
        <f t="shared" ref="FYG66" si="10542">$E59*$C$64*$C$66</f>
        <v>-128678.74095612153</v>
      </c>
      <c r="FYI66" s="1674">
        <f t="shared" ref="FYI66" si="10543">$E59*$C$64*$C$66</f>
        <v>-128678.74095612153</v>
      </c>
      <c r="FYK66" s="1674">
        <f t="shared" ref="FYK66" si="10544">$E59*$C$64*$C$66</f>
        <v>-128678.74095612153</v>
      </c>
      <c r="FYM66" s="1674">
        <f t="shared" ref="FYM66" si="10545">$E59*$C$64*$C$66</f>
        <v>-128678.74095612153</v>
      </c>
      <c r="FYO66" s="1674">
        <f t="shared" ref="FYO66" si="10546">$E59*$C$64*$C$66</f>
        <v>-128678.74095612153</v>
      </c>
      <c r="FYQ66" s="1674">
        <f t="shared" ref="FYQ66" si="10547">$E59*$C$64*$C$66</f>
        <v>-128678.74095612153</v>
      </c>
      <c r="FYS66" s="1674">
        <f t="shared" ref="FYS66" si="10548">$E59*$C$64*$C$66</f>
        <v>-128678.74095612153</v>
      </c>
      <c r="FYU66" s="1674">
        <f t="shared" ref="FYU66" si="10549">$E59*$C$64*$C$66</f>
        <v>-128678.74095612153</v>
      </c>
      <c r="FYW66" s="1674">
        <f t="shared" ref="FYW66" si="10550">$E59*$C$64*$C$66</f>
        <v>-128678.74095612153</v>
      </c>
      <c r="FYY66" s="1674">
        <f t="shared" ref="FYY66" si="10551">$E59*$C$64*$C$66</f>
        <v>-128678.74095612153</v>
      </c>
      <c r="FZA66" s="1674">
        <f t="shared" ref="FZA66" si="10552">$E59*$C$64*$C$66</f>
        <v>-128678.74095612153</v>
      </c>
      <c r="FZC66" s="1674">
        <f t="shared" ref="FZC66" si="10553">$E59*$C$64*$C$66</f>
        <v>-128678.74095612153</v>
      </c>
      <c r="FZE66" s="1674">
        <f t="shared" ref="FZE66" si="10554">$E59*$C$64*$C$66</f>
        <v>-128678.74095612153</v>
      </c>
      <c r="FZG66" s="1674">
        <f t="shared" ref="FZG66" si="10555">$E59*$C$64*$C$66</f>
        <v>-128678.74095612153</v>
      </c>
      <c r="FZI66" s="1674">
        <f t="shared" ref="FZI66" si="10556">$E59*$C$64*$C$66</f>
        <v>-128678.74095612153</v>
      </c>
      <c r="FZK66" s="1674">
        <f t="shared" ref="FZK66" si="10557">$E59*$C$64*$C$66</f>
        <v>-128678.74095612153</v>
      </c>
      <c r="FZM66" s="1674">
        <f t="shared" ref="FZM66" si="10558">$E59*$C$64*$C$66</f>
        <v>-128678.74095612153</v>
      </c>
      <c r="FZO66" s="1674">
        <f t="shared" ref="FZO66" si="10559">$E59*$C$64*$C$66</f>
        <v>-128678.74095612153</v>
      </c>
      <c r="FZQ66" s="1674">
        <f t="shared" ref="FZQ66" si="10560">$E59*$C$64*$C$66</f>
        <v>-128678.74095612153</v>
      </c>
      <c r="FZS66" s="1674">
        <f t="shared" ref="FZS66" si="10561">$E59*$C$64*$C$66</f>
        <v>-128678.74095612153</v>
      </c>
      <c r="FZU66" s="1674">
        <f t="shared" ref="FZU66" si="10562">$E59*$C$64*$C$66</f>
        <v>-128678.74095612153</v>
      </c>
      <c r="FZW66" s="1674">
        <f t="shared" ref="FZW66" si="10563">$E59*$C$64*$C$66</f>
        <v>-128678.74095612153</v>
      </c>
      <c r="FZY66" s="1674">
        <f t="shared" ref="FZY66" si="10564">$E59*$C$64*$C$66</f>
        <v>-128678.74095612153</v>
      </c>
      <c r="GAA66" s="1674">
        <f t="shared" ref="GAA66" si="10565">$E59*$C$64*$C$66</f>
        <v>-128678.74095612153</v>
      </c>
      <c r="GAC66" s="1674">
        <f t="shared" ref="GAC66" si="10566">$E59*$C$64*$C$66</f>
        <v>-128678.74095612153</v>
      </c>
      <c r="GAE66" s="1674">
        <f t="shared" ref="GAE66" si="10567">$E59*$C$64*$C$66</f>
        <v>-128678.74095612153</v>
      </c>
      <c r="GAG66" s="1674">
        <f t="shared" ref="GAG66" si="10568">$E59*$C$64*$C$66</f>
        <v>-128678.74095612153</v>
      </c>
      <c r="GAI66" s="1674">
        <f t="shared" ref="GAI66" si="10569">$E59*$C$64*$C$66</f>
        <v>-128678.74095612153</v>
      </c>
      <c r="GAK66" s="1674">
        <f t="shared" ref="GAK66" si="10570">$E59*$C$64*$C$66</f>
        <v>-128678.74095612153</v>
      </c>
      <c r="GAM66" s="1674">
        <f t="shared" ref="GAM66" si="10571">$E59*$C$64*$C$66</f>
        <v>-128678.74095612153</v>
      </c>
      <c r="GAO66" s="1674">
        <f t="shared" ref="GAO66" si="10572">$E59*$C$64*$C$66</f>
        <v>-128678.74095612153</v>
      </c>
      <c r="GAQ66" s="1674">
        <f t="shared" ref="GAQ66" si="10573">$E59*$C$64*$C$66</f>
        <v>-128678.74095612153</v>
      </c>
      <c r="GAS66" s="1674">
        <f t="shared" ref="GAS66" si="10574">$E59*$C$64*$C$66</f>
        <v>-128678.74095612153</v>
      </c>
      <c r="GAU66" s="1674">
        <f t="shared" ref="GAU66" si="10575">$E59*$C$64*$C$66</f>
        <v>-128678.74095612153</v>
      </c>
      <c r="GAW66" s="1674">
        <f t="shared" ref="GAW66" si="10576">$E59*$C$64*$C$66</f>
        <v>-128678.74095612153</v>
      </c>
      <c r="GAY66" s="1674">
        <f t="shared" ref="GAY66" si="10577">$E59*$C$64*$C$66</f>
        <v>-128678.74095612153</v>
      </c>
      <c r="GBA66" s="1674">
        <f t="shared" ref="GBA66" si="10578">$E59*$C$64*$C$66</f>
        <v>-128678.74095612153</v>
      </c>
      <c r="GBC66" s="1674">
        <f t="shared" ref="GBC66" si="10579">$E59*$C$64*$C$66</f>
        <v>-128678.74095612153</v>
      </c>
      <c r="GBE66" s="1674">
        <f t="shared" ref="GBE66" si="10580">$E59*$C$64*$C$66</f>
        <v>-128678.74095612153</v>
      </c>
      <c r="GBG66" s="1674">
        <f t="shared" ref="GBG66" si="10581">$E59*$C$64*$C$66</f>
        <v>-128678.74095612153</v>
      </c>
      <c r="GBI66" s="1674">
        <f t="shared" ref="GBI66" si="10582">$E59*$C$64*$C$66</f>
        <v>-128678.74095612153</v>
      </c>
      <c r="GBK66" s="1674">
        <f t="shared" ref="GBK66" si="10583">$E59*$C$64*$C$66</f>
        <v>-128678.74095612153</v>
      </c>
      <c r="GBM66" s="1674">
        <f t="shared" ref="GBM66" si="10584">$E59*$C$64*$C$66</f>
        <v>-128678.74095612153</v>
      </c>
      <c r="GBO66" s="1674">
        <f t="shared" ref="GBO66" si="10585">$E59*$C$64*$C$66</f>
        <v>-128678.74095612153</v>
      </c>
      <c r="GBQ66" s="1674">
        <f t="shared" ref="GBQ66" si="10586">$E59*$C$64*$C$66</f>
        <v>-128678.74095612153</v>
      </c>
      <c r="GBS66" s="1674">
        <f t="shared" ref="GBS66" si="10587">$E59*$C$64*$C$66</f>
        <v>-128678.74095612153</v>
      </c>
      <c r="GBU66" s="1674">
        <f t="shared" ref="GBU66" si="10588">$E59*$C$64*$C$66</f>
        <v>-128678.74095612153</v>
      </c>
      <c r="GBW66" s="1674">
        <f t="shared" ref="GBW66" si="10589">$E59*$C$64*$C$66</f>
        <v>-128678.74095612153</v>
      </c>
      <c r="GBY66" s="1674">
        <f t="shared" ref="GBY66" si="10590">$E59*$C$64*$C$66</f>
        <v>-128678.74095612153</v>
      </c>
      <c r="GCA66" s="1674">
        <f t="shared" ref="GCA66" si="10591">$E59*$C$64*$C$66</f>
        <v>-128678.74095612153</v>
      </c>
      <c r="GCC66" s="1674">
        <f t="shared" ref="GCC66" si="10592">$E59*$C$64*$C$66</f>
        <v>-128678.74095612153</v>
      </c>
      <c r="GCE66" s="1674">
        <f t="shared" ref="GCE66" si="10593">$E59*$C$64*$C$66</f>
        <v>-128678.74095612153</v>
      </c>
      <c r="GCG66" s="1674">
        <f t="shared" ref="GCG66" si="10594">$E59*$C$64*$C$66</f>
        <v>-128678.74095612153</v>
      </c>
      <c r="GCI66" s="1674">
        <f t="shared" ref="GCI66" si="10595">$E59*$C$64*$C$66</f>
        <v>-128678.74095612153</v>
      </c>
      <c r="GCK66" s="1674">
        <f t="shared" ref="GCK66" si="10596">$E59*$C$64*$C$66</f>
        <v>-128678.74095612153</v>
      </c>
      <c r="GCM66" s="1674">
        <f t="shared" ref="GCM66" si="10597">$E59*$C$64*$C$66</f>
        <v>-128678.74095612153</v>
      </c>
      <c r="GCO66" s="1674">
        <f t="shared" ref="GCO66" si="10598">$E59*$C$64*$C$66</f>
        <v>-128678.74095612153</v>
      </c>
      <c r="GCQ66" s="1674">
        <f t="shared" ref="GCQ66" si="10599">$E59*$C$64*$C$66</f>
        <v>-128678.74095612153</v>
      </c>
      <c r="GCS66" s="1674">
        <f t="shared" ref="GCS66" si="10600">$E59*$C$64*$C$66</f>
        <v>-128678.74095612153</v>
      </c>
      <c r="GCU66" s="1674">
        <f t="shared" ref="GCU66" si="10601">$E59*$C$64*$C$66</f>
        <v>-128678.74095612153</v>
      </c>
      <c r="GCW66" s="1674">
        <f t="shared" ref="GCW66" si="10602">$E59*$C$64*$C$66</f>
        <v>-128678.74095612153</v>
      </c>
      <c r="GCY66" s="1674">
        <f t="shared" ref="GCY66" si="10603">$E59*$C$64*$C$66</f>
        <v>-128678.74095612153</v>
      </c>
      <c r="GDA66" s="1674">
        <f t="shared" ref="GDA66" si="10604">$E59*$C$64*$C$66</f>
        <v>-128678.74095612153</v>
      </c>
      <c r="GDC66" s="1674">
        <f t="shared" ref="GDC66" si="10605">$E59*$C$64*$C$66</f>
        <v>-128678.74095612153</v>
      </c>
      <c r="GDE66" s="1674">
        <f t="shared" ref="GDE66" si="10606">$E59*$C$64*$C$66</f>
        <v>-128678.74095612153</v>
      </c>
      <c r="GDG66" s="1674">
        <f t="shared" ref="GDG66" si="10607">$E59*$C$64*$C$66</f>
        <v>-128678.74095612153</v>
      </c>
      <c r="GDI66" s="1674">
        <f t="shared" ref="GDI66" si="10608">$E59*$C$64*$C$66</f>
        <v>-128678.74095612153</v>
      </c>
      <c r="GDK66" s="1674">
        <f t="shared" ref="GDK66" si="10609">$E59*$C$64*$C$66</f>
        <v>-128678.74095612153</v>
      </c>
      <c r="GDM66" s="1674">
        <f t="shared" ref="GDM66" si="10610">$E59*$C$64*$C$66</f>
        <v>-128678.74095612153</v>
      </c>
      <c r="GDO66" s="1674">
        <f t="shared" ref="GDO66" si="10611">$E59*$C$64*$C$66</f>
        <v>-128678.74095612153</v>
      </c>
      <c r="GDQ66" s="1674">
        <f t="shared" ref="GDQ66" si="10612">$E59*$C$64*$C$66</f>
        <v>-128678.74095612153</v>
      </c>
      <c r="GDS66" s="1674">
        <f t="shared" ref="GDS66" si="10613">$E59*$C$64*$C$66</f>
        <v>-128678.74095612153</v>
      </c>
      <c r="GDU66" s="1674">
        <f t="shared" ref="GDU66" si="10614">$E59*$C$64*$C$66</f>
        <v>-128678.74095612153</v>
      </c>
      <c r="GDW66" s="1674">
        <f t="shared" ref="GDW66" si="10615">$E59*$C$64*$C$66</f>
        <v>-128678.74095612153</v>
      </c>
      <c r="GDY66" s="1674">
        <f t="shared" ref="GDY66" si="10616">$E59*$C$64*$C$66</f>
        <v>-128678.74095612153</v>
      </c>
      <c r="GEA66" s="1674">
        <f t="shared" ref="GEA66" si="10617">$E59*$C$64*$C$66</f>
        <v>-128678.74095612153</v>
      </c>
      <c r="GEC66" s="1674">
        <f t="shared" ref="GEC66" si="10618">$E59*$C$64*$C$66</f>
        <v>-128678.74095612153</v>
      </c>
      <c r="GEE66" s="1674">
        <f t="shared" ref="GEE66" si="10619">$E59*$C$64*$C$66</f>
        <v>-128678.74095612153</v>
      </c>
      <c r="GEG66" s="1674">
        <f t="shared" ref="GEG66" si="10620">$E59*$C$64*$C$66</f>
        <v>-128678.74095612153</v>
      </c>
      <c r="GEI66" s="1674">
        <f t="shared" ref="GEI66" si="10621">$E59*$C$64*$C$66</f>
        <v>-128678.74095612153</v>
      </c>
      <c r="GEK66" s="1674">
        <f t="shared" ref="GEK66" si="10622">$E59*$C$64*$C$66</f>
        <v>-128678.74095612153</v>
      </c>
      <c r="GEM66" s="1674">
        <f t="shared" ref="GEM66" si="10623">$E59*$C$64*$C$66</f>
        <v>-128678.74095612153</v>
      </c>
      <c r="GEO66" s="1674">
        <f t="shared" ref="GEO66" si="10624">$E59*$C$64*$C$66</f>
        <v>-128678.74095612153</v>
      </c>
      <c r="GEQ66" s="1674">
        <f t="shared" ref="GEQ66" si="10625">$E59*$C$64*$C$66</f>
        <v>-128678.74095612153</v>
      </c>
      <c r="GES66" s="1674">
        <f t="shared" ref="GES66" si="10626">$E59*$C$64*$C$66</f>
        <v>-128678.74095612153</v>
      </c>
      <c r="GEU66" s="1674">
        <f t="shared" ref="GEU66" si="10627">$E59*$C$64*$C$66</f>
        <v>-128678.74095612153</v>
      </c>
      <c r="GEW66" s="1674">
        <f t="shared" ref="GEW66" si="10628">$E59*$C$64*$C$66</f>
        <v>-128678.74095612153</v>
      </c>
      <c r="GEY66" s="1674">
        <f t="shared" ref="GEY66" si="10629">$E59*$C$64*$C$66</f>
        <v>-128678.74095612153</v>
      </c>
      <c r="GFA66" s="1674">
        <f t="shared" ref="GFA66" si="10630">$E59*$C$64*$C$66</f>
        <v>-128678.74095612153</v>
      </c>
      <c r="GFC66" s="1674">
        <f t="shared" ref="GFC66" si="10631">$E59*$C$64*$C$66</f>
        <v>-128678.74095612153</v>
      </c>
      <c r="GFE66" s="1674">
        <f t="shared" ref="GFE66" si="10632">$E59*$C$64*$C$66</f>
        <v>-128678.74095612153</v>
      </c>
      <c r="GFG66" s="1674">
        <f t="shared" ref="GFG66" si="10633">$E59*$C$64*$C$66</f>
        <v>-128678.74095612153</v>
      </c>
      <c r="GFI66" s="1674">
        <f t="shared" ref="GFI66" si="10634">$E59*$C$64*$C$66</f>
        <v>-128678.74095612153</v>
      </c>
      <c r="GFK66" s="1674">
        <f t="shared" ref="GFK66" si="10635">$E59*$C$64*$C$66</f>
        <v>-128678.74095612153</v>
      </c>
      <c r="GFM66" s="1674">
        <f t="shared" ref="GFM66" si="10636">$E59*$C$64*$C$66</f>
        <v>-128678.74095612153</v>
      </c>
      <c r="GFO66" s="1674">
        <f t="shared" ref="GFO66" si="10637">$E59*$C$64*$C$66</f>
        <v>-128678.74095612153</v>
      </c>
      <c r="GFQ66" s="1674">
        <f t="shared" ref="GFQ66" si="10638">$E59*$C$64*$C$66</f>
        <v>-128678.74095612153</v>
      </c>
      <c r="GFS66" s="1674">
        <f t="shared" ref="GFS66" si="10639">$E59*$C$64*$C$66</f>
        <v>-128678.74095612153</v>
      </c>
      <c r="GFU66" s="1674">
        <f t="shared" ref="GFU66" si="10640">$E59*$C$64*$C$66</f>
        <v>-128678.74095612153</v>
      </c>
      <c r="GFW66" s="1674">
        <f t="shared" ref="GFW66" si="10641">$E59*$C$64*$C$66</f>
        <v>-128678.74095612153</v>
      </c>
      <c r="GFY66" s="1674">
        <f t="shared" ref="GFY66" si="10642">$E59*$C$64*$C$66</f>
        <v>-128678.74095612153</v>
      </c>
      <c r="GGA66" s="1674">
        <f t="shared" ref="GGA66" si="10643">$E59*$C$64*$C$66</f>
        <v>-128678.74095612153</v>
      </c>
      <c r="GGC66" s="1674">
        <f t="shared" ref="GGC66" si="10644">$E59*$C$64*$C$66</f>
        <v>-128678.74095612153</v>
      </c>
      <c r="GGE66" s="1674">
        <f t="shared" ref="GGE66" si="10645">$E59*$C$64*$C$66</f>
        <v>-128678.74095612153</v>
      </c>
      <c r="GGG66" s="1674">
        <f t="shared" ref="GGG66" si="10646">$E59*$C$64*$C$66</f>
        <v>-128678.74095612153</v>
      </c>
      <c r="GGI66" s="1674">
        <f t="shared" ref="GGI66" si="10647">$E59*$C$64*$C$66</f>
        <v>-128678.74095612153</v>
      </c>
      <c r="GGK66" s="1674">
        <f t="shared" ref="GGK66" si="10648">$E59*$C$64*$C$66</f>
        <v>-128678.74095612153</v>
      </c>
      <c r="GGM66" s="1674">
        <f t="shared" ref="GGM66" si="10649">$E59*$C$64*$C$66</f>
        <v>-128678.74095612153</v>
      </c>
      <c r="GGO66" s="1674">
        <f t="shared" ref="GGO66" si="10650">$E59*$C$64*$C$66</f>
        <v>-128678.74095612153</v>
      </c>
      <c r="GGQ66" s="1674">
        <f t="shared" ref="GGQ66" si="10651">$E59*$C$64*$C$66</f>
        <v>-128678.74095612153</v>
      </c>
      <c r="GGS66" s="1674">
        <f t="shared" ref="GGS66" si="10652">$E59*$C$64*$C$66</f>
        <v>-128678.74095612153</v>
      </c>
      <c r="GGU66" s="1674">
        <f t="shared" ref="GGU66" si="10653">$E59*$C$64*$C$66</f>
        <v>-128678.74095612153</v>
      </c>
      <c r="GGW66" s="1674">
        <f t="shared" ref="GGW66" si="10654">$E59*$C$64*$C$66</f>
        <v>-128678.74095612153</v>
      </c>
      <c r="GGY66" s="1674">
        <f t="shared" ref="GGY66" si="10655">$E59*$C$64*$C$66</f>
        <v>-128678.74095612153</v>
      </c>
      <c r="GHA66" s="1674">
        <f t="shared" ref="GHA66" si="10656">$E59*$C$64*$C$66</f>
        <v>-128678.74095612153</v>
      </c>
      <c r="GHC66" s="1674">
        <f t="shared" ref="GHC66" si="10657">$E59*$C$64*$C$66</f>
        <v>-128678.74095612153</v>
      </c>
      <c r="GHE66" s="1674">
        <f t="shared" ref="GHE66" si="10658">$E59*$C$64*$C$66</f>
        <v>-128678.74095612153</v>
      </c>
      <c r="GHG66" s="1674">
        <f t="shared" ref="GHG66" si="10659">$E59*$C$64*$C$66</f>
        <v>-128678.74095612153</v>
      </c>
      <c r="GHI66" s="1674">
        <f t="shared" ref="GHI66" si="10660">$E59*$C$64*$C$66</f>
        <v>-128678.74095612153</v>
      </c>
      <c r="GHK66" s="1674">
        <f t="shared" ref="GHK66" si="10661">$E59*$C$64*$C$66</f>
        <v>-128678.74095612153</v>
      </c>
      <c r="GHM66" s="1674">
        <f t="shared" ref="GHM66" si="10662">$E59*$C$64*$C$66</f>
        <v>-128678.74095612153</v>
      </c>
      <c r="GHO66" s="1674">
        <f t="shared" ref="GHO66" si="10663">$E59*$C$64*$C$66</f>
        <v>-128678.74095612153</v>
      </c>
      <c r="GHQ66" s="1674">
        <f t="shared" ref="GHQ66" si="10664">$E59*$C$64*$C$66</f>
        <v>-128678.74095612153</v>
      </c>
      <c r="GHS66" s="1674">
        <f t="shared" ref="GHS66" si="10665">$E59*$C$64*$C$66</f>
        <v>-128678.74095612153</v>
      </c>
      <c r="GHU66" s="1674">
        <f t="shared" ref="GHU66" si="10666">$E59*$C$64*$C$66</f>
        <v>-128678.74095612153</v>
      </c>
      <c r="GHW66" s="1674">
        <f t="shared" ref="GHW66" si="10667">$E59*$C$64*$C$66</f>
        <v>-128678.74095612153</v>
      </c>
      <c r="GHY66" s="1674">
        <f t="shared" ref="GHY66" si="10668">$E59*$C$64*$C$66</f>
        <v>-128678.74095612153</v>
      </c>
      <c r="GIA66" s="1674">
        <f t="shared" ref="GIA66" si="10669">$E59*$C$64*$C$66</f>
        <v>-128678.74095612153</v>
      </c>
      <c r="GIC66" s="1674">
        <f t="shared" ref="GIC66" si="10670">$E59*$C$64*$C$66</f>
        <v>-128678.74095612153</v>
      </c>
      <c r="GIE66" s="1674">
        <f t="shared" ref="GIE66" si="10671">$E59*$C$64*$C$66</f>
        <v>-128678.74095612153</v>
      </c>
      <c r="GIG66" s="1674">
        <f t="shared" ref="GIG66" si="10672">$E59*$C$64*$C$66</f>
        <v>-128678.74095612153</v>
      </c>
      <c r="GII66" s="1674">
        <f t="shared" ref="GII66" si="10673">$E59*$C$64*$C$66</f>
        <v>-128678.74095612153</v>
      </c>
      <c r="GIK66" s="1674">
        <f t="shared" ref="GIK66" si="10674">$E59*$C$64*$C$66</f>
        <v>-128678.74095612153</v>
      </c>
      <c r="GIM66" s="1674">
        <f t="shared" ref="GIM66" si="10675">$E59*$C$64*$C$66</f>
        <v>-128678.74095612153</v>
      </c>
      <c r="GIO66" s="1674">
        <f t="shared" ref="GIO66" si="10676">$E59*$C$64*$C$66</f>
        <v>-128678.74095612153</v>
      </c>
      <c r="GIQ66" s="1674">
        <f t="shared" ref="GIQ66" si="10677">$E59*$C$64*$C$66</f>
        <v>-128678.74095612153</v>
      </c>
      <c r="GIS66" s="1674">
        <f t="shared" ref="GIS66" si="10678">$E59*$C$64*$C$66</f>
        <v>-128678.74095612153</v>
      </c>
      <c r="GIU66" s="1674">
        <f t="shared" ref="GIU66" si="10679">$E59*$C$64*$C$66</f>
        <v>-128678.74095612153</v>
      </c>
      <c r="GIW66" s="1674">
        <f t="shared" ref="GIW66" si="10680">$E59*$C$64*$C$66</f>
        <v>-128678.74095612153</v>
      </c>
      <c r="GIY66" s="1674">
        <f t="shared" ref="GIY66" si="10681">$E59*$C$64*$C$66</f>
        <v>-128678.74095612153</v>
      </c>
      <c r="GJA66" s="1674">
        <f t="shared" ref="GJA66" si="10682">$E59*$C$64*$C$66</f>
        <v>-128678.74095612153</v>
      </c>
      <c r="GJC66" s="1674">
        <f t="shared" ref="GJC66" si="10683">$E59*$C$64*$C$66</f>
        <v>-128678.74095612153</v>
      </c>
      <c r="GJE66" s="1674">
        <f t="shared" ref="GJE66" si="10684">$E59*$C$64*$C$66</f>
        <v>-128678.74095612153</v>
      </c>
      <c r="GJG66" s="1674">
        <f t="shared" ref="GJG66" si="10685">$E59*$C$64*$C$66</f>
        <v>-128678.74095612153</v>
      </c>
      <c r="GJI66" s="1674">
        <f t="shared" ref="GJI66" si="10686">$E59*$C$64*$C$66</f>
        <v>-128678.74095612153</v>
      </c>
      <c r="GJK66" s="1674">
        <f t="shared" ref="GJK66" si="10687">$E59*$C$64*$C$66</f>
        <v>-128678.74095612153</v>
      </c>
      <c r="GJM66" s="1674">
        <f t="shared" ref="GJM66" si="10688">$E59*$C$64*$C$66</f>
        <v>-128678.74095612153</v>
      </c>
      <c r="GJO66" s="1674">
        <f t="shared" ref="GJO66" si="10689">$E59*$C$64*$C$66</f>
        <v>-128678.74095612153</v>
      </c>
      <c r="GJQ66" s="1674">
        <f t="shared" ref="GJQ66" si="10690">$E59*$C$64*$C$66</f>
        <v>-128678.74095612153</v>
      </c>
      <c r="GJS66" s="1674">
        <f t="shared" ref="GJS66" si="10691">$E59*$C$64*$C$66</f>
        <v>-128678.74095612153</v>
      </c>
      <c r="GJU66" s="1674">
        <f t="shared" ref="GJU66" si="10692">$E59*$C$64*$C$66</f>
        <v>-128678.74095612153</v>
      </c>
      <c r="GJW66" s="1674">
        <f t="shared" ref="GJW66" si="10693">$E59*$C$64*$C$66</f>
        <v>-128678.74095612153</v>
      </c>
      <c r="GJY66" s="1674">
        <f t="shared" ref="GJY66" si="10694">$E59*$C$64*$C$66</f>
        <v>-128678.74095612153</v>
      </c>
      <c r="GKA66" s="1674">
        <f t="shared" ref="GKA66" si="10695">$E59*$C$64*$C$66</f>
        <v>-128678.74095612153</v>
      </c>
      <c r="GKC66" s="1674">
        <f t="shared" ref="GKC66" si="10696">$E59*$C$64*$C$66</f>
        <v>-128678.74095612153</v>
      </c>
      <c r="GKE66" s="1674">
        <f t="shared" ref="GKE66" si="10697">$E59*$C$64*$C$66</f>
        <v>-128678.74095612153</v>
      </c>
      <c r="GKG66" s="1674">
        <f t="shared" ref="GKG66" si="10698">$E59*$C$64*$C$66</f>
        <v>-128678.74095612153</v>
      </c>
      <c r="GKI66" s="1674">
        <f t="shared" ref="GKI66" si="10699">$E59*$C$64*$C$66</f>
        <v>-128678.74095612153</v>
      </c>
      <c r="GKK66" s="1674">
        <f t="shared" ref="GKK66" si="10700">$E59*$C$64*$C$66</f>
        <v>-128678.74095612153</v>
      </c>
      <c r="GKM66" s="1674">
        <f t="shared" ref="GKM66" si="10701">$E59*$C$64*$C$66</f>
        <v>-128678.74095612153</v>
      </c>
      <c r="GKO66" s="1674">
        <f t="shared" ref="GKO66" si="10702">$E59*$C$64*$C$66</f>
        <v>-128678.74095612153</v>
      </c>
      <c r="GKQ66" s="1674">
        <f t="shared" ref="GKQ66" si="10703">$E59*$C$64*$C$66</f>
        <v>-128678.74095612153</v>
      </c>
      <c r="GKS66" s="1674">
        <f t="shared" ref="GKS66" si="10704">$E59*$C$64*$C$66</f>
        <v>-128678.74095612153</v>
      </c>
      <c r="GKU66" s="1674">
        <f t="shared" ref="GKU66" si="10705">$E59*$C$64*$C$66</f>
        <v>-128678.74095612153</v>
      </c>
      <c r="GKW66" s="1674">
        <f t="shared" ref="GKW66" si="10706">$E59*$C$64*$C$66</f>
        <v>-128678.74095612153</v>
      </c>
      <c r="GKY66" s="1674">
        <f t="shared" ref="GKY66" si="10707">$E59*$C$64*$C$66</f>
        <v>-128678.74095612153</v>
      </c>
      <c r="GLA66" s="1674">
        <f t="shared" ref="GLA66" si="10708">$E59*$C$64*$C$66</f>
        <v>-128678.74095612153</v>
      </c>
      <c r="GLC66" s="1674">
        <f t="shared" ref="GLC66" si="10709">$E59*$C$64*$C$66</f>
        <v>-128678.74095612153</v>
      </c>
      <c r="GLE66" s="1674">
        <f t="shared" ref="GLE66" si="10710">$E59*$C$64*$C$66</f>
        <v>-128678.74095612153</v>
      </c>
      <c r="GLG66" s="1674">
        <f t="shared" ref="GLG66" si="10711">$E59*$C$64*$C$66</f>
        <v>-128678.74095612153</v>
      </c>
      <c r="GLI66" s="1674">
        <f t="shared" ref="GLI66" si="10712">$E59*$C$64*$C$66</f>
        <v>-128678.74095612153</v>
      </c>
      <c r="GLK66" s="1674">
        <f t="shared" ref="GLK66" si="10713">$E59*$C$64*$C$66</f>
        <v>-128678.74095612153</v>
      </c>
      <c r="GLM66" s="1674">
        <f t="shared" ref="GLM66" si="10714">$E59*$C$64*$C$66</f>
        <v>-128678.74095612153</v>
      </c>
      <c r="GLO66" s="1674">
        <f t="shared" ref="GLO66" si="10715">$E59*$C$64*$C$66</f>
        <v>-128678.74095612153</v>
      </c>
      <c r="GLQ66" s="1674">
        <f t="shared" ref="GLQ66" si="10716">$E59*$C$64*$C$66</f>
        <v>-128678.74095612153</v>
      </c>
      <c r="GLS66" s="1674">
        <f t="shared" ref="GLS66" si="10717">$E59*$C$64*$C$66</f>
        <v>-128678.74095612153</v>
      </c>
      <c r="GLU66" s="1674">
        <f t="shared" ref="GLU66" si="10718">$E59*$C$64*$C$66</f>
        <v>-128678.74095612153</v>
      </c>
      <c r="GLW66" s="1674">
        <f t="shared" ref="GLW66" si="10719">$E59*$C$64*$C$66</f>
        <v>-128678.74095612153</v>
      </c>
      <c r="GLY66" s="1674">
        <f t="shared" ref="GLY66" si="10720">$E59*$C$64*$C$66</f>
        <v>-128678.74095612153</v>
      </c>
      <c r="GMA66" s="1674">
        <f t="shared" ref="GMA66" si="10721">$E59*$C$64*$C$66</f>
        <v>-128678.74095612153</v>
      </c>
      <c r="GMC66" s="1674">
        <f t="shared" ref="GMC66" si="10722">$E59*$C$64*$C$66</f>
        <v>-128678.74095612153</v>
      </c>
      <c r="GME66" s="1674">
        <f t="shared" ref="GME66" si="10723">$E59*$C$64*$C$66</f>
        <v>-128678.74095612153</v>
      </c>
      <c r="GMG66" s="1674">
        <f t="shared" ref="GMG66" si="10724">$E59*$C$64*$C$66</f>
        <v>-128678.74095612153</v>
      </c>
      <c r="GMI66" s="1674">
        <f t="shared" ref="GMI66" si="10725">$E59*$C$64*$C$66</f>
        <v>-128678.74095612153</v>
      </c>
      <c r="GMK66" s="1674">
        <f t="shared" ref="GMK66" si="10726">$E59*$C$64*$C$66</f>
        <v>-128678.74095612153</v>
      </c>
      <c r="GMM66" s="1674">
        <f t="shared" ref="GMM66" si="10727">$E59*$C$64*$C$66</f>
        <v>-128678.74095612153</v>
      </c>
      <c r="GMO66" s="1674">
        <f t="shared" ref="GMO66" si="10728">$E59*$C$64*$C$66</f>
        <v>-128678.74095612153</v>
      </c>
      <c r="GMQ66" s="1674">
        <f t="shared" ref="GMQ66" si="10729">$E59*$C$64*$C$66</f>
        <v>-128678.74095612153</v>
      </c>
      <c r="GMS66" s="1674">
        <f t="shared" ref="GMS66" si="10730">$E59*$C$64*$C$66</f>
        <v>-128678.74095612153</v>
      </c>
      <c r="GMU66" s="1674">
        <f t="shared" ref="GMU66" si="10731">$E59*$C$64*$C$66</f>
        <v>-128678.74095612153</v>
      </c>
      <c r="GMW66" s="1674">
        <f t="shared" ref="GMW66" si="10732">$E59*$C$64*$C$66</f>
        <v>-128678.74095612153</v>
      </c>
      <c r="GMY66" s="1674">
        <f t="shared" ref="GMY66" si="10733">$E59*$C$64*$C$66</f>
        <v>-128678.74095612153</v>
      </c>
      <c r="GNA66" s="1674">
        <f t="shared" ref="GNA66" si="10734">$E59*$C$64*$C$66</f>
        <v>-128678.74095612153</v>
      </c>
      <c r="GNC66" s="1674">
        <f t="shared" ref="GNC66" si="10735">$E59*$C$64*$C$66</f>
        <v>-128678.74095612153</v>
      </c>
      <c r="GNE66" s="1674">
        <f t="shared" ref="GNE66" si="10736">$E59*$C$64*$C$66</f>
        <v>-128678.74095612153</v>
      </c>
      <c r="GNG66" s="1674">
        <f t="shared" ref="GNG66" si="10737">$E59*$C$64*$C$66</f>
        <v>-128678.74095612153</v>
      </c>
      <c r="GNI66" s="1674">
        <f t="shared" ref="GNI66" si="10738">$E59*$C$64*$C$66</f>
        <v>-128678.74095612153</v>
      </c>
      <c r="GNK66" s="1674">
        <f t="shared" ref="GNK66" si="10739">$E59*$C$64*$C$66</f>
        <v>-128678.74095612153</v>
      </c>
      <c r="GNM66" s="1674">
        <f t="shared" ref="GNM66" si="10740">$E59*$C$64*$C$66</f>
        <v>-128678.74095612153</v>
      </c>
      <c r="GNO66" s="1674">
        <f t="shared" ref="GNO66" si="10741">$E59*$C$64*$C$66</f>
        <v>-128678.74095612153</v>
      </c>
      <c r="GNQ66" s="1674">
        <f t="shared" ref="GNQ66" si="10742">$E59*$C$64*$C$66</f>
        <v>-128678.74095612153</v>
      </c>
      <c r="GNS66" s="1674">
        <f t="shared" ref="GNS66" si="10743">$E59*$C$64*$C$66</f>
        <v>-128678.74095612153</v>
      </c>
      <c r="GNU66" s="1674">
        <f t="shared" ref="GNU66" si="10744">$E59*$C$64*$C$66</f>
        <v>-128678.74095612153</v>
      </c>
      <c r="GNW66" s="1674">
        <f t="shared" ref="GNW66" si="10745">$E59*$C$64*$C$66</f>
        <v>-128678.74095612153</v>
      </c>
      <c r="GNY66" s="1674">
        <f t="shared" ref="GNY66" si="10746">$E59*$C$64*$C$66</f>
        <v>-128678.74095612153</v>
      </c>
      <c r="GOA66" s="1674">
        <f t="shared" ref="GOA66" si="10747">$E59*$C$64*$C$66</f>
        <v>-128678.74095612153</v>
      </c>
      <c r="GOC66" s="1674">
        <f t="shared" ref="GOC66" si="10748">$E59*$C$64*$C$66</f>
        <v>-128678.74095612153</v>
      </c>
      <c r="GOE66" s="1674">
        <f t="shared" ref="GOE66" si="10749">$E59*$C$64*$C$66</f>
        <v>-128678.74095612153</v>
      </c>
      <c r="GOG66" s="1674">
        <f t="shared" ref="GOG66" si="10750">$E59*$C$64*$C$66</f>
        <v>-128678.74095612153</v>
      </c>
      <c r="GOI66" s="1674">
        <f t="shared" ref="GOI66" si="10751">$E59*$C$64*$C$66</f>
        <v>-128678.74095612153</v>
      </c>
      <c r="GOK66" s="1674">
        <f t="shared" ref="GOK66" si="10752">$E59*$C$64*$C$66</f>
        <v>-128678.74095612153</v>
      </c>
      <c r="GOM66" s="1674">
        <f t="shared" ref="GOM66" si="10753">$E59*$C$64*$C$66</f>
        <v>-128678.74095612153</v>
      </c>
      <c r="GOO66" s="1674">
        <f t="shared" ref="GOO66" si="10754">$E59*$C$64*$C$66</f>
        <v>-128678.74095612153</v>
      </c>
      <c r="GOQ66" s="1674">
        <f t="shared" ref="GOQ66" si="10755">$E59*$C$64*$C$66</f>
        <v>-128678.74095612153</v>
      </c>
      <c r="GOS66" s="1674">
        <f t="shared" ref="GOS66" si="10756">$E59*$C$64*$C$66</f>
        <v>-128678.74095612153</v>
      </c>
      <c r="GOU66" s="1674">
        <f t="shared" ref="GOU66" si="10757">$E59*$C$64*$C$66</f>
        <v>-128678.74095612153</v>
      </c>
      <c r="GOW66" s="1674">
        <f t="shared" ref="GOW66" si="10758">$E59*$C$64*$C$66</f>
        <v>-128678.74095612153</v>
      </c>
      <c r="GOY66" s="1674">
        <f t="shared" ref="GOY66" si="10759">$E59*$C$64*$C$66</f>
        <v>-128678.74095612153</v>
      </c>
      <c r="GPA66" s="1674">
        <f t="shared" ref="GPA66" si="10760">$E59*$C$64*$C$66</f>
        <v>-128678.74095612153</v>
      </c>
      <c r="GPC66" s="1674">
        <f t="shared" ref="GPC66" si="10761">$E59*$C$64*$C$66</f>
        <v>-128678.74095612153</v>
      </c>
      <c r="GPE66" s="1674">
        <f t="shared" ref="GPE66" si="10762">$E59*$C$64*$C$66</f>
        <v>-128678.74095612153</v>
      </c>
      <c r="GPG66" s="1674">
        <f t="shared" ref="GPG66" si="10763">$E59*$C$64*$C$66</f>
        <v>-128678.74095612153</v>
      </c>
      <c r="GPI66" s="1674">
        <f t="shared" ref="GPI66" si="10764">$E59*$C$64*$C$66</f>
        <v>-128678.74095612153</v>
      </c>
      <c r="GPK66" s="1674">
        <f t="shared" ref="GPK66" si="10765">$E59*$C$64*$C$66</f>
        <v>-128678.74095612153</v>
      </c>
      <c r="GPM66" s="1674">
        <f t="shared" ref="GPM66" si="10766">$E59*$C$64*$C$66</f>
        <v>-128678.74095612153</v>
      </c>
      <c r="GPO66" s="1674">
        <f t="shared" ref="GPO66" si="10767">$E59*$C$64*$C$66</f>
        <v>-128678.74095612153</v>
      </c>
      <c r="GPQ66" s="1674">
        <f t="shared" ref="GPQ66" si="10768">$E59*$C$64*$C$66</f>
        <v>-128678.74095612153</v>
      </c>
      <c r="GPS66" s="1674">
        <f t="shared" ref="GPS66" si="10769">$E59*$C$64*$C$66</f>
        <v>-128678.74095612153</v>
      </c>
      <c r="GPU66" s="1674">
        <f t="shared" ref="GPU66" si="10770">$E59*$C$64*$C$66</f>
        <v>-128678.74095612153</v>
      </c>
      <c r="GPW66" s="1674">
        <f t="shared" ref="GPW66" si="10771">$E59*$C$64*$C$66</f>
        <v>-128678.74095612153</v>
      </c>
      <c r="GPY66" s="1674">
        <f t="shared" ref="GPY66" si="10772">$E59*$C$64*$C$66</f>
        <v>-128678.74095612153</v>
      </c>
      <c r="GQA66" s="1674">
        <f t="shared" ref="GQA66" si="10773">$E59*$C$64*$C$66</f>
        <v>-128678.74095612153</v>
      </c>
      <c r="GQC66" s="1674">
        <f t="shared" ref="GQC66" si="10774">$E59*$C$64*$C$66</f>
        <v>-128678.74095612153</v>
      </c>
      <c r="GQE66" s="1674">
        <f t="shared" ref="GQE66" si="10775">$E59*$C$64*$C$66</f>
        <v>-128678.74095612153</v>
      </c>
      <c r="GQG66" s="1674">
        <f t="shared" ref="GQG66" si="10776">$E59*$C$64*$C$66</f>
        <v>-128678.74095612153</v>
      </c>
      <c r="GQI66" s="1674">
        <f t="shared" ref="GQI66" si="10777">$E59*$C$64*$C$66</f>
        <v>-128678.74095612153</v>
      </c>
      <c r="GQK66" s="1674">
        <f t="shared" ref="GQK66" si="10778">$E59*$C$64*$C$66</f>
        <v>-128678.74095612153</v>
      </c>
      <c r="GQM66" s="1674">
        <f t="shared" ref="GQM66" si="10779">$E59*$C$64*$C$66</f>
        <v>-128678.74095612153</v>
      </c>
      <c r="GQO66" s="1674">
        <f t="shared" ref="GQO66" si="10780">$E59*$C$64*$C$66</f>
        <v>-128678.74095612153</v>
      </c>
      <c r="GQQ66" s="1674">
        <f t="shared" ref="GQQ66" si="10781">$E59*$C$64*$C$66</f>
        <v>-128678.74095612153</v>
      </c>
      <c r="GQS66" s="1674">
        <f t="shared" ref="GQS66" si="10782">$E59*$C$64*$C$66</f>
        <v>-128678.74095612153</v>
      </c>
      <c r="GQU66" s="1674">
        <f t="shared" ref="GQU66" si="10783">$E59*$C$64*$C$66</f>
        <v>-128678.74095612153</v>
      </c>
      <c r="GQW66" s="1674">
        <f t="shared" ref="GQW66" si="10784">$E59*$C$64*$C$66</f>
        <v>-128678.74095612153</v>
      </c>
      <c r="GQY66" s="1674">
        <f t="shared" ref="GQY66" si="10785">$E59*$C$64*$C$66</f>
        <v>-128678.74095612153</v>
      </c>
      <c r="GRA66" s="1674">
        <f t="shared" ref="GRA66" si="10786">$E59*$C$64*$C$66</f>
        <v>-128678.74095612153</v>
      </c>
      <c r="GRC66" s="1674">
        <f t="shared" ref="GRC66" si="10787">$E59*$C$64*$C$66</f>
        <v>-128678.74095612153</v>
      </c>
      <c r="GRE66" s="1674">
        <f t="shared" ref="GRE66" si="10788">$E59*$C$64*$C$66</f>
        <v>-128678.74095612153</v>
      </c>
      <c r="GRG66" s="1674">
        <f t="shared" ref="GRG66" si="10789">$E59*$C$64*$C$66</f>
        <v>-128678.74095612153</v>
      </c>
      <c r="GRI66" s="1674">
        <f t="shared" ref="GRI66" si="10790">$E59*$C$64*$C$66</f>
        <v>-128678.74095612153</v>
      </c>
      <c r="GRK66" s="1674">
        <f t="shared" ref="GRK66" si="10791">$E59*$C$64*$C$66</f>
        <v>-128678.74095612153</v>
      </c>
      <c r="GRM66" s="1674">
        <f t="shared" ref="GRM66" si="10792">$E59*$C$64*$C$66</f>
        <v>-128678.74095612153</v>
      </c>
      <c r="GRO66" s="1674">
        <f t="shared" ref="GRO66" si="10793">$E59*$C$64*$C$66</f>
        <v>-128678.74095612153</v>
      </c>
      <c r="GRQ66" s="1674">
        <f t="shared" ref="GRQ66" si="10794">$E59*$C$64*$C$66</f>
        <v>-128678.74095612153</v>
      </c>
      <c r="GRS66" s="1674">
        <f t="shared" ref="GRS66" si="10795">$E59*$C$64*$C$66</f>
        <v>-128678.74095612153</v>
      </c>
      <c r="GRU66" s="1674">
        <f t="shared" ref="GRU66" si="10796">$E59*$C$64*$C$66</f>
        <v>-128678.74095612153</v>
      </c>
      <c r="GRW66" s="1674">
        <f t="shared" ref="GRW66" si="10797">$E59*$C$64*$C$66</f>
        <v>-128678.74095612153</v>
      </c>
      <c r="GRY66" s="1674">
        <f t="shared" ref="GRY66" si="10798">$E59*$C$64*$C$66</f>
        <v>-128678.74095612153</v>
      </c>
      <c r="GSA66" s="1674">
        <f t="shared" ref="GSA66" si="10799">$E59*$C$64*$C$66</f>
        <v>-128678.74095612153</v>
      </c>
      <c r="GSC66" s="1674">
        <f t="shared" ref="GSC66" si="10800">$E59*$C$64*$C$66</f>
        <v>-128678.74095612153</v>
      </c>
      <c r="GSE66" s="1674">
        <f t="shared" ref="GSE66" si="10801">$E59*$C$64*$C$66</f>
        <v>-128678.74095612153</v>
      </c>
      <c r="GSG66" s="1674">
        <f t="shared" ref="GSG66" si="10802">$E59*$C$64*$C$66</f>
        <v>-128678.74095612153</v>
      </c>
      <c r="GSI66" s="1674">
        <f t="shared" ref="GSI66" si="10803">$E59*$C$64*$C$66</f>
        <v>-128678.74095612153</v>
      </c>
      <c r="GSK66" s="1674">
        <f t="shared" ref="GSK66" si="10804">$E59*$C$64*$C$66</f>
        <v>-128678.74095612153</v>
      </c>
      <c r="GSM66" s="1674">
        <f t="shared" ref="GSM66" si="10805">$E59*$C$64*$C$66</f>
        <v>-128678.74095612153</v>
      </c>
      <c r="GSO66" s="1674">
        <f t="shared" ref="GSO66" si="10806">$E59*$C$64*$C$66</f>
        <v>-128678.74095612153</v>
      </c>
      <c r="GSQ66" s="1674">
        <f t="shared" ref="GSQ66" si="10807">$E59*$C$64*$C$66</f>
        <v>-128678.74095612153</v>
      </c>
      <c r="GSS66" s="1674">
        <f t="shared" ref="GSS66" si="10808">$E59*$C$64*$C$66</f>
        <v>-128678.74095612153</v>
      </c>
      <c r="GSU66" s="1674">
        <f t="shared" ref="GSU66" si="10809">$E59*$C$64*$C$66</f>
        <v>-128678.74095612153</v>
      </c>
      <c r="GSW66" s="1674">
        <f t="shared" ref="GSW66" si="10810">$E59*$C$64*$C$66</f>
        <v>-128678.74095612153</v>
      </c>
      <c r="GSY66" s="1674">
        <f t="shared" ref="GSY66" si="10811">$E59*$C$64*$C$66</f>
        <v>-128678.74095612153</v>
      </c>
      <c r="GTA66" s="1674">
        <f t="shared" ref="GTA66" si="10812">$E59*$C$64*$C$66</f>
        <v>-128678.74095612153</v>
      </c>
      <c r="GTC66" s="1674">
        <f t="shared" ref="GTC66" si="10813">$E59*$C$64*$C$66</f>
        <v>-128678.74095612153</v>
      </c>
      <c r="GTE66" s="1674">
        <f t="shared" ref="GTE66" si="10814">$E59*$C$64*$C$66</f>
        <v>-128678.74095612153</v>
      </c>
      <c r="GTG66" s="1674">
        <f t="shared" ref="GTG66" si="10815">$E59*$C$64*$C$66</f>
        <v>-128678.74095612153</v>
      </c>
      <c r="GTI66" s="1674">
        <f t="shared" ref="GTI66" si="10816">$E59*$C$64*$C$66</f>
        <v>-128678.74095612153</v>
      </c>
      <c r="GTK66" s="1674">
        <f t="shared" ref="GTK66" si="10817">$E59*$C$64*$C$66</f>
        <v>-128678.74095612153</v>
      </c>
      <c r="GTM66" s="1674">
        <f t="shared" ref="GTM66" si="10818">$E59*$C$64*$C$66</f>
        <v>-128678.74095612153</v>
      </c>
      <c r="GTO66" s="1674">
        <f t="shared" ref="GTO66" si="10819">$E59*$C$64*$C$66</f>
        <v>-128678.74095612153</v>
      </c>
      <c r="GTQ66" s="1674">
        <f t="shared" ref="GTQ66" si="10820">$E59*$C$64*$C$66</f>
        <v>-128678.74095612153</v>
      </c>
      <c r="GTS66" s="1674">
        <f t="shared" ref="GTS66" si="10821">$E59*$C$64*$C$66</f>
        <v>-128678.74095612153</v>
      </c>
      <c r="GTU66" s="1674">
        <f t="shared" ref="GTU66" si="10822">$E59*$C$64*$C$66</f>
        <v>-128678.74095612153</v>
      </c>
      <c r="GTW66" s="1674">
        <f t="shared" ref="GTW66" si="10823">$E59*$C$64*$C$66</f>
        <v>-128678.74095612153</v>
      </c>
      <c r="GTY66" s="1674">
        <f t="shared" ref="GTY66" si="10824">$E59*$C$64*$C$66</f>
        <v>-128678.74095612153</v>
      </c>
      <c r="GUA66" s="1674">
        <f t="shared" ref="GUA66" si="10825">$E59*$C$64*$C$66</f>
        <v>-128678.74095612153</v>
      </c>
      <c r="GUC66" s="1674">
        <f t="shared" ref="GUC66" si="10826">$E59*$C$64*$C$66</f>
        <v>-128678.74095612153</v>
      </c>
      <c r="GUE66" s="1674">
        <f t="shared" ref="GUE66" si="10827">$E59*$C$64*$C$66</f>
        <v>-128678.74095612153</v>
      </c>
      <c r="GUG66" s="1674">
        <f t="shared" ref="GUG66" si="10828">$E59*$C$64*$C$66</f>
        <v>-128678.74095612153</v>
      </c>
      <c r="GUI66" s="1674">
        <f t="shared" ref="GUI66" si="10829">$E59*$C$64*$C$66</f>
        <v>-128678.74095612153</v>
      </c>
      <c r="GUK66" s="1674">
        <f t="shared" ref="GUK66" si="10830">$E59*$C$64*$C$66</f>
        <v>-128678.74095612153</v>
      </c>
      <c r="GUM66" s="1674">
        <f t="shared" ref="GUM66" si="10831">$E59*$C$64*$C$66</f>
        <v>-128678.74095612153</v>
      </c>
      <c r="GUO66" s="1674">
        <f t="shared" ref="GUO66" si="10832">$E59*$C$64*$C$66</f>
        <v>-128678.74095612153</v>
      </c>
      <c r="GUQ66" s="1674">
        <f t="shared" ref="GUQ66" si="10833">$E59*$C$64*$C$66</f>
        <v>-128678.74095612153</v>
      </c>
      <c r="GUS66" s="1674">
        <f t="shared" ref="GUS66" si="10834">$E59*$C$64*$C$66</f>
        <v>-128678.74095612153</v>
      </c>
      <c r="GUU66" s="1674">
        <f t="shared" ref="GUU66" si="10835">$E59*$C$64*$C$66</f>
        <v>-128678.74095612153</v>
      </c>
      <c r="GUW66" s="1674">
        <f t="shared" ref="GUW66" si="10836">$E59*$C$64*$C$66</f>
        <v>-128678.74095612153</v>
      </c>
      <c r="GUY66" s="1674">
        <f t="shared" ref="GUY66" si="10837">$E59*$C$64*$C$66</f>
        <v>-128678.74095612153</v>
      </c>
      <c r="GVA66" s="1674">
        <f t="shared" ref="GVA66" si="10838">$E59*$C$64*$C$66</f>
        <v>-128678.74095612153</v>
      </c>
      <c r="GVC66" s="1674">
        <f t="shared" ref="GVC66" si="10839">$E59*$C$64*$C$66</f>
        <v>-128678.74095612153</v>
      </c>
      <c r="GVE66" s="1674">
        <f t="shared" ref="GVE66" si="10840">$E59*$C$64*$C$66</f>
        <v>-128678.74095612153</v>
      </c>
      <c r="GVG66" s="1674">
        <f t="shared" ref="GVG66" si="10841">$E59*$C$64*$C$66</f>
        <v>-128678.74095612153</v>
      </c>
      <c r="GVI66" s="1674">
        <f t="shared" ref="GVI66" si="10842">$E59*$C$64*$C$66</f>
        <v>-128678.74095612153</v>
      </c>
      <c r="GVK66" s="1674">
        <f t="shared" ref="GVK66" si="10843">$E59*$C$64*$C$66</f>
        <v>-128678.74095612153</v>
      </c>
      <c r="GVM66" s="1674">
        <f t="shared" ref="GVM66" si="10844">$E59*$C$64*$C$66</f>
        <v>-128678.74095612153</v>
      </c>
      <c r="GVO66" s="1674">
        <f t="shared" ref="GVO66" si="10845">$E59*$C$64*$C$66</f>
        <v>-128678.74095612153</v>
      </c>
      <c r="GVQ66" s="1674">
        <f t="shared" ref="GVQ66" si="10846">$E59*$C$64*$C$66</f>
        <v>-128678.74095612153</v>
      </c>
      <c r="GVS66" s="1674">
        <f t="shared" ref="GVS66" si="10847">$E59*$C$64*$C$66</f>
        <v>-128678.74095612153</v>
      </c>
      <c r="GVU66" s="1674">
        <f t="shared" ref="GVU66" si="10848">$E59*$C$64*$C$66</f>
        <v>-128678.74095612153</v>
      </c>
      <c r="GVW66" s="1674">
        <f t="shared" ref="GVW66" si="10849">$E59*$C$64*$C$66</f>
        <v>-128678.74095612153</v>
      </c>
      <c r="GVY66" s="1674">
        <f t="shared" ref="GVY66" si="10850">$E59*$C$64*$C$66</f>
        <v>-128678.74095612153</v>
      </c>
      <c r="GWA66" s="1674">
        <f t="shared" ref="GWA66" si="10851">$E59*$C$64*$C$66</f>
        <v>-128678.74095612153</v>
      </c>
      <c r="GWC66" s="1674">
        <f t="shared" ref="GWC66" si="10852">$E59*$C$64*$C$66</f>
        <v>-128678.74095612153</v>
      </c>
      <c r="GWE66" s="1674">
        <f t="shared" ref="GWE66" si="10853">$E59*$C$64*$C$66</f>
        <v>-128678.74095612153</v>
      </c>
      <c r="GWG66" s="1674">
        <f t="shared" ref="GWG66" si="10854">$E59*$C$64*$C$66</f>
        <v>-128678.74095612153</v>
      </c>
      <c r="GWI66" s="1674">
        <f t="shared" ref="GWI66" si="10855">$E59*$C$64*$C$66</f>
        <v>-128678.74095612153</v>
      </c>
      <c r="GWK66" s="1674">
        <f t="shared" ref="GWK66" si="10856">$E59*$C$64*$C$66</f>
        <v>-128678.74095612153</v>
      </c>
      <c r="GWM66" s="1674">
        <f t="shared" ref="GWM66" si="10857">$E59*$C$64*$C$66</f>
        <v>-128678.74095612153</v>
      </c>
      <c r="GWO66" s="1674">
        <f t="shared" ref="GWO66" si="10858">$E59*$C$64*$C$66</f>
        <v>-128678.74095612153</v>
      </c>
      <c r="GWQ66" s="1674">
        <f t="shared" ref="GWQ66" si="10859">$E59*$C$64*$C$66</f>
        <v>-128678.74095612153</v>
      </c>
      <c r="GWS66" s="1674">
        <f t="shared" ref="GWS66" si="10860">$E59*$C$64*$C$66</f>
        <v>-128678.74095612153</v>
      </c>
      <c r="GWU66" s="1674">
        <f t="shared" ref="GWU66" si="10861">$E59*$C$64*$C$66</f>
        <v>-128678.74095612153</v>
      </c>
      <c r="GWW66" s="1674">
        <f t="shared" ref="GWW66" si="10862">$E59*$C$64*$C$66</f>
        <v>-128678.74095612153</v>
      </c>
      <c r="GWY66" s="1674">
        <f t="shared" ref="GWY66" si="10863">$E59*$C$64*$C$66</f>
        <v>-128678.74095612153</v>
      </c>
      <c r="GXA66" s="1674">
        <f t="shared" ref="GXA66" si="10864">$E59*$C$64*$C$66</f>
        <v>-128678.74095612153</v>
      </c>
      <c r="GXC66" s="1674">
        <f t="shared" ref="GXC66" si="10865">$E59*$C$64*$C$66</f>
        <v>-128678.74095612153</v>
      </c>
      <c r="GXE66" s="1674">
        <f t="shared" ref="GXE66" si="10866">$E59*$C$64*$C$66</f>
        <v>-128678.74095612153</v>
      </c>
      <c r="GXG66" s="1674">
        <f t="shared" ref="GXG66" si="10867">$E59*$C$64*$C$66</f>
        <v>-128678.74095612153</v>
      </c>
      <c r="GXI66" s="1674">
        <f t="shared" ref="GXI66" si="10868">$E59*$C$64*$C$66</f>
        <v>-128678.74095612153</v>
      </c>
      <c r="GXK66" s="1674">
        <f t="shared" ref="GXK66" si="10869">$E59*$C$64*$C$66</f>
        <v>-128678.74095612153</v>
      </c>
      <c r="GXM66" s="1674">
        <f t="shared" ref="GXM66" si="10870">$E59*$C$64*$C$66</f>
        <v>-128678.74095612153</v>
      </c>
      <c r="GXO66" s="1674">
        <f t="shared" ref="GXO66" si="10871">$E59*$C$64*$C$66</f>
        <v>-128678.74095612153</v>
      </c>
      <c r="GXQ66" s="1674">
        <f t="shared" ref="GXQ66" si="10872">$E59*$C$64*$C$66</f>
        <v>-128678.74095612153</v>
      </c>
      <c r="GXS66" s="1674">
        <f t="shared" ref="GXS66" si="10873">$E59*$C$64*$C$66</f>
        <v>-128678.74095612153</v>
      </c>
      <c r="GXU66" s="1674">
        <f t="shared" ref="GXU66" si="10874">$E59*$C$64*$C$66</f>
        <v>-128678.74095612153</v>
      </c>
      <c r="GXW66" s="1674">
        <f t="shared" ref="GXW66" si="10875">$E59*$C$64*$C$66</f>
        <v>-128678.74095612153</v>
      </c>
      <c r="GXY66" s="1674">
        <f t="shared" ref="GXY66" si="10876">$E59*$C$64*$C$66</f>
        <v>-128678.74095612153</v>
      </c>
      <c r="GYA66" s="1674">
        <f t="shared" ref="GYA66" si="10877">$E59*$C$64*$C$66</f>
        <v>-128678.74095612153</v>
      </c>
      <c r="GYC66" s="1674">
        <f t="shared" ref="GYC66" si="10878">$E59*$C$64*$C$66</f>
        <v>-128678.74095612153</v>
      </c>
      <c r="GYE66" s="1674">
        <f t="shared" ref="GYE66" si="10879">$E59*$C$64*$C$66</f>
        <v>-128678.74095612153</v>
      </c>
      <c r="GYG66" s="1674">
        <f t="shared" ref="GYG66" si="10880">$E59*$C$64*$C$66</f>
        <v>-128678.74095612153</v>
      </c>
      <c r="GYI66" s="1674">
        <f t="shared" ref="GYI66" si="10881">$E59*$C$64*$C$66</f>
        <v>-128678.74095612153</v>
      </c>
      <c r="GYK66" s="1674">
        <f t="shared" ref="GYK66" si="10882">$E59*$C$64*$C$66</f>
        <v>-128678.74095612153</v>
      </c>
      <c r="GYM66" s="1674">
        <f t="shared" ref="GYM66" si="10883">$E59*$C$64*$C$66</f>
        <v>-128678.74095612153</v>
      </c>
      <c r="GYO66" s="1674">
        <f t="shared" ref="GYO66" si="10884">$E59*$C$64*$C$66</f>
        <v>-128678.74095612153</v>
      </c>
      <c r="GYQ66" s="1674">
        <f t="shared" ref="GYQ66" si="10885">$E59*$C$64*$C$66</f>
        <v>-128678.74095612153</v>
      </c>
      <c r="GYS66" s="1674">
        <f t="shared" ref="GYS66" si="10886">$E59*$C$64*$C$66</f>
        <v>-128678.74095612153</v>
      </c>
      <c r="GYU66" s="1674">
        <f t="shared" ref="GYU66" si="10887">$E59*$C$64*$C$66</f>
        <v>-128678.74095612153</v>
      </c>
      <c r="GYW66" s="1674">
        <f t="shared" ref="GYW66" si="10888">$E59*$C$64*$C$66</f>
        <v>-128678.74095612153</v>
      </c>
      <c r="GYY66" s="1674">
        <f t="shared" ref="GYY66" si="10889">$E59*$C$64*$C$66</f>
        <v>-128678.74095612153</v>
      </c>
      <c r="GZA66" s="1674">
        <f t="shared" ref="GZA66" si="10890">$E59*$C$64*$C$66</f>
        <v>-128678.74095612153</v>
      </c>
      <c r="GZC66" s="1674">
        <f t="shared" ref="GZC66" si="10891">$E59*$C$64*$C$66</f>
        <v>-128678.74095612153</v>
      </c>
      <c r="GZE66" s="1674">
        <f t="shared" ref="GZE66" si="10892">$E59*$C$64*$C$66</f>
        <v>-128678.74095612153</v>
      </c>
      <c r="GZG66" s="1674">
        <f t="shared" ref="GZG66" si="10893">$E59*$C$64*$C$66</f>
        <v>-128678.74095612153</v>
      </c>
      <c r="GZI66" s="1674">
        <f t="shared" ref="GZI66" si="10894">$E59*$C$64*$C$66</f>
        <v>-128678.74095612153</v>
      </c>
      <c r="GZK66" s="1674">
        <f t="shared" ref="GZK66" si="10895">$E59*$C$64*$C$66</f>
        <v>-128678.74095612153</v>
      </c>
      <c r="GZM66" s="1674">
        <f t="shared" ref="GZM66" si="10896">$E59*$C$64*$C$66</f>
        <v>-128678.74095612153</v>
      </c>
      <c r="GZO66" s="1674">
        <f t="shared" ref="GZO66" si="10897">$E59*$C$64*$C$66</f>
        <v>-128678.74095612153</v>
      </c>
      <c r="GZQ66" s="1674">
        <f t="shared" ref="GZQ66" si="10898">$E59*$C$64*$C$66</f>
        <v>-128678.74095612153</v>
      </c>
      <c r="GZS66" s="1674">
        <f t="shared" ref="GZS66" si="10899">$E59*$C$64*$C$66</f>
        <v>-128678.74095612153</v>
      </c>
      <c r="GZU66" s="1674">
        <f t="shared" ref="GZU66" si="10900">$E59*$C$64*$C$66</f>
        <v>-128678.74095612153</v>
      </c>
      <c r="GZW66" s="1674">
        <f t="shared" ref="GZW66" si="10901">$E59*$C$64*$C$66</f>
        <v>-128678.74095612153</v>
      </c>
      <c r="GZY66" s="1674">
        <f t="shared" ref="GZY66" si="10902">$E59*$C$64*$C$66</f>
        <v>-128678.74095612153</v>
      </c>
      <c r="HAA66" s="1674">
        <f t="shared" ref="HAA66" si="10903">$E59*$C$64*$C$66</f>
        <v>-128678.74095612153</v>
      </c>
      <c r="HAC66" s="1674">
        <f t="shared" ref="HAC66" si="10904">$E59*$C$64*$C$66</f>
        <v>-128678.74095612153</v>
      </c>
      <c r="HAE66" s="1674">
        <f t="shared" ref="HAE66" si="10905">$E59*$C$64*$C$66</f>
        <v>-128678.74095612153</v>
      </c>
      <c r="HAG66" s="1674">
        <f t="shared" ref="HAG66" si="10906">$E59*$C$64*$C$66</f>
        <v>-128678.74095612153</v>
      </c>
      <c r="HAI66" s="1674">
        <f t="shared" ref="HAI66" si="10907">$E59*$C$64*$C$66</f>
        <v>-128678.74095612153</v>
      </c>
      <c r="HAK66" s="1674">
        <f t="shared" ref="HAK66" si="10908">$E59*$C$64*$C$66</f>
        <v>-128678.74095612153</v>
      </c>
      <c r="HAM66" s="1674">
        <f t="shared" ref="HAM66" si="10909">$E59*$C$64*$C$66</f>
        <v>-128678.74095612153</v>
      </c>
      <c r="HAO66" s="1674">
        <f t="shared" ref="HAO66" si="10910">$E59*$C$64*$C$66</f>
        <v>-128678.74095612153</v>
      </c>
      <c r="HAQ66" s="1674">
        <f t="shared" ref="HAQ66" si="10911">$E59*$C$64*$C$66</f>
        <v>-128678.74095612153</v>
      </c>
      <c r="HAS66" s="1674">
        <f t="shared" ref="HAS66" si="10912">$E59*$C$64*$C$66</f>
        <v>-128678.74095612153</v>
      </c>
      <c r="HAU66" s="1674">
        <f t="shared" ref="HAU66" si="10913">$E59*$C$64*$C$66</f>
        <v>-128678.74095612153</v>
      </c>
      <c r="HAW66" s="1674">
        <f t="shared" ref="HAW66" si="10914">$E59*$C$64*$C$66</f>
        <v>-128678.74095612153</v>
      </c>
      <c r="HAY66" s="1674">
        <f t="shared" ref="HAY66" si="10915">$E59*$C$64*$C$66</f>
        <v>-128678.74095612153</v>
      </c>
      <c r="HBA66" s="1674">
        <f t="shared" ref="HBA66" si="10916">$E59*$C$64*$C$66</f>
        <v>-128678.74095612153</v>
      </c>
      <c r="HBC66" s="1674">
        <f t="shared" ref="HBC66" si="10917">$E59*$C$64*$C$66</f>
        <v>-128678.74095612153</v>
      </c>
      <c r="HBE66" s="1674">
        <f t="shared" ref="HBE66" si="10918">$E59*$C$64*$C$66</f>
        <v>-128678.74095612153</v>
      </c>
      <c r="HBG66" s="1674">
        <f t="shared" ref="HBG66" si="10919">$E59*$C$64*$C$66</f>
        <v>-128678.74095612153</v>
      </c>
      <c r="HBI66" s="1674">
        <f t="shared" ref="HBI66" si="10920">$E59*$C$64*$C$66</f>
        <v>-128678.74095612153</v>
      </c>
      <c r="HBK66" s="1674">
        <f t="shared" ref="HBK66" si="10921">$E59*$C$64*$C$66</f>
        <v>-128678.74095612153</v>
      </c>
      <c r="HBM66" s="1674">
        <f t="shared" ref="HBM66" si="10922">$E59*$C$64*$C$66</f>
        <v>-128678.74095612153</v>
      </c>
      <c r="HBO66" s="1674">
        <f t="shared" ref="HBO66" si="10923">$E59*$C$64*$C$66</f>
        <v>-128678.74095612153</v>
      </c>
      <c r="HBQ66" s="1674">
        <f t="shared" ref="HBQ66" si="10924">$E59*$C$64*$C$66</f>
        <v>-128678.74095612153</v>
      </c>
      <c r="HBS66" s="1674">
        <f t="shared" ref="HBS66" si="10925">$E59*$C$64*$C$66</f>
        <v>-128678.74095612153</v>
      </c>
      <c r="HBU66" s="1674">
        <f t="shared" ref="HBU66" si="10926">$E59*$C$64*$C$66</f>
        <v>-128678.74095612153</v>
      </c>
      <c r="HBW66" s="1674">
        <f t="shared" ref="HBW66" si="10927">$E59*$C$64*$C$66</f>
        <v>-128678.74095612153</v>
      </c>
      <c r="HBY66" s="1674">
        <f t="shared" ref="HBY66" si="10928">$E59*$C$64*$C$66</f>
        <v>-128678.74095612153</v>
      </c>
      <c r="HCA66" s="1674">
        <f t="shared" ref="HCA66" si="10929">$E59*$C$64*$C$66</f>
        <v>-128678.74095612153</v>
      </c>
      <c r="HCC66" s="1674">
        <f t="shared" ref="HCC66" si="10930">$E59*$C$64*$C$66</f>
        <v>-128678.74095612153</v>
      </c>
      <c r="HCE66" s="1674">
        <f t="shared" ref="HCE66" si="10931">$E59*$C$64*$C$66</f>
        <v>-128678.74095612153</v>
      </c>
      <c r="HCG66" s="1674">
        <f t="shared" ref="HCG66" si="10932">$E59*$C$64*$C$66</f>
        <v>-128678.74095612153</v>
      </c>
      <c r="HCI66" s="1674">
        <f t="shared" ref="HCI66" si="10933">$E59*$C$64*$C$66</f>
        <v>-128678.74095612153</v>
      </c>
      <c r="HCK66" s="1674">
        <f t="shared" ref="HCK66" si="10934">$E59*$C$64*$C$66</f>
        <v>-128678.74095612153</v>
      </c>
      <c r="HCM66" s="1674">
        <f t="shared" ref="HCM66" si="10935">$E59*$C$64*$C$66</f>
        <v>-128678.74095612153</v>
      </c>
      <c r="HCO66" s="1674">
        <f t="shared" ref="HCO66" si="10936">$E59*$C$64*$C$66</f>
        <v>-128678.74095612153</v>
      </c>
      <c r="HCQ66" s="1674">
        <f t="shared" ref="HCQ66" si="10937">$E59*$C$64*$C$66</f>
        <v>-128678.74095612153</v>
      </c>
      <c r="HCS66" s="1674">
        <f t="shared" ref="HCS66" si="10938">$E59*$C$64*$C$66</f>
        <v>-128678.74095612153</v>
      </c>
      <c r="HCU66" s="1674">
        <f t="shared" ref="HCU66" si="10939">$E59*$C$64*$C$66</f>
        <v>-128678.74095612153</v>
      </c>
      <c r="HCW66" s="1674">
        <f t="shared" ref="HCW66" si="10940">$E59*$C$64*$C$66</f>
        <v>-128678.74095612153</v>
      </c>
      <c r="HCY66" s="1674">
        <f t="shared" ref="HCY66" si="10941">$E59*$C$64*$C$66</f>
        <v>-128678.74095612153</v>
      </c>
      <c r="HDA66" s="1674">
        <f t="shared" ref="HDA66" si="10942">$E59*$C$64*$C$66</f>
        <v>-128678.74095612153</v>
      </c>
      <c r="HDC66" s="1674">
        <f t="shared" ref="HDC66" si="10943">$E59*$C$64*$C$66</f>
        <v>-128678.74095612153</v>
      </c>
      <c r="HDE66" s="1674">
        <f t="shared" ref="HDE66" si="10944">$E59*$C$64*$C$66</f>
        <v>-128678.74095612153</v>
      </c>
      <c r="HDG66" s="1674">
        <f t="shared" ref="HDG66" si="10945">$E59*$C$64*$C$66</f>
        <v>-128678.74095612153</v>
      </c>
      <c r="HDI66" s="1674">
        <f t="shared" ref="HDI66" si="10946">$E59*$C$64*$C$66</f>
        <v>-128678.74095612153</v>
      </c>
      <c r="HDK66" s="1674">
        <f t="shared" ref="HDK66" si="10947">$E59*$C$64*$C$66</f>
        <v>-128678.74095612153</v>
      </c>
      <c r="HDM66" s="1674">
        <f t="shared" ref="HDM66" si="10948">$E59*$C$64*$C$66</f>
        <v>-128678.74095612153</v>
      </c>
      <c r="HDO66" s="1674">
        <f t="shared" ref="HDO66" si="10949">$E59*$C$64*$C$66</f>
        <v>-128678.74095612153</v>
      </c>
      <c r="HDQ66" s="1674">
        <f t="shared" ref="HDQ66" si="10950">$E59*$C$64*$C$66</f>
        <v>-128678.74095612153</v>
      </c>
      <c r="HDS66" s="1674">
        <f t="shared" ref="HDS66" si="10951">$E59*$C$64*$C$66</f>
        <v>-128678.74095612153</v>
      </c>
      <c r="HDU66" s="1674">
        <f t="shared" ref="HDU66" si="10952">$E59*$C$64*$C$66</f>
        <v>-128678.74095612153</v>
      </c>
      <c r="HDW66" s="1674">
        <f t="shared" ref="HDW66" si="10953">$E59*$C$64*$C$66</f>
        <v>-128678.74095612153</v>
      </c>
      <c r="HDY66" s="1674">
        <f t="shared" ref="HDY66" si="10954">$E59*$C$64*$C$66</f>
        <v>-128678.74095612153</v>
      </c>
      <c r="HEA66" s="1674">
        <f t="shared" ref="HEA66" si="10955">$E59*$C$64*$C$66</f>
        <v>-128678.74095612153</v>
      </c>
      <c r="HEC66" s="1674">
        <f t="shared" ref="HEC66" si="10956">$E59*$C$64*$C$66</f>
        <v>-128678.74095612153</v>
      </c>
      <c r="HEE66" s="1674">
        <f t="shared" ref="HEE66" si="10957">$E59*$C$64*$C$66</f>
        <v>-128678.74095612153</v>
      </c>
      <c r="HEG66" s="1674">
        <f t="shared" ref="HEG66" si="10958">$E59*$C$64*$C$66</f>
        <v>-128678.74095612153</v>
      </c>
      <c r="HEI66" s="1674">
        <f t="shared" ref="HEI66" si="10959">$E59*$C$64*$C$66</f>
        <v>-128678.74095612153</v>
      </c>
      <c r="HEK66" s="1674">
        <f t="shared" ref="HEK66" si="10960">$E59*$C$64*$C$66</f>
        <v>-128678.74095612153</v>
      </c>
      <c r="HEM66" s="1674">
        <f t="shared" ref="HEM66" si="10961">$E59*$C$64*$C$66</f>
        <v>-128678.74095612153</v>
      </c>
      <c r="HEO66" s="1674">
        <f t="shared" ref="HEO66" si="10962">$E59*$C$64*$C$66</f>
        <v>-128678.74095612153</v>
      </c>
      <c r="HEQ66" s="1674">
        <f t="shared" ref="HEQ66" si="10963">$E59*$C$64*$C$66</f>
        <v>-128678.74095612153</v>
      </c>
      <c r="HES66" s="1674">
        <f t="shared" ref="HES66" si="10964">$E59*$C$64*$C$66</f>
        <v>-128678.74095612153</v>
      </c>
      <c r="HEU66" s="1674">
        <f t="shared" ref="HEU66" si="10965">$E59*$C$64*$C$66</f>
        <v>-128678.74095612153</v>
      </c>
      <c r="HEW66" s="1674">
        <f t="shared" ref="HEW66" si="10966">$E59*$C$64*$C$66</f>
        <v>-128678.74095612153</v>
      </c>
      <c r="HEY66" s="1674">
        <f t="shared" ref="HEY66" si="10967">$E59*$C$64*$C$66</f>
        <v>-128678.74095612153</v>
      </c>
      <c r="HFA66" s="1674">
        <f t="shared" ref="HFA66" si="10968">$E59*$C$64*$C$66</f>
        <v>-128678.74095612153</v>
      </c>
      <c r="HFC66" s="1674">
        <f t="shared" ref="HFC66" si="10969">$E59*$C$64*$C$66</f>
        <v>-128678.74095612153</v>
      </c>
      <c r="HFE66" s="1674">
        <f t="shared" ref="HFE66" si="10970">$E59*$C$64*$C$66</f>
        <v>-128678.74095612153</v>
      </c>
      <c r="HFG66" s="1674">
        <f t="shared" ref="HFG66" si="10971">$E59*$C$64*$C$66</f>
        <v>-128678.74095612153</v>
      </c>
      <c r="HFI66" s="1674">
        <f t="shared" ref="HFI66" si="10972">$E59*$C$64*$C$66</f>
        <v>-128678.74095612153</v>
      </c>
      <c r="HFK66" s="1674">
        <f t="shared" ref="HFK66" si="10973">$E59*$C$64*$C$66</f>
        <v>-128678.74095612153</v>
      </c>
      <c r="HFM66" s="1674">
        <f t="shared" ref="HFM66" si="10974">$E59*$C$64*$C$66</f>
        <v>-128678.74095612153</v>
      </c>
      <c r="HFO66" s="1674">
        <f t="shared" ref="HFO66" si="10975">$E59*$C$64*$C$66</f>
        <v>-128678.74095612153</v>
      </c>
      <c r="HFQ66" s="1674">
        <f t="shared" ref="HFQ66" si="10976">$E59*$C$64*$C$66</f>
        <v>-128678.74095612153</v>
      </c>
      <c r="HFS66" s="1674">
        <f t="shared" ref="HFS66" si="10977">$E59*$C$64*$C$66</f>
        <v>-128678.74095612153</v>
      </c>
      <c r="HFU66" s="1674">
        <f t="shared" ref="HFU66" si="10978">$E59*$C$64*$C$66</f>
        <v>-128678.74095612153</v>
      </c>
      <c r="HFW66" s="1674">
        <f t="shared" ref="HFW66" si="10979">$E59*$C$64*$C$66</f>
        <v>-128678.74095612153</v>
      </c>
      <c r="HFY66" s="1674">
        <f t="shared" ref="HFY66" si="10980">$E59*$C$64*$C$66</f>
        <v>-128678.74095612153</v>
      </c>
      <c r="HGA66" s="1674">
        <f t="shared" ref="HGA66" si="10981">$E59*$C$64*$C$66</f>
        <v>-128678.74095612153</v>
      </c>
      <c r="HGC66" s="1674">
        <f t="shared" ref="HGC66" si="10982">$E59*$C$64*$C$66</f>
        <v>-128678.74095612153</v>
      </c>
      <c r="HGE66" s="1674">
        <f t="shared" ref="HGE66" si="10983">$E59*$C$64*$C$66</f>
        <v>-128678.74095612153</v>
      </c>
      <c r="HGG66" s="1674">
        <f t="shared" ref="HGG66" si="10984">$E59*$C$64*$C$66</f>
        <v>-128678.74095612153</v>
      </c>
      <c r="HGI66" s="1674">
        <f t="shared" ref="HGI66" si="10985">$E59*$C$64*$C$66</f>
        <v>-128678.74095612153</v>
      </c>
      <c r="HGK66" s="1674">
        <f t="shared" ref="HGK66" si="10986">$E59*$C$64*$C$66</f>
        <v>-128678.74095612153</v>
      </c>
      <c r="HGM66" s="1674">
        <f t="shared" ref="HGM66" si="10987">$E59*$C$64*$C$66</f>
        <v>-128678.74095612153</v>
      </c>
      <c r="HGO66" s="1674">
        <f t="shared" ref="HGO66" si="10988">$E59*$C$64*$C$66</f>
        <v>-128678.74095612153</v>
      </c>
      <c r="HGQ66" s="1674">
        <f t="shared" ref="HGQ66" si="10989">$E59*$C$64*$C$66</f>
        <v>-128678.74095612153</v>
      </c>
      <c r="HGS66" s="1674">
        <f t="shared" ref="HGS66" si="10990">$E59*$C$64*$C$66</f>
        <v>-128678.74095612153</v>
      </c>
      <c r="HGU66" s="1674">
        <f t="shared" ref="HGU66" si="10991">$E59*$C$64*$C$66</f>
        <v>-128678.74095612153</v>
      </c>
      <c r="HGW66" s="1674">
        <f t="shared" ref="HGW66" si="10992">$E59*$C$64*$C$66</f>
        <v>-128678.74095612153</v>
      </c>
      <c r="HGY66" s="1674">
        <f t="shared" ref="HGY66" si="10993">$E59*$C$64*$C$66</f>
        <v>-128678.74095612153</v>
      </c>
      <c r="HHA66" s="1674">
        <f t="shared" ref="HHA66" si="10994">$E59*$C$64*$C$66</f>
        <v>-128678.74095612153</v>
      </c>
      <c r="HHC66" s="1674">
        <f t="shared" ref="HHC66" si="10995">$E59*$C$64*$C$66</f>
        <v>-128678.74095612153</v>
      </c>
      <c r="HHE66" s="1674">
        <f t="shared" ref="HHE66" si="10996">$E59*$C$64*$C$66</f>
        <v>-128678.74095612153</v>
      </c>
      <c r="HHG66" s="1674">
        <f t="shared" ref="HHG66" si="10997">$E59*$C$64*$C$66</f>
        <v>-128678.74095612153</v>
      </c>
      <c r="HHI66" s="1674">
        <f t="shared" ref="HHI66" si="10998">$E59*$C$64*$C$66</f>
        <v>-128678.74095612153</v>
      </c>
      <c r="HHK66" s="1674">
        <f t="shared" ref="HHK66" si="10999">$E59*$C$64*$C$66</f>
        <v>-128678.74095612153</v>
      </c>
      <c r="HHM66" s="1674">
        <f t="shared" ref="HHM66" si="11000">$E59*$C$64*$C$66</f>
        <v>-128678.74095612153</v>
      </c>
      <c r="HHO66" s="1674">
        <f t="shared" ref="HHO66" si="11001">$E59*$C$64*$C$66</f>
        <v>-128678.74095612153</v>
      </c>
      <c r="HHQ66" s="1674">
        <f t="shared" ref="HHQ66" si="11002">$E59*$C$64*$C$66</f>
        <v>-128678.74095612153</v>
      </c>
      <c r="HHS66" s="1674">
        <f t="shared" ref="HHS66" si="11003">$E59*$C$64*$C$66</f>
        <v>-128678.74095612153</v>
      </c>
      <c r="HHU66" s="1674">
        <f t="shared" ref="HHU66" si="11004">$E59*$C$64*$C$66</f>
        <v>-128678.74095612153</v>
      </c>
      <c r="HHW66" s="1674">
        <f t="shared" ref="HHW66" si="11005">$E59*$C$64*$C$66</f>
        <v>-128678.74095612153</v>
      </c>
      <c r="HHY66" s="1674">
        <f t="shared" ref="HHY66" si="11006">$E59*$C$64*$C$66</f>
        <v>-128678.74095612153</v>
      </c>
      <c r="HIA66" s="1674">
        <f t="shared" ref="HIA66" si="11007">$E59*$C$64*$C$66</f>
        <v>-128678.74095612153</v>
      </c>
      <c r="HIC66" s="1674">
        <f t="shared" ref="HIC66" si="11008">$E59*$C$64*$C$66</f>
        <v>-128678.74095612153</v>
      </c>
      <c r="HIE66" s="1674">
        <f t="shared" ref="HIE66" si="11009">$E59*$C$64*$C$66</f>
        <v>-128678.74095612153</v>
      </c>
      <c r="HIG66" s="1674">
        <f t="shared" ref="HIG66" si="11010">$E59*$C$64*$C$66</f>
        <v>-128678.74095612153</v>
      </c>
      <c r="HII66" s="1674">
        <f t="shared" ref="HII66" si="11011">$E59*$C$64*$C$66</f>
        <v>-128678.74095612153</v>
      </c>
      <c r="HIK66" s="1674">
        <f t="shared" ref="HIK66" si="11012">$E59*$C$64*$C$66</f>
        <v>-128678.74095612153</v>
      </c>
      <c r="HIM66" s="1674">
        <f t="shared" ref="HIM66" si="11013">$E59*$C$64*$C$66</f>
        <v>-128678.74095612153</v>
      </c>
      <c r="HIO66" s="1674">
        <f t="shared" ref="HIO66" si="11014">$E59*$C$64*$C$66</f>
        <v>-128678.74095612153</v>
      </c>
      <c r="HIQ66" s="1674">
        <f t="shared" ref="HIQ66" si="11015">$E59*$C$64*$C$66</f>
        <v>-128678.74095612153</v>
      </c>
      <c r="HIS66" s="1674">
        <f t="shared" ref="HIS66" si="11016">$E59*$C$64*$C$66</f>
        <v>-128678.74095612153</v>
      </c>
      <c r="HIU66" s="1674">
        <f t="shared" ref="HIU66" si="11017">$E59*$C$64*$C$66</f>
        <v>-128678.74095612153</v>
      </c>
      <c r="HIW66" s="1674">
        <f t="shared" ref="HIW66" si="11018">$E59*$C$64*$C$66</f>
        <v>-128678.74095612153</v>
      </c>
      <c r="HIY66" s="1674">
        <f t="shared" ref="HIY66" si="11019">$E59*$C$64*$C$66</f>
        <v>-128678.74095612153</v>
      </c>
      <c r="HJA66" s="1674">
        <f t="shared" ref="HJA66" si="11020">$E59*$C$64*$C$66</f>
        <v>-128678.74095612153</v>
      </c>
      <c r="HJC66" s="1674">
        <f t="shared" ref="HJC66" si="11021">$E59*$C$64*$C$66</f>
        <v>-128678.74095612153</v>
      </c>
      <c r="HJE66" s="1674">
        <f t="shared" ref="HJE66" si="11022">$E59*$C$64*$C$66</f>
        <v>-128678.74095612153</v>
      </c>
      <c r="HJG66" s="1674">
        <f t="shared" ref="HJG66" si="11023">$E59*$C$64*$C$66</f>
        <v>-128678.74095612153</v>
      </c>
      <c r="HJI66" s="1674">
        <f t="shared" ref="HJI66" si="11024">$E59*$C$64*$C$66</f>
        <v>-128678.74095612153</v>
      </c>
      <c r="HJK66" s="1674">
        <f t="shared" ref="HJK66" si="11025">$E59*$C$64*$C$66</f>
        <v>-128678.74095612153</v>
      </c>
      <c r="HJM66" s="1674">
        <f t="shared" ref="HJM66" si="11026">$E59*$C$64*$C$66</f>
        <v>-128678.74095612153</v>
      </c>
      <c r="HJO66" s="1674">
        <f t="shared" ref="HJO66" si="11027">$E59*$C$64*$C$66</f>
        <v>-128678.74095612153</v>
      </c>
      <c r="HJQ66" s="1674">
        <f t="shared" ref="HJQ66" si="11028">$E59*$C$64*$C$66</f>
        <v>-128678.74095612153</v>
      </c>
      <c r="HJS66" s="1674">
        <f t="shared" ref="HJS66" si="11029">$E59*$C$64*$C$66</f>
        <v>-128678.74095612153</v>
      </c>
      <c r="HJU66" s="1674">
        <f t="shared" ref="HJU66" si="11030">$E59*$C$64*$C$66</f>
        <v>-128678.74095612153</v>
      </c>
      <c r="HJW66" s="1674">
        <f t="shared" ref="HJW66" si="11031">$E59*$C$64*$C$66</f>
        <v>-128678.74095612153</v>
      </c>
      <c r="HJY66" s="1674">
        <f t="shared" ref="HJY66" si="11032">$E59*$C$64*$C$66</f>
        <v>-128678.74095612153</v>
      </c>
      <c r="HKA66" s="1674">
        <f t="shared" ref="HKA66" si="11033">$E59*$C$64*$C$66</f>
        <v>-128678.74095612153</v>
      </c>
      <c r="HKC66" s="1674">
        <f t="shared" ref="HKC66" si="11034">$E59*$C$64*$C$66</f>
        <v>-128678.74095612153</v>
      </c>
      <c r="HKE66" s="1674">
        <f t="shared" ref="HKE66" si="11035">$E59*$C$64*$C$66</f>
        <v>-128678.74095612153</v>
      </c>
      <c r="HKG66" s="1674">
        <f t="shared" ref="HKG66" si="11036">$E59*$C$64*$C$66</f>
        <v>-128678.74095612153</v>
      </c>
      <c r="HKI66" s="1674">
        <f t="shared" ref="HKI66" si="11037">$E59*$C$64*$C$66</f>
        <v>-128678.74095612153</v>
      </c>
      <c r="HKK66" s="1674">
        <f t="shared" ref="HKK66" si="11038">$E59*$C$64*$C$66</f>
        <v>-128678.74095612153</v>
      </c>
      <c r="HKM66" s="1674">
        <f t="shared" ref="HKM66" si="11039">$E59*$C$64*$C$66</f>
        <v>-128678.74095612153</v>
      </c>
      <c r="HKO66" s="1674">
        <f t="shared" ref="HKO66" si="11040">$E59*$C$64*$C$66</f>
        <v>-128678.74095612153</v>
      </c>
      <c r="HKQ66" s="1674">
        <f t="shared" ref="HKQ66" si="11041">$E59*$C$64*$C$66</f>
        <v>-128678.74095612153</v>
      </c>
      <c r="HKS66" s="1674">
        <f t="shared" ref="HKS66" si="11042">$E59*$C$64*$C$66</f>
        <v>-128678.74095612153</v>
      </c>
      <c r="HKU66" s="1674">
        <f t="shared" ref="HKU66" si="11043">$E59*$C$64*$C$66</f>
        <v>-128678.74095612153</v>
      </c>
      <c r="HKW66" s="1674">
        <f t="shared" ref="HKW66" si="11044">$E59*$C$64*$C$66</f>
        <v>-128678.74095612153</v>
      </c>
      <c r="HKY66" s="1674">
        <f t="shared" ref="HKY66" si="11045">$E59*$C$64*$C$66</f>
        <v>-128678.74095612153</v>
      </c>
      <c r="HLA66" s="1674">
        <f t="shared" ref="HLA66" si="11046">$E59*$C$64*$C$66</f>
        <v>-128678.74095612153</v>
      </c>
      <c r="HLC66" s="1674">
        <f t="shared" ref="HLC66" si="11047">$E59*$C$64*$C$66</f>
        <v>-128678.74095612153</v>
      </c>
      <c r="HLE66" s="1674">
        <f t="shared" ref="HLE66" si="11048">$E59*$C$64*$C$66</f>
        <v>-128678.74095612153</v>
      </c>
      <c r="HLG66" s="1674">
        <f t="shared" ref="HLG66" si="11049">$E59*$C$64*$C$66</f>
        <v>-128678.74095612153</v>
      </c>
      <c r="HLI66" s="1674">
        <f t="shared" ref="HLI66" si="11050">$E59*$C$64*$C$66</f>
        <v>-128678.74095612153</v>
      </c>
      <c r="HLK66" s="1674">
        <f t="shared" ref="HLK66" si="11051">$E59*$C$64*$C$66</f>
        <v>-128678.74095612153</v>
      </c>
      <c r="HLM66" s="1674">
        <f t="shared" ref="HLM66" si="11052">$E59*$C$64*$C$66</f>
        <v>-128678.74095612153</v>
      </c>
      <c r="HLO66" s="1674">
        <f t="shared" ref="HLO66" si="11053">$E59*$C$64*$C$66</f>
        <v>-128678.74095612153</v>
      </c>
      <c r="HLQ66" s="1674">
        <f t="shared" ref="HLQ66" si="11054">$E59*$C$64*$C$66</f>
        <v>-128678.74095612153</v>
      </c>
      <c r="HLS66" s="1674">
        <f t="shared" ref="HLS66" si="11055">$E59*$C$64*$C$66</f>
        <v>-128678.74095612153</v>
      </c>
      <c r="HLU66" s="1674">
        <f t="shared" ref="HLU66" si="11056">$E59*$C$64*$C$66</f>
        <v>-128678.74095612153</v>
      </c>
      <c r="HLW66" s="1674">
        <f t="shared" ref="HLW66" si="11057">$E59*$C$64*$C$66</f>
        <v>-128678.74095612153</v>
      </c>
      <c r="HLY66" s="1674">
        <f t="shared" ref="HLY66" si="11058">$E59*$C$64*$C$66</f>
        <v>-128678.74095612153</v>
      </c>
      <c r="HMA66" s="1674">
        <f t="shared" ref="HMA66" si="11059">$E59*$C$64*$C$66</f>
        <v>-128678.74095612153</v>
      </c>
      <c r="HMC66" s="1674">
        <f t="shared" ref="HMC66" si="11060">$E59*$C$64*$C$66</f>
        <v>-128678.74095612153</v>
      </c>
      <c r="HME66" s="1674">
        <f t="shared" ref="HME66" si="11061">$E59*$C$64*$C$66</f>
        <v>-128678.74095612153</v>
      </c>
      <c r="HMG66" s="1674">
        <f t="shared" ref="HMG66" si="11062">$E59*$C$64*$C$66</f>
        <v>-128678.74095612153</v>
      </c>
      <c r="HMI66" s="1674">
        <f t="shared" ref="HMI66" si="11063">$E59*$C$64*$C$66</f>
        <v>-128678.74095612153</v>
      </c>
      <c r="HMK66" s="1674">
        <f t="shared" ref="HMK66" si="11064">$E59*$C$64*$C$66</f>
        <v>-128678.74095612153</v>
      </c>
      <c r="HMM66" s="1674">
        <f t="shared" ref="HMM66" si="11065">$E59*$C$64*$C$66</f>
        <v>-128678.74095612153</v>
      </c>
      <c r="HMO66" s="1674">
        <f t="shared" ref="HMO66" si="11066">$E59*$C$64*$C$66</f>
        <v>-128678.74095612153</v>
      </c>
      <c r="HMQ66" s="1674">
        <f t="shared" ref="HMQ66" si="11067">$E59*$C$64*$C$66</f>
        <v>-128678.74095612153</v>
      </c>
      <c r="HMS66" s="1674">
        <f t="shared" ref="HMS66" si="11068">$E59*$C$64*$C$66</f>
        <v>-128678.74095612153</v>
      </c>
      <c r="HMU66" s="1674">
        <f t="shared" ref="HMU66" si="11069">$E59*$C$64*$C$66</f>
        <v>-128678.74095612153</v>
      </c>
      <c r="HMW66" s="1674">
        <f t="shared" ref="HMW66" si="11070">$E59*$C$64*$C$66</f>
        <v>-128678.74095612153</v>
      </c>
      <c r="HMY66" s="1674">
        <f t="shared" ref="HMY66" si="11071">$E59*$C$64*$C$66</f>
        <v>-128678.74095612153</v>
      </c>
      <c r="HNA66" s="1674">
        <f t="shared" ref="HNA66" si="11072">$E59*$C$64*$C$66</f>
        <v>-128678.74095612153</v>
      </c>
      <c r="HNC66" s="1674">
        <f t="shared" ref="HNC66" si="11073">$E59*$C$64*$C$66</f>
        <v>-128678.74095612153</v>
      </c>
      <c r="HNE66" s="1674">
        <f t="shared" ref="HNE66" si="11074">$E59*$C$64*$C$66</f>
        <v>-128678.74095612153</v>
      </c>
      <c r="HNG66" s="1674">
        <f t="shared" ref="HNG66" si="11075">$E59*$C$64*$C$66</f>
        <v>-128678.74095612153</v>
      </c>
      <c r="HNI66" s="1674">
        <f t="shared" ref="HNI66" si="11076">$E59*$C$64*$C$66</f>
        <v>-128678.74095612153</v>
      </c>
      <c r="HNK66" s="1674">
        <f t="shared" ref="HNK66" si="11077">$E59*$C$64*$C$66</f>
        <v>-128678.74095612153</v>
      </c>
      <c r="HNM66" s="1674">
        <f t="shared" ref="HNM66" si="11078">$E59*$C$64*$C$66</f>
        <v>-128678.74095612153</v>
      </c>
      <c r="HNO66" s="1674">
        <f t="shared" ref="HNO66" si="11079">$E59*$C$64*$C$66</f>
        <v>-128678.74095612153</v>
      </c>
      <c r="HNQ66" s="1674">
        <f t="shared" ref="HNQ66" si="11080">$E59*$C$64*$C$66</f>
        <v>-128678.74095612153</v>
      </c>
      <c r="HNS66" s="1674">
        <f t="shared" ref="HNS66" si="11081">$E59*$C$64*$C$66</f>
        <v>-128678.74095612153</v>
      </c>
      <c r="HNU66" s="1674">
        <f t="shared" ref="HNU66" si="11082">$E59*$C$64*$C$66</f>
        <v>-128678.74095612153</v>
      </c>
      <c r="HNW66" s="1674">
        <f t="shared" ref="HNW66" si="11083">$E59*$C$64*$C$66</f>
        <v>-128678.74095612153</v>
      </c>
      <c r="HNY66" s="1674">
        <f t="shared" ref="HNY66" si="11084">$E59*$C$64*$C$66</f>
        <v>-128678.74095612153</v>
      </c>
      <c r="HOA66" s="1674">
        <f t="shared" ref="HOA66" si="11085">$E59*$C$64*$C$66</f>
        <v>-128678.74095612153</v>
      </c>
      <c r="HOC66" s="1674">
        <f t="shared" ref="HOC66" si="11086">$E59*$C$64*$C$66</f>
        <v>-128678.74095612153</v>
      </c>
      <c r="HOE66" s="1674">
        <f t="shared" ref="HOE66" si="11087">$E59*$C$64*$C$66</f>
        <v>-128678.74095612153</v>
      </c>
      <c r="HOG66" s="1674">
        <f t="shared" ref="HOG66" si="11088">$E59*$C$64*$C$66</f>
        <v>-128678.74095612153</v>
      </c>
      <c r="HOI66" s="1674">
        <f t="shared" ref="HOI66" si="11089">$E59*$C$64*$C$66</f>
        <v>-128678.74095612153</v>
      </c>
      <c r="HOK66" s="1674">
        <f t="shared" ref="HOK66" si="11090">$E59*$C$64*$C$66</f>
        <v>-128678.74095612153</v>
      </c>
      <c r="HOM66" s="1674">
        <f t="shared" ref="HOM66" si="11091">$E59*$C$64*$C$66</f>
        <v>-128678.74095612153</v>
      </c>
      <c r="HOO66" s="1674">
        <f t="shared" ref="HOO66" si="11092">$E59*$C$64*$C$66</f>
        <v>-128678.74095612153</v>
      </c>
      <c r="HOQ66" s="1674">
        <f t="shared" ref="HOQ66" si="11093">$E59*$C$64*$C$66</f>
        <v>-128678.74095612153</v>
      </c>
      <c r="HOS66" s="1674">
        <f t="shared" ref="HOS66" si="11094">$E59*$C$64*$C$66</f>
        <v>-128678.74095612153</v>
      </c>
      <c r="HOU66" s="1674">
        <f t="shared" ref="HOU66" si="11095">$E59*$C$64*$C$66</f>
        <v>-128678.74095612153</v>
      </c>
      <c r="HOW66" s="1674">
        <f t="shared" ref="HOW66" si="11096">$E59*$C$64*$C$66</f>
        <v>-128678.74095612153</v>
      </c>
      <c r="HOY66" s="1674">
        <f t="shared" ref="HOY66" si="11097">$E59*$C$64*$C$66</f>
        <v>-128678.74095612153</v>
      </c>
      <c r="HPA66" s="1674">
        <f t="shared" ref="HPA66" si="11098">$E59*$C$64*$C$66</f>
        <v>-128678.74095612153</v>
      </c>
      <c r="HPC66" s="1674">
        <f t="shared" ref="HPC66" si="11099">$E59*$C$64*$C$66</f>
        <v>-128678.74095612153</v>
      </c>
      <c r="HPE66" s="1674">
        <f t="shared" ref="HPE66" si="11100">$E59*$C$64*$C$66</f>
        <v>-128678.74095612153</v>
      </c>
      <c r="HPG66" s="1674">
        <f t="shared" ref="HPG66" si="11101">$E59*$C$64*$C$66</f>
        <v>-128678.74095612153</v>
      </c>
      <c r="HPI66" s="1674">
        <f t="shared" ref="HPI66" si="11102">$E59*$C$64*$C$66</f>
        <v>-128678.74095612153</v>
      </c>
      <c r="HPK66" s="1674">
        <f t="shared" ref="HPK66" si="11103">$E59*$C$64*$C$66</f>
        <v>-128678.74095612153</v>
      </c>
      <c r="HPM66" s="1674">
        <f t="shared" ref="HPM66" si="11104">$E59*$C$64*$C$66</f>
        <v>-128678.74095612153</v>
      </c>
      <c r="HPO66" s="1674">
        <f t="shared" ref="HPO66" si="11105">$E59*$C$64*$C$66</f>
        <v>-128678.74095612153</v>
      </c>
      <c r="HPQ66" s="1674">
        <f t="shared" ref="HPQ66" si="11106">$E59*$C$64*$C$66</f>
        <v>-128678.74095612153</v>
      </c>
      <c r="HPS66" s="1674">
        <f t="shared" ref="HPS66" si="11107">$E59*$C$64*$C$66</f>
        <v>-128678.74095612153</v>
      </c>
      <c r="HPU66" s="1674">
        <f t="shared" ref="HPU66" si="11108">$E59*$C$64*$C$66</f>
        <v>-128678.74095612153</v>
      </c>
      <c r="HPW66" s="1674">
        <f t="shared" ref="HPW66" si="11109">$E59*$C$64*$C$66</f>
        <v>-128678.74095612153</v>
      </c>
      <c r="HPY66" s="1674">
        <f t="shared" ref="HPY66" si="11110">$E59*$C$64*$C$66</f>
        <v>-128678.74095612153</v>
      </c>
      <c r="HQA66" s="1674">
        <f t="shared" ref="HQA66" si="11111">$E59*$C$64*$C$66</f>
        <v>-128678.74095612153</v>
      </c>
      <c r="HQC66" s="1674">
        <f t="shared" ref="HQC66" si="11112">$E59*$C$64*$C$66</f>
        <v>-128678.74095612153</v>
      </c>
      <c r="HQE66" s="1674">
        <f t="shared" ref="HQE66" si="11113">$E59*$C$64*$C$66</f>
        <v>-128678.74095612153</v>
      </c>
      <c r="HQG66" s="1674">
        <f t="shared" ref="HQG66" si="11114">$E59*$C$64*$C$66</f>
        <v>-128678.74095612153</v>
      </c>
      <c r="HQI66" s="1674">
        <f t="shared" ref="HQI66" si="11115">$E59*$C$64*$C$66</f>
        <v>-128678.74095612153</v>
      </c>
      <c r="HQK66" s="1674">
        <f t="shared" ref="HQK66" si="11116">$E59*$C$64*$C$66</f>
        <v>-128678.74095612153</v>
      </c>
      <c r="HQM66" s="1674">
        <f t="shared" ref="HQM66" si="11117">$E59*$C$64*$C$66</f>
        <v>-128678.74095612153</v>
      </c>
      <c r="HQO66" s="1674">
        <f t="shared" ref="HQO66" si="11118">$E59*$C$64*$C$66</f>
        <v>-128678.74095612153</v>
      </c>
      <c r="HQQ66" s="1674">
        <f t="shared" ref="HQQ66" si="11119">$E59*$C$64*$C$66</f>
        <v>-128678.74095612153</v>
      </c>
      <c r="HQS66" s="1674">
        <f t="shared" ref="HQS66" si="11120">$E59*$C$64*$C$66</f>
        <v>-128678.74095612153</v>
      </c>
      <c r="HQU66" s="1674">
        <f t="shared" ref="HQU66" si="11121">$E59*$C$64*$C$66</f>
        <v>-128678.74095612153</v>
      </c>
      <c r="HQW66" s="1674">
        <f t="shared" ref="HQW66" si="11122">$E59*$C$64*$C$66</f>
        <v>-128678.74095612153</v>
      </c>
      <c r="HQY66" s="1674">
        <f t="shared" ref="HQY66" si="11123">$E59*$C$64*$C$66</f>
        <v>-128678.74095612153</v>
      </c>
      <c r="HRA66" s="1674">
        <f t="shared" ref="HRA66" si="11124">$E59*$C$64*$C$66</f>
        <v>-128678.74095612153</v>
      </c>
      <c r="HRC66" s="1674">
        <f t="shared" ref="HRC66" si="11125">$E59*$C$64*$C$66</f>
        <v>-128678.74095612153</v>
      </c>
      <c r="HRE66" s="1674">
        <f t="shared" ref="HRE66" si="11126">$E59*$C$64*$C$66</f>
        <v>-128678.74095612153</v>
      </c>
      <c r="HRG66" s="1674">
        <f t="shared" ref="HRG66" si="11127">$E59*$C$64*$C$66</f>
        <v>-128678.74095612153</v>
      </c>
      <c r="HRI66" s="1674">
        <f t="shared" ref="HRI66" si="11128">$E59*$C$64*$C$66</f>
        <v>-128678.74095612153</v>
      </c>
      <c r="HRK66" s="1674">
        <f t="shared" ref="HRK66" si="11129">$E59*$C$64*$C$66</f>
        <v>-128678.74095612153</v>
      </c>
      <c r="HRM66" s="1674">
        <f t="shared" ref="HRM66" si="11130">$E59*$C$64*$C$66</f>
        <v>-128678.74095612153</v>
      </c>
      <c r="HRO66" s="1674">
        <f t="shared" ref="HRO66" si="11131">$E59*$C$64*$C$66</f>
        <v>-128678.74095612153</v>
      </c>
      <c r="HRQ66" s="1674">
        <f t="shared" ref="HRQ66" si="11132">$E59*$C$64*$C$66</f>
        <v>-128678.74095612153</v>
      </c>
      <c r="HRS66" s="1674">
        <f t="shared" ref="HRS66" si="11133">$E59*$C$64*$C$66</f>
        <v>-128678.74095612153</v>
      </c>
      <c r="HRU66" s="1674">
        <f t="shared" ref="HRU66" si="11134">$E59*$C$64*$C$66</f>
        <v>-128678.74095612153</v>
      </c>
      <c r="HRW66" s="1674">
        <f t="shared" ref="HRW66" si="11135">$E59*$C$64*$C$66</f>
        <v>-128678.74095612153</v>
      </c>
      <c r="HRY66" s="1674">
        <f t="shared" ref="HRY66" si="11136">$E59*$C$64*$C$66</f>
        <v>-128678.74095612153</v>
      </c>
      <c r="HSA66" s="1674">
        <f t="shared" ref="HSA66" si="11137">$E59*$C$64*$C$66</f>
        <v>-128678.74095612153</v>
      </c>
      <c r="HSC66" s="1674">
        <f t="shared" ref="HSC66" si="11138">$E59*$C$64*$C$66</f>
        <v>-128678.74095612153</v>
      </c>
      <c r="HSE66" s="1674">
        <f t="shared" ref="HSE66" si="11139">$E59*$C$64*$C$66</f>
        <v>-128678.74095612153</v>
      </c>
      <c r="HSG66" s="1674">
        <f t="shared" ref="HSG66" si="11140">$E59*$C$64*$C$66</f>
        <v>-128678.74095612153</v>
      </c>
      <c r="HSI66" s="1674">
        <f t="shared" ref="HSI66" si="11141">$E59*$C$64*$C$66</f>
        <v>-128678.74095612153</v>
      </c>
      <c r="HSK66" s="1674">
        <f t="shared" ref="HSK66" si="11142">$E59*$C$64*$C$66</f>
        <v>-128678.74095612153</v>
      </c>
      <c r="HSM66" s="1674">
        <f t="shared" ref="HSM66" si="11143">$E59*$C$64*$C$66</f>
        <v>-128678.74095612153</v>
      </c>
      <c r="HSO66" s="1674">
        <f t="shared" ref="HSO66" si="11144">$E59*$C$64*$C$66</f>
        <v>-128678.74095612153</v>
      </c>
      <c r="HSQ66" s="1674">
        <f t="shared" ref="HSQ66" si="11145">$E59*$C$64*$C$66</f>
        <v>-128678.74095612153</v>
      </c>
      <c r="HSS66" s="1674">
        <f t="shared" ref="HSS66" si="11146">$E59*$C$64*$C$66</f>
        <v>-128678.74095612153</v>
      </c>
      <c r="HSU66" s="1674">
        <f t="shared" ref="HSU66" si="11147">$E59*$C$64*$C$66</f>
        <v>-128678.74095612153</v>
      </c>
      <c r="HSW66" s="1674">
        <f t="shared" ref="HSW66" si="11148">$E59*$C$64*$C$66</f>
        <v>-128678.74095612153</v>
      </c>
      <c r="HSY66" s="1674">
        <f t="shared" ref="HSY66" si="11149">$E59*$C$64*$C$66</f>
        <v>-128678.74095612153</v>
      </c>
      <c r="HTA66" s="1674">
        <f t="shared" ref="HTA66" si="11150">$E59*$C$64*$C$66</f>
        <v>-128678.74095612153</v>
      </c>
      <c r="HTC66" s="1674">
        <f t="shared" ref="HTC66" si="11151">$E59*$C$64*$C$66</f>
        <v>-128678.74095612153</v>
      </c>
      <c r="HTE66" s="1674">
        <f t="shared" ref="HTE66" si="11152">$E59*$C$64*$C$66</f>
        <v>-128678.74095612153</v>
      </c>
      <c r="HTG66" s="1674">
        <f t="shared" ref="HTG66" si="11153">$E59*$C$64*$C$66</f>
        <v>-128678.74095612153</v>
      </c>
      <c r="HTI66" s="1674">
        <f t="shared" ref="HTI66" si="11154">$E59*$C$64*$C$66</f>
        <v>-128678.74095612153</v>
      </c>
      <c r="HTK66" s="1674">
        <f t="shared" ref="HTK66" si="11155">$E59*$C$64*$C$66</f>
        <v>-128678.74095612153</v>
      </c>
      <c r="HTM66" s="1674">
        <f t="shared" ref="HTM66" si="11156">$E59*$C$64*$C$66</f>
        <v>-128678.74095612153</v>
      </c>
      <c r="HTO66" s="1674">
        <f t="shared" ref="HTO66" si="11157">$E59*$C$64*$C$66</f>
        <v>-128678.74095612153</v>
      </c>
      <c r="HTQ66" s="1674">
        <f t="shared" ref="HTQ66" si="11158">$E59*$C$64*$C$66</f>
        <v>-128678.74095612153</v>
      </c>
      <c r="HTS66" s="1674">
        <f t="shared" ref="HTS66" si="11159">$E59*$C$64*$C$66</f>
        <v>-128678.74095612153</v>
      </c>
      <c r="HTU66" s="1674">
        <f t="shared" ref="HTU66" si="11160">$E59*$C$64*$C$66</f>
        <v>-128678.74095612153</v>
      </c>
      <c r="HTW66" s="1674">
        <f t="shared" ref="HTW66" si="11161">$E59*$C$64*$C$66</f>
        <v>-128678.74095612153</v>
      </c>
      <c r="HTY66" s="1674">
        <f t="shared" ref="HTY66" si="11162">$E59*$C$64*$C$66</f>
        <v>-128678.74095612153</v>
      </c>
      <c r="HUA66" s="1674">
        <f t="shared" ref="HUA66" si="11163">$E59*$C$64*$C$66</f>
        <v>-128678.74095612153</v>
      </c>
      <c r="HUC66" s="1674">
        <f t="shared" ref="HUC66" si="11164">$E59*$C$64*$C$66</f>
        <v>-128678.74095612153</v>
      </c>
      <c r="HUE66" s="1674">
        <f t="shared" ref="HUE66" si="11165">$E59*$C$64*$C$66</f>
        <v>-128678.74095612153</v>
      </c>
      <c r="HUG66" s="1674">
        <f t="shared" ref="HUG66" si="11166">$E59*$C$64*$C$66</f>
        <v>-128678.74095612153</v>
      </c>
      <c r="HUI66" s="1674">
        <f t="shared" ref="HUI66" si="11167">$E59*$C$64*$C$66</f>
        <v>-128678.74095612153</v>
      </c>
      <c r="HUK66" s="1674">
        <f t="shared" ref="HUK66" si="11168">$E59*$C$64*$C$66</f>
        <v>-128678.74095612153</v>
      </c>
      <c r="HUM66" s="1674">
        <f t="shared" ref="HUM66" si="11169">$E59*$C$64*$C$66</f>
        <v>-128678.74095612153</v>
      </c>
      <c r="HUO66" s="1674">
        <f t="shared" ref="HUO66" si="11170">$E59*$C$64*$C$66</f>
        <v>-128678.74095612153</v>
      </c>
      <c r="HUQ66" s="1674">
        <f t="shared" ref="HUQ66" si="11171">$E59*$C$64*$C$66</f>
        <v>-128678.74095612153</v>
      </c>
      <c r="HUS66" s="1674">
        <f t="shared" ref="HUS66" si="11172">$E59*$C$64*$C$66</f>
        <v>-128678.74095612153</v>
      </c>
      <c r="HUU66" s="1674">
        <f t="shared" ref="HUU66" si="11173">$E59*$C$64*$C$66</f>
        <v>-128678.74095612153</v>
      </c>
      <c r="HUW66" s="1674">
        <f t="shared" ref="HUW66" si="11174">$E59*$C$64*$C$66</f>
        <v>-128678.74095612153</v>
      </c>
      <c r="HUY66" s="1674">
        <f t="shared" ref="HUY66" si="11175">$E59*$C$64*$C$66</f>
        <v>-128678.74095612153</v>
      </c>
      <c r="HVA66" s="1674">
        <f t="shared" ref="HVA66" si="11176">$E59*$C$64*$C$66</f>
        <v>-128678.74095612153</v>
      </c>
      <c r="HVC66" s="1674">
        <f t="shared" ref="HVC66" si="11177">$E59*$C$64*$C$66</f>
        <v>-128678.74095612153</v>
      </c>
      <c r="HVE66" s="1674">
        <f t="shared" ref="HVE66" si="11178">$E59*$C$64*$C$66</f>
        <v>-128678.74095612153</v>
      </c>
      <c r="HVG66" s="1674">
        <f t="shared" ref="HVG66" si="11179">$E59*$C$64*$C$66</f>
        <v>-128678.74095612153</v>
      </c>
      <c r="HVI66" s="1674">
        <f t="shared" ref="HVI66" si="11180">$E59*$C$64*$C$66</f>
        <v>-128678.74095612153</v>
      </c>
      <c r="HVK66" s="1674">
        <f t="shared" ref="HVK66" si="11181">$E59*$C$64*$C$66</f>
        <v>-128678.74095612153</v>
      </c>
      <c r="HVM66" s="1674">
        <f t="shared" ref="HVM66" si="11182">$E59*$C$64*$C$66</f>
        <v>-128678.74095612153</v>
      </c>
      <c r="HVO66" s="1674">
        <f t="shared" ref="HVO66" si="11183">$E59*$C$64*$C$66</f>
        <v>-128678.74095612153</v>
      </c>
      <c r="HVQ66" s="1674">
        <f t="shared" ref="HVQ66" si="11184">$E59*$C$64*$C$66</f>
        <v>-128678.74095612153</v>
      </c>
      <c r="HVS66" s="1674">
        <f t="shared" ref="HVS66" si="11185">$E59*$C$64*$C$66</f>
        <v>-128678.74095612153</v>
      </c>
      <c r="HVU66" s="1674">
        <f t="shared" ref="HVU66" si="11186">$E59*$C$64*$C$66</f>
        <v>-128678.74095612153</v>
      </c>
      <c r="HVW66" s="1674">
        <f t="shared" ref="HVW66" si="11187">$E59*$C$64*$C$66</f>
        <v>-128678.74095612153</v>
      </c>
      <c r="HVY66" s="1674">
        <f t="shared" ref="HVY66" si="11188">$E59*$C$64*$C$66</f>
        <v>-128678.74095612153</v>
      </c>
      <c r="HWA66" s="1674">
        <f t="shared" ref="HWA66" si="11189">$E59*$C$64*$C$66</f>
        <v>-128678.74095612153</v>
      </c>
      <c r="HWC66" s="1674">
        <f t="shared" ref="HWC66" si="11190">$E59*$C$64*$C$66</f>
        <v>-128678.74095612153</v>
      </c>
      <c r="HWE66" s="1674">
        <f t="shared" ref="HWE66" si="11191">$E59*$C$64*$C$66</f>
        <v>-128678.74095612153</v>
      </c>
      <c r="HWG66" s="1674">
        <f t="shared" ref="HWG66" si="11192">$E59*$C$64*$C$66</f>
        <v>-128678.74095612153</v>
      </c>
      <c r="HWI66" s="1674">
        <f t="shared" ref="HWI66" si="11193">$E59*$C$64*$C$66</f>
        <v>-128678.74095612153</v>
      </c>
      <c r="HWK66" s="1674">
        <f t="shared" ref="HWK66" si="11194">$E59*$C$64*$C$66</f>
        <v>-128678.74095612153</v>
      </c>
      <c r="HWM66" s="1674">
        <f t="shared" ref="HWM66" si="11195">$E59*$C$64*$C$66</f>
        <v>-128678.74095612153</v>
      </c>
      <c r="HWO66" s="1674">
        <f t="shared" ref="HWO66" si="11196">$E59*$C$64*$C$66</f>
        <v>-128678.74095612153</v>
      </c>
      <c r="HWQ66" s="1674">
        <f t="shared" ref="HWQ66" si="11197">$E59*$C$64*$C$66</f>
        <v>-128678.74095612153</v>
      </c>
      <c r="HWS66" s="1674">
        <f t="shared" ref="HWS66" si="11198">$E59*$C$64*$C$66</f>
        <v>-128678.74095612153</v>
      </c>
      <c r="HWU66" s="1674">
        <f t="shared" ref="HWU66" si="11199">$E59*$C$64*$C$66</f>
        <v>-128678.74095612153</v>
      </c>
      <c r="HWW66" s="1674">
        <f t="shared" ref="HWW66" si="11200">$E59*$C$64*$C$66</f>
        <v>-128678.74095612153</v>
      </c>
      <c r="HWY66" s="1674">
        <f t="shared" ref="HWY66" si="11201">$E59*$C$64*$C$66</f>
        <v>-128678.74095612153</v>
      </c>
      <c r="HXA66" s="1674">
        <f t="shared" ref="HXA66" si="11202">$E59*$C$64*$C$66</f>
        <v>-128678.74095612153</v>
      </c>
      <c r="HXC66" s="1674">
        <f t="shared" ref="HXC66" si="11203">$E59*$C$64*$C$66</f>
        <v>-128678.74095612153</v>
      </c>
      <c r="HXE66" s="1674">
        <f t="shared" ref="HXE66" si="11204">$E59*$C$64*$C$66</f>
        <v>-128678.74095612153</v>
      </c>
      <c r="HXG66" s="1674">
        <f t="shared" ref="HXG66" si="11205">$E59*$C$64*$C$66</f>
        <v>-128678.74095612153</v>
      </c>
      <c r="HXI66" s="1674">
        <f t="shared" ref="HXI66" si="11206">$E59*$C$64*$C$66</f>
        <v>-128678.74095612153</v>
      </c>
      <c r="HXK66" s="1674">
        <f t="shared" ref="HXK66" si="11207">$E59*$C$64*$C$66</f>
        <v>-128678.74095612153</v>
      </c>
      <c r="HXM66" s="1674">
        <f t="shared" ref="HXM66" si="11208">$E59*$C$64*$C$66</f>
        <v>-128678.74095612153</v>
      </c>
      <c r="HXO66" s="1674">
        <f t="shared" ref="HXO66" si="11209">$E59*$C$64*$C$66</f>
        <v>-128678.74095612153</v>
      </c>
      <c r="HXQ66" s="1674">
        <f t="shared" ref="HXQ66" si="11210">$E59*$C$64*$C$66</f>
        <v>-128678.74095612153</v>
      </c>
      <c r="HXS66" s="1674">
        <f t="shared" ref="HXS66" si="11211">$E59*$C$64*$C$66</f>
        <v>-128678.74095612153</v>
      </c>
      <c r="HXU66" s="1674">
        <f t="shared" ref="HXU66" si="11212">$E59*$C$64*$C$66</f>
        <v>-128678.74095612153</v>
      </c>
      <c r="HXW66" s="1674">
        <f t="shared" ref="HXW66" si="11213">$E59*$C$64*$C$66</f>
        <v>-128678.74095612153</v>
      </c>
      <c r="HXY66" s="1674">
        <f t="shared" ref="HXY66" si="11214">$E59*$C$64*$C$66</f>
        <v>-128678.74095612153</v>
      </c>
      <c r="HYA66" s="1674">
        <f t="shared" ref="HYA66" si="11215">$E59*$C$64*$C$66</f>
        <v>-128678.74095612153</v>
      </c>
      <c r="HYC66" s="1674">
        <f t="shared" ref="HYC66" si="11216">$E59*$C$64*$C$66</f>
        <v>-128678.74095612153</v>
      </c>
      <c r="HYE66" s="1674">
        <f t="shared" ref="HYE66" si="11217">$E59*$C$64*$C$66</f>
        <v>-128678.74095612153</v>
      </c>
      <c r="HYG66" s="1674">
        <f t="shared" ref="HYG66" si="11218">$E59*$C$64*$C$66</f>
        <v>-128678.74095612153</v>
      </c>
      <c r="HYI66" s="1674">
        <f t="shared" ref="HYI66" si="11219">$E59*$C$64*$C$66</f>
        <v>-128678.74095612153</v>
      </c>
      <c r="HYK66" s="1674">
        <f t="shared" ref="HYK66" si="11220">$E59*$C$64*$C$66</f>
        <v>-128678.74095612153</v>
      </c>
      <c r="HYM66" s="1674">
        <f t="shared" ref="HYM66" si="11221">$E59*$C$64*$C$66</f>
        <v>-128678.74095612153</v>
      </c>
      <c r="HYO66" s="1674">
        <f t="shared" ref="HYO66" si="11222">$E59*$C$64*$C$66</f>
        <v>-128678.74095612153</v>
      </c>
      <c r="HYQ66" s="1674">
        <f t="shared" ref="HYQ66" si="11223">$E59*$C$64*$C$66</f>
        <v>-128678.74095612153</v>
      </c>
      <c r="HYS66" s="1674">
        <f t="shared" ref="HYS66" si="11224">$E59*$C$64*$C$66</f>
        <v>-128678.74095612153</v>
      </c>
      <c r="HYU66" s="1674">
        <f t="shared" ref="HYU66" si="11225">$E59*$C$64*$C$66</f>
        <v>-128678.74095612153</v>
      </c>
      <c r="HYW66" s="1674">
        <f t="shared" ref="HYW66" si="11226">$E59*$C$64*$C$66</f>
        <v>-128678.74095612153</v>
      </c>
      <c r="HYY66" s="1674">
        <f t="shared" ref="HYY66" si="11227">$E59*$C$64*$C$66</f>
        <v>-128678.74095612153</v>
      </c>
      <c r="HZA66" s="1674">
        <f t="shared" ref="HZA66" si="11228">$E59*$C$64*$C$66</f>
        <v>-128678.74095612153</v>
      </c>
      <c r="HZC66" s="1674">
        <f t="shared" ref="HZC66" si="11229">$E59*$C$64*$C$66</f>
        <v>-128678.74095612153</v>
      </c>
      <c r="HZE66" s="1674">
        <f t="shared" ref="HZE66" si="11230">$E59*$C$64*$C$66</f>
        <v>-128678.74095612153</v>
      </c>
      <c r="HZG66" s="1674">
        <f t="shared" ref="HZG66" si="11231">$E59*$C$64*$C$66</f>
        <v>-128678.74095612153</v>
      </c>
      <c r="HZI66" s="1674">
        <f t="shared" ref="HZI66" si="11232">$E59*$C$64*$C$66</f>
        <v>-128678.74095612153</v>
      </c>
      <c r="HZK66" s="1674">
        <f t="shared" ref="HZK66" si="11233">$E59*$C$64*$C$66</f>
        <v>-128678.74095612153</v>
      </c>
      <c r="HZM66" s="1674">
        <f t="shared" ref="HZM66" si="11234">$E59*$C$64*$C$66</f>
        <v>-128678.74095612153</v>
      </c>
      <c r="HZO66" s="1674">
        <f t="shared" ref="HZO66" si="11235">$E59*$C$64*$C$66</f>
        <v>-128678.74095612153</v>
      </c>
      <c r="HZQ66" s="1674">
        <f t="shared" ref="HZQ66" si="11236">$E59*$C$64*$C$66</f>
        <v>-128678.74095612153</v>
      </c>
      <c r="HZS66" s="1674">
        <f t="shared" ref="HZS66" si="11237">$E59*$C$64*$C$66</f>
        <v>-128678.74095612153</v>
      </c>
      <c r="HZU66" s="1674">
        <f t="shared" ref="HZU66" si="11238">$E59*$C$64*$C$66</f>
        <v>-128678.74095612153</v>
      </c>
      <c r="HZW66" s="1674">
        <f t="shared" ref="HZW66" si="11239">$E59*$C$64*$C$66</f>
        <v>-128678.74095612153</v>
      </c>
      <c r="HZY66" s="1674">
        <f t="shared" ref="HZY66" si="11240">$E59*$C$64*$C$66</f>
        <v>-128678.74095612153</v>
      </c>
      <c r="IAA66" s="1674">
        <f t="shared" ref="IAA66" si="11241">$E59*$C$64*$C$66</f>
        <v>-128678.74095612153</v>
      </c>
      <c r="IAC66" s="1674">
        <f t="shared" ref="IAC66" si="11242">$E59*$C$64*$C$66</f>
        <v>-128678.74095612153</v>
      </c>
      <c r="IAE66" s="1674">
        <f t="shared" ref="IAE66" si="11243">$E59*$C$64*$C$66</f>
        <v>-128678.74095612153</v>
      </c>
      <c r="IAG66" s="1674">
        <f t="shared" ref="IAG66" si="11244">$E59*$C$64*$C$66</f>
        <v>-128678.74095612153</v>
      </c>
      <c r="IAI66" s="1674">
        <f t="shared" ref="IAI66" si="11245">$E59*$C$64*$C$66</f>
        <v>-128678.74095612153</v>
      </c>
      <c r="IAK66" s="1674">
        <f t="shared" ref="IAK66" si="11246">$E59*$C$64*$C$66</f>
        <v>-128678.74095612153</v>
      </c>
      <c r="IAM66" s="1674">
        <f t="shared" ref="IAM66" si="11247">$E59*$C$64*$C$66</f>
        <v>-128678.74095612153</v>
      </c>
      <c r="IAO66" s="1674">
        <f t="shared" ref="IAO66" si="11248">$E59*$C$64*$C$66</f>
        <v>-128678.74095612153</v>
      </c>
      <c r="IAQ66" s="1674">
        <f t="shared" ref="IAQ66" si="11249">$E59*$C$64*$C$66</f>
        <v>-128678.74095612153</v>
      </c>
      <c r="IAS66" s="1674">
        <f t="shared" ref="IAS66" si="11250">$E59*$C$64*$C$66</f>
        <v>-128678.74095612153</v>
      </c>
      <c r="IAU66" s="1674">
        <f t="shared" ref="IAU66" si="11251">$E59*$C$64*$C$66</f>
        <v>-128678.74095612153</v>
      </c>
      <c r="IAW66" s="1674">
        <f t="shared" ref="IAW66" si="11252">$E59*$C$64*$C$66</f>
        <v>-128678.74095612153</v>
      </c>
      <c r="IAY66" s="1674">
        <f t="shared" ref="IAY66" si="11253">$E59*$C$64*$C$66</f>
        <v>-128678.74095612153</v>
      </c>
      <c r="IBA66" s="1674">
        <f t="shared" ref="IBA66" si="11254">$E59*$C$64*$C$66</f>
        <v>-128678.74095612153</v>
      </c>
      <c r="IBC66" s="1674">
        <f t="shared" ref="IBC66" si="11255">$E59*$C$64*$C$66</f>
        <v>-128678.74095612153</v>
      </c>
      <c r="IBE66" s="1674">
        <f t="shared" ref="IBE66" si="11256">$E59*$C$64*$C$66</f>
        <v>-128678.74095612153</v>
      </c>
      <c r="IBG66" s="1674">
        <f t="shared" ref="IBG66" si="11257">$E59*$C$64*$C$66</f>
        <v>-128678.74095612153</v>
      </c>
      <c r="IBI66" s="1674">
        <f t="shared" ref="IBI66" si="11258">$E59*$C$64*$C$66</f>
        <v>-128678.74095612153</v>
      </c>
      <c r="IBK66" s="1674">
        <f t="shared" ref="IBK66" si="11259">$E59*$C$64*$C$66</f>
        <v>-128678.74095612153</v>
      </c>
      <c r="IBM66" s="1674">
        <f t="shared" ref="IBM66" si="11260">$E59*$C$64*$C$66</f>
        <v>-128678.74095612153</v>
      </c>
      <c r="IBO66" s="1674">
        <f t="shared" ref="IBO66" si="11261">$E59*$C$64*$C$66</f>
        <v>-128678.74095612153</v>
      </c>
      <c r="IBQ66" s="1674">
        <f t="shared" ref="IBQ66" si="11262">$E59*$C$64*$C$66</f>
        <v>-128678.74095612153</v>
      </c>
      <c r="IBS66" s="1674">
        <f t="shared" ref="IBS66" si="11263">$E59*$C$64*$C$66</f>
        <v>-128678.74095612153</v>
      </c>
      <c r="IBU66" s="1674">
        <f t="shared" ref="IBU66" si="11264">$E59*$C$64*$C$66</f>
        <v>-128678.74095612153</v>
      </c>
      <c r="IBW66" s="1674">
        <f t="shared" ref="IBW66" si="11265">$E59*$C$64*$C$66</f>
        <v>-128678.74095612153</v>
      </c>
      <c r="IBY66" s="1674">
        <f t="shared" ref="IBY66" si="11266">$E59*$C$64*$C$66</f>
        <v>-128678.74095612153</v>
      </c>
      <c r="ICA66" s="1674">
        <f t="shared" ref="ICA66" si="11267">$E59*$C$64*$C$66</f>
        <v>-128678.74095612153</v>
      </c>
      <c r="ICC66" s="1674">
        <f t="shared" ref="ICC66" si="11268">$E59*$C$64*$C$66</f>
        <v>-128678.74095612153</v>
      </c>
      <c r="ICE66" s="1674">
        <f t="shared" ref="ICE66" si="11269">$E59*$C$64*$C$66</f>
        <v>-128678.74095612153</v>
      </c>
      <c r="ICG66" s="1674">
        <f t="shared" ref="ICG66" si="11270">$E59*$C$64*$C$66</f>
        <v>-128678.74095612153</v>
      </c>
      <c r="ICI66" s="1674">
        <f t="shared" ref="ICI66" si="11271">$E59*$C$64*$C$66</f>
        <v>-128678.74095612153</v>
      </c>
      <c r="ICK66" s="1674">
        <f t="shared" ref="ICK66" si="11272">$E59*$C$64*$C$66</f>
        <v>-128678.74095612153</v>
      </c>
      <c r="ICM66" s="1674">
        <f t="shared" ref="ICM66" si="11273">$E59*$C$64*$C$66</f>
        <v>-128678.74095612153</v>
      </c>
      <c r="ICO66" s="1674">
        <f t="shared" ref="ICO66" si="11274">$E59*$C$64*$C$66</f>
        <v>-128678.74095612153</v>
      </c>
      <c r="ICQ66" s="1674">
        <f t="shared" ref="ICQ66" si="11275">$E59*$C$64*$C$66</f>
        <v>-128678.74095612153</v>
      </c>
      <c r="ICS66" s="1674">
        <f t="shared" ref="ICS66" si="11276">$E59*$C$64*$C$66</f>
        <v>-128678.74095612153</v>
      </c>
      <c r="ICU66" s="1674">
        <f t="shared" ref="ICU66" si="11277">$E59*$C$64*$C$66</f>
        <v>-128678.74095612153</v>
      </c>
      <c r="ICW66" s="1674">
        <f t="shared" ref="ICW66" si="11278">$E59*$C$64*$C$66</f>
        <v>-128678.74095612153</v>
      </c>
      <c r="ICY66" s="1674">
        <f t="shared" ref="ICY66" si="11279">$E59*$C$64*$C$66</f>
        <v>-128678.74095612153</v>
      </c>
      <c r="IDA66" s="1674">
        <f t="shared" ref="IDA66" si="11280">$E59*$C$64*$C$66</f>
        <v>-128678.74095612153</v>
      </c>
      <c r="IDC66" s="1674">
        <f t="shared" ref="IDC66" si="11281">$E59*$C$64*$C$66</f>
        <v>-128678.74095612153</v>
      </c>
      <c r="IDE66" s="1674">
        <f t="shared" ref="IDE66" si="11282">$E59*$C$64*$C$66</f>
        <v>-128678.74095612153</v>
      </c>
      <c r="IDG66" s="1674">
        <f t="shared" ref="IDG66" si="11283">$E59*$C$64*$C$66</f>
        <v>-128678.74095612153</v>
      </c>
      <c r="IDI66" s="1674">
        <f t="shared" ref="IDI66" si="11284">$E59*$C$64*$C$66</f>
        <v>-128678.74095612153</v>
      </c>
      <c r="IDK66" s="1674">
        <f t="shared" ref="IDK66" si="11285">$E59*$C$64*$C$66</f>
        <v>-128678.74095612153</v>
      </c>
      <c r="IDM66" s="1674">
        <f t="shared" ref="IDM66" si="11286">$E59*$C$64*$C$66</f>
        <v>-128678.74095612153</v>
      </c>
      <c r="IDO66" s="1674">
        <f t="shared" ref="IDO66" si="11287">$E59*$C$64*$C$66</f>
        <v>-128678.74095612153</v>
      </c>
      <c r="IDQ66" s="1674">
        <f t="shared" ref="IDQ66" si="11288">$E59*$C$64*$C$66</f>
        <v>-128678.74095612153</v>
      </c>
      <c r="IDS66" s="1674">
        <f t="shared" ref="IDS66" si="11289">$E59*$C$64*$C$66</f>
        <v>-128678.74095612153</v>
      </c>
      <c r="IDU66" s="1674">
        <f t="shared" ref="IDU66" si="11290">$E59*$C$64*$C$66</f>
        <v>-128678.74095612153</v>
      </c>
      <c r="IDW66" s="1674">
        <f t="shared" ref="IDW66" si="11291">$E59*$C$64*$C$66</f>
        <v>-128678.74095612153</v>
      </c>
      <c r="IDY66" s="1674">
        <f t="shared" ref="IDY66" si="11292">$E59*$C$64*$C$66</f>
        <v>-128678.74095612153</v>
      </c>
      <c r="IEA66" s="1674">
        <f t="shared" ref="IEA66" si="11293">$E59*$C$64*$C$66</f>
        <v>-128678.74095612153</v>
      </c>
      <c r="IEC66" s="1674">
        <f t="shared" ref="IEC66" si="11294">$E59*$C$64*$C$66</f>
        <v>-128678.74095612153</v>
      </c>
      <c r="IEE66" s="1674">
        <f t="shared" ref="IEE66" si="11295">$E59*$C$64*$C$66</f>
        <v>-128678.74095612153</v>
      </c>
      <c r="IEG66" s="1674">
        <f t="shared" ref="IEG66" si="11296">$E59*$C$64*$C$66</f>
        <v>-128678.74095612153</v>
      </c>
      <c r="IEI66" s="1674">
        <f t="shared" ref="IEI66" si="11297">$E59*$C$64*$C$66</f>
        <v>-128678.74095612153</v>
      </c>
      <c r="IEK66" s="1674">
        <f t="shared" ref="IEK66" si="11298">$E59*$C$64*$C$66</f>
        <v>-128678.74095612153</v>
      </c>
      <c r="IEM66" s="1674">
        <f t="shared" ref="IEM66" si="11299">$E59*$C$64*$C$66</f>
        <v>-128678.74095612153</v>
      </c>
      <c r="IEO66" s="1674">
        <f t="shared" ref="IEO66" si="11300">$E59*$C$64*$C$66</f>
        <v>-128678.74095612153</v>
      </c>
      <c r="IEQ66" s="1674">
        <f t="shared" ref="IEQ66" si="11301">$E59*$C$64*$C$66</f>
        <v>-128678.74095612153</v>
      </c>
      <c r="IES66" s="1674">
        <f t="shared" ref="IES66" si="11302">$E59*$C$64*$C$66</f>
        <v>-128678.74095612153</v>
      </c>
      <c r="IEU66" s="1674">
        <f t="shared" ref="IEU66" si="11303">$E59*$C$64*$C$66</f>
        <v>-128678.74095612153</v>
      </c>
      <c r="IEW66" s="1674">
        <f t="shared" ref="IEW66" si="11304">$E59*$C$64*$C$66</f>
        <v>-128678.74095612153</v>
      </c>
      <c r="IEY66" s="1674">
        <f t="shared" ref="IEY66" si="11305">$E59*$C$64*$C$66</f>
        <v>-128678.74095612153</v>
      </c>
      <c r="IFA66" s="1674">
        <f t="shared" ref="IFA66" si="11306">$E59*$C$64*$C$66</f>
        <v>-128678.74095612153</v>
      </c>
      <c r="IFC66" s="1674">
        <f t="shared" ref="IFC66" si="11307">$E59*$C$64*$C$66</f>
        <v>-128678.74095612153</v>
      </c>
      <c r="IFE66" s="1674">
        <f t="shared" ref="IFE66" si="11308">$E59*$C$64*$C$66</f>
        <v>-128678.74095612153</v>
      </c>
      <c r="IFG66" s="1674">
        <f t="shared" ref="IFG66" si="11309">$E59*$C$64*$C$66</f>
        <v>-128678.74095612153</v>
      </c>
      <c r="IFI66" s="1674">
        <f t="shared" ref="IFI66" si="11310">$E59*$C$64*$C$66</f>
        <v>-128678.74095612153</v>
      </c>
      <c r="IFK66" s="1674">
        <f t="shared" ref="IFK66" si="11311">$E59*$C$64*$C$66</f>
        <v>-128678.74095612153</v>
      </c>
      <c r="IFM66" s="1674">
        <f t="shared" ref="IFM66" si="11312">$E59*$C$64*$C$66</f>
        <v>-128678.74095612153</v>
      </c>
      <c r="IFO66" s="1674">
        <f t="shared" ref="IFO66" si="11313">$E59*$C$64*$C$66</f>
        <v>-128678.74095612153</v>
      </c>
      <c r="IFQ66" s="1674">
        <f t="shared" ref="IFQ66" si="11314">$E59*$C$64*$C$66</f>
        <v>-128678.74095612153</v>
      </c>
      <c r="IFS66" s="1674">
        <f t="shared" ref="IFS66" si="11315">$E59*$C$64*$C$66</f>
        <v>-128678.74095612153</v>
      </c>
      <c r="IFU66" s="1674">
        <f t="shared" ref="IFU66" si="11316">$E59*$C$64*$C$66</f>
        <v>-128678.74095612153</v>
      </c>
      <c r="IFW66" s="1674">
        <f t="shared" ref="IFW66" si="11317">$E59*$C$64*$C$66</f>
        <v>-128678.74095612153</v>
      </c>
      <c r="IFY66" s="1674">
        <f t="shared" ref="IFY66" si="11318">$E59*$C$64*$C$66</f>
        <v>-128678.74095612153</v>
      </c>
      <c r="IGA66" s="1674">
        <f t="shared" ref="IGA66" si="11319">$E59*$C$64*$C$66</f>
        <v>-128678.74095612153</v>
      </c>
      <c r="IGC66" s="1674">
        <f t="shared" ref="IGC66" si="11320">$E59*$C$64*$C$66</f>
        <v>-128678.74095612153</v>
      </c>
      <c r="IGE66" s="1674">
        <f t="shared" ref="IGE66" si="11321">$E59*$C$64*$C$66</f>
        <v>-128678.74095612153</v>
      </c>
      <c r="IGG66" s="1674">
        <f t="shared" ref="IGG66" si="11322">$E59*$C$64*$C$66</f>
        <v>-128678.74095612153</v>
      </c>
      <c r="IGI66" s="1674">
        <f t="shared" ref="IGI66" si="11323">$E59*$C$64*$C$66</f>
        <v>-128678.74095612153</v>
      </c>
      <c r="IGK66" s="1674">
        <f t="shared" ref="IGK66" si="11324">$E59*$C$64*$C$66</f>
        <v>-128678.74095612153</v>
      </c>
      <c r="IGM66" s="1674">
        <f t="shared" ref="IGM66" si="11325">$E59*$C$64*$C$66</f>
        <v>-128678.74095612153</v>
      </c>
      <c r="IGO66" s="1674">
        <f t="shared" ref="IGO66" si="11326">$E59*$C$64*$C$66</f>
        <v>-128678.74095612153</v>
      </c>
      <c r="IGQ66" s="1674">
        <f t="shared" ref="IGQ66" si="11327">$E59*$C$64*$C$66</f>
        <v>-128678.74095612153</v>
      </c>
      <c r="IGS66" s="1674">
        <f t="shared" ref="IGS66" si="11328">$E59*$C$64*$C$66</f>
        <v>-128678.74095612153</v>
      </c>
      <c r="IGU66" s="1674">
        <f t="shared" ref="IGU66" si="11329">$E59*$C$64*$C$66</f>
        <v>-128678.74095612153</v>
      </c>
      <c r="IGW66" s="1674">
        <f t="shared" ref="IGW66" si="11330">$E59*$C$64*$C$66</f>
        <v>-128678.74095612153</v>
      </c>
      <c r="IGY66" s="1674">
        <f t="shared" ref="IGY66" si="11331">$E59*$C$64*$C$66</f>
        <v>-128678.74095612153</v>
      </c>
      <c r="IHA66" s="1674">
        <f t="shared" ref="IHA66" si="11332">$E59*$C$64*$C$66</f>
        <v>-128678.74095612153</v>
      </c>
      <c r="IHC66" s="1674">
        <f t="shared" ref="IHC66" si="11333">$E59*$C$64*$C$66</f>
        <v>-128678.74095612153</v>
      </c>
      <c r="IHE66" s="1674">
        <f t="shared" ref="IHE66" si="11334">$E59*$C$64*$C$66</f>
        <v>-128678.74095612153</v>
      </c>
      <c r="IHG66" s="1674">
        <f t="shared" ref="IHG66" si="11335">$E59*$C$64*$C$66</f>
        <v>-128678.74095612153</v>
      </c>
      <c r="IHI66" s="1674">
        <f t="shared" ref="IHI66" si="11336">$E59*$C$64*$C$66</f>
        <v>-128678.74095612153</v>
      </c>
      <c r="IHK66" s="1674">
        <f t="shared" ref="IHK66" si="11337">$E59*$C$64*$C$66</f>
        <v>-128678.74095612153</v>
      </c>
      <c r="IHM66" s="1674">
        <f t="shared" ref="IHM66" si="11338">$E59*$C$64*$C$66</f>
        <v>-128678.74095612153</v>
      </c>
      <c r="IHO66" s="1674">
        <f t="shared" ref="IHO66" si="11339">$E59*$C$64*$C$66</f>
        <v>-128678.74095612153</v>
      </c>
      <c r="IHQ66" s="1674">
        <f t="shared" ref="IHQ66" si="11340">$E59*$C$64*$C$66</f>
        <v>-128678.74095612153</v>
      </c>
      <c r="IHS66" s="1674">
        <f t="shared" ref="IHS66" si="11341">$E59*$C$64*$C$66</f>
        <v>-128678.74095612153</v>
      </c>
      <c r="IHU66" s="1674">
        <f t="shared" ref="IHU66" si="11342">$E59*$C$64*$C$66</f>
        <v>-128678.74095612153</v>
      </c>
      <c r="IHW66" s="1674">
        <f t="shared" ref="IHW66" si="11343">$E59*$C$64*$C$66</f>
        <v>-128678.74095612153</v>
      </c>
      <c r="IHY66" s="1674">
        <f t="shared" ref="IHY66" si="11344">$E59*$C$64*$C$66</f>
        <v>-128678.74095612153</v>
      </c>
      <c r="IIA66" s="1674">
        <f t="shared" ref="IIA66" si="11345">$E59*$C$64*$C$66</f>
        <v>-128678.74095612153</v>
      </c>
      <c r="IIC66" s="1674">
        <f t="shared" ref="IIC66" si="11346">$E59*$C$64*$C$66</f>
        <v>-128678.74095612153</v>
      </c>
      <c r="IIE66" s="1674">
        <f t="shared" ref="IIE66" si="11347">$E59*$C$64*$C$66</f>
        <v>-128678.74095612153</v>
      </c>
      <c r="IIG66" s="1674">
        <f t="shared" ref="IIG66" si="11348">$E59*$C$64*$C$66</f>
        <v>-128678.74095612153</v>
      </c>
      <c r="III66" s="1674">
        <f t="shared" ref="III66" si="11349">$E59*$C$64*$C$66</f>
        <v>-128678.74095612153</v>
      </c>
      <c r="IIK66" s="1674">
        <f t="shared" ref="IIK66" si="11350">$E59*$C$64*$C$66</f>
        <v>-128678.74095612153</v>
      </c>
      <c r="IIM66" s="1674">
        <f t="shared" ref="IIM66" si="11351">$E59*$C$64*$C$66</f>
        <v>-128678.74095612153</v>
      </c>
      <c r="IIO66" s="1674">
        <f t="shared" ref="IIO66" si="11352">$E59*$C$64*$C$66</f>
        <v>-128678.74095612153</v>
      </c>
      <c r="IIQ66" s="1674">
        <f t="shared" ref="IIQ66" si="11353">$E59*$C$64*$C$66</f>
        <v>-128678.74095612153</v>
      </c>
      <c r="IIS66" s="1674">
        <f t="shared" ref="IIS66" si="11354">$E59*$C$64*$C$66</f>
        <v>-128678.74095612153</v>
      </c>
      <c r="IIU66" s="1674">
        <f t="shared" ref="IIU66" si="11355">$E59*$C$64*$C$66</f>
        <v>-128678.74095612153</v>
      </c>
      <c r="IIW66" s="1674">
        <f t="shared" ref="IIW66" si="11356">$E59*$C$64*$C$66</f>
        <v>-128678.74095612153</v>
      </c>
      <c r="IIY66" s="1674">
        <f t="shared" ref="IIY66" si="11357">$E59*$C$64*$C$66</f>
        <v>-128678.74095612153</v>
      </c>
      <c r="IJA66" s="1674">
        <f t="shared" ref="IJA66" si="11358">$E59*$C$64*$C$66</f>
        <v>-128678.74095612153</v>
      </c>
      <c r="IJC66" s="1674">
        <f t="shared" ref="IJC66" si="11359">$E59*$C$64*$C$66</f>
        <v>-128678.74095612153</v>
      </c>
      <c r="IJE66" s="1674">
        <f t="shared" ref="IJE66" si="11360">$E59*$C$64*$C$66</f>
        <v>-128678.74095612153</v>
      </c>
      <c r="IJG66" s="1674">
        <f t="shared" ref="IJG66" si="11361">$E59*$C$64*$C$66</f>
        <v>-128678.74095612153</v>
      </c>
      <c r="IJI66" s="1674">
        <f t="shared" ref="IJI66" si="11362">$E59*$C$64*$C$66</f>
        <v>-128678.74095612153</v>
      </c>
      <c r="IJK66" s="1674">
        <f t="shared" ref="IJK66" si="11363">$E59*$C$64*$C$66</f>
        <v>-128678.74095612153</v>
      </c>
      <c r="IJM66" s="1674">
        <f t="shared" ref="IJM66" si="11364">$E59*$C$64*$C$66</f>
        <v>-128678.74095612153</v>
      </c>
      <c r="IJO66" s="1674">
        <f t="shared" ref="IJO66" si="11365">$E59*$C$64*$C$66</f>
        <v>-128678.74095612153</v>
      </c>
      <c r="IJQ66" s="1674">
        <f t="shared" ref="IJQ66" si="11366">$E59*$C$64*$C$66</f>
        <v>-128678.74095612153</v>
      </c>
      <c r="IJS66" s="1674">
        <f t="shared" ref="IJS66" si="11367">$E59*$C$64*$C$66</f>
        <v>-128678.74095612153</v>
      </c>
      <c r="IJU66" s="1674">
        <f t="shared" ref="IJU66" si="11368">$E59*$C$64*$C$66</f>
        <v>-128678.74095612153</v>
      </c>
      <c r="IJW66" s="1674">
        <f t="shared" ref="IJW66" si="11369">$E59*$C$64*$C$66</f>
        <v>-128678.74095612153</v>
      </c>
      <c r="IJY66" s="1674">
        <f t="shared" ref="IJY66" si="11370">$E59*$C$64*$C$66</f>
        <v>-128678.74095612153</v>
      </c>
      <c r="IKA66" s="1674">
        <f t="shared" ref="IKA66" si="11371">$E59*$C$64*$C$66</f>
        <v>-128678.74095612153</v>
      </c>
      <c r="IKC66" s="1674">
        <f t="shared" ref="IKC66" si="11372">$E59*$C$64*$C$66</f>
        <v>-128678.74095612153</v>
      </c>
      <c r="IKE66" s="1674">
        <f t="shared" ref="IKE66" si="11373">$E59*$C$64*$C$66</f>
        <v>-128678.74095612153</v>
      </c>
      <c r="IKG66" s="1674">
        <f t="shared" ref="IKG66" si="11374">$E59*$C$64*$C$66</f>
        <v>-128678.74095612153</v>
      </c>
      <c r="IKI66" s="1674">
        <f t="shared" ref="IKI66" si="11375">$E59*$C$64*$C$66</f>
        <v>-128678.74095612153</v>
      </c>
      <c r="IKK66" s="1674">
        <f t="shared" ref="IKK66" si="11376">$E59*$C$64*$C$66</f>
        <v>-128678.74095612153</v>
      </c>
      <c r="IKM66" s="1674">
        <f t="shared" ref="IKM66" si="11377">$E59*$C$64*$C$66</f>
        <v>-128678.74095612153</v>
      </c>
      <c r="IKO66" s="1674">
        <f t="shared" ref="IKO66" si="11378">$E59*$C$64*$C$66</f>
        <v>-128678.74095612153</v>
      </c>
      <c r="IKQ66" s="1674">
        <f t="shared" ref="IKQ66" si="11379">$E59*$C$64*$C$66</f>
        <v>-128678.74095612153</v>
      </c>
      <c r="IKS66" s="1674">
        <f t="shared" ref="IKS66" si="11380">$E59*$C$64*$C$66</f>
        <v>-128678.74095612153</v>
      </c>
      <c r="IKU66" s="1674">
        <f t="shared" ref="IKU66" si="11381">$E59*$C$64*$C$66</f>
        <v>-128678.74095612153</v>
      </c>
      <c r="IKW66" s="1674">
        <f t="shared" ref="IKW66" si="11382">$E59*$C$64*$C$66</f>
        <v>-128678.74095612153</v>
      </c>
      <c r="IKY66" s="1674">
        <f t="shared" ref="IKY66" si="11383">$E59*$C$64*$C$66</f>
        <v>-128678.74095612153</v>
      </c>
      <c r="ILA66" s="1674">
        <f t="shared" ref="ILA66" si="11384">$E59*$C$64*$C$66</f>
        <v>-128678.74095612153</v>
      </c>
      <c r="ILC66" s="1674">
        <f t="shared" ref="ILC66" si="11385">$E59*$C$64*$C$66</f>
        <v>-128678.74095612153</v>
      </c>
      <c r="ILE66" s="1674">
        <f t="shared" ref="ILE66" si="11386">$E59*$C$64*$C$66</f>
        <v>-128678.74095612153</v>
      </c>
      <c r="ILG66" s="1674">
        <f t="shared" ref="ILG66" si="11387">$E59*$C$64*$C$66</f>
        <v>-128678.74095612153</v>
      </c>
      <c r="ILI66" s="1674">
        <f t="shared" ref="ILI66" si="11388">$E59*$C$64*$C$66</f>
        <v>-128678.74095612153</v>
      </c>
      <c r="ILK66" s="1674">
        <f t="shared" ref="ILK66" si="11389">$E59*$C$64*$C$66</f>
        <v>-128678.74095612153</v>
      </c>
      <c r="ILM66" s="1674">
        <f t="shared" ref="ILM66" si="11390">$E59*$C$64*$C$66</f>
        <v>-128678.74095612153</v>
      </c>
      <c r="ILO66" s="1674">
        <f t="shared" ref="ILO66" si="11391">$E59*$C$64*$C$66</f>
        <v>-128678.74095612153</v>
      </c>
      <c r="ILQ66" s="1674">
        <f t="shared" ref="ILQ66" si="11392">$E59*$C$64*$C$66</f>
        <v>-128678.74095612153</v>
      </c>
      <c r="ILS66" s="1674">
        <f t="shared" ref="ILS66" si="11393">$E59*$C$64*$C$66</f>
        <v>-128678.74095612153</v>
      </c>
      <c r="ILU66" s="1674">
        <f t="shared" ref="ILU66" si="11394">$E59*$C$64*$C$66</f>
        <v>-128678.74095612153</v>
      </c>
      <c r="ILW66" s="1674">
        <f t="shared" ref="ILW66" si="11395">$E59*$C$64*$C$66</f>
        <v>-128678.74095612153</v>
      </c>
      <c r="ILY66" s="1674">
        <f t="shared" ref="ILY66" si="11396">$E59*$C$64*$C$66</f>
        <v>-128678.74095612153</v>
      </c>
      <c r="IMA66" s="1674">
        <f t="shared" ref="IMA66" si="11397">$E59*$C$64*$C$66</f>
        <v>-128678.74095612153</v>
      </c>
      <c r="IMC66" s="1674">
        <f t="shared" ref="IMC66" si="11398">$E59*$C$64*$C$66</f>
        <v>-128678.74095612153</v>
      </c>
      <c r="IME66" s="1674">
        <f t="shared" ref="IME66" si="11399">$E59*$C$64*$C$66</f>
        <v>-128678.74095612153</v>
      </c>
      <c r="IMG66" s="1674">
        <f t="shared" ref="IMG66" si="11400">$E59*$C$64*$C$66</f>
        <v>-128678.74095612153</v>
      </c>
      <c r="IMI66" s="1674">
        <f t="shared" ref="IMI66" si="11401">$E59*$C$64*$C$66</f>
        <v>-128678.74095612153</v>
      </c>
      <c r="IMK66" s="1674">
        <f t="shared" ref="IMK66" si="11402">$E59*$C$64*$C$66</f>
        <v>-128678.74095612153</v>
      </c>
      <c r="IMM66" s="1674">
        <f t="shared" ref="IMM66" si="11403">$E59*$C$64*$C$66</f>
        <v>-128678.74095612153</v>
      </c>
      <c r="IMO66" s="1674">
        <f t="shared" ref="IMO66" si="11404">$E59*$C$64*$C$66</f>
        <v>-128678.74095612153</v>
      </c>
      <c r="IMQ66" s="1674">
        <f t="shared" ref="IMQ66" si="11405">$E59*$C$64*$C$66</f>
        <v>-128678.74095612153</v>
      </c>
      <c r="IMS66" s="1674">
        <f t="shared" ref="IMS66" si="11406">$E59*$C$64*$C$66</f>
        <v>-128678.74095612153</v>
      </c>
      <c r="IMU66" s="1674">
        <f t="shared" ref="IMU66" si="11407">$E59*$C$64*$C$66</f>
        <v>-128678.74095612153</v>
      </c>
      <c r="IMW66" s="1674">
        <f t="shared" ref="IMW66" si="11408">$E59*$C$64*$C$66</f>
        <v>-128678.74095612153</v>
      </c>
      <c r="IMY66" s="1674">
        <f t="shared" ref="IMY66" si="11409">$E59*$C$64*$C$66</f>
        <v>-128678.74095612153</v>
      </c>
      <c r="INA66" s="1674">
        <f t="shared" ref="INA66" si="11410">$E59*$C$64*$C$66</f>
        <v>-128678.74095612153</v>
      </c>
      <c r="INC66" s="1674">
        <f t="shared" ref="INC66" si="11411">$E59*$C$64*$C$66</f>
        <v>-128678.74095612153</v>
      </c>
      <c r="INE66" s="1674">
        <f t="shared" ref="INE66" si="11412">$E59*$C$64*$C$66</f>
        <v>-128678.74095612153</v>
      </c>
      <c r="ING66" s="1674">
        <f t="shared" ref="ING66" si="11413">$E59*$C$64*$C$66</f>
        <v>-128678.74095612153</v>
      </c>
      <c r="INI66" s="1674">
        <f t="shared" ref="INI66" si="11414">$E59*$C$64*$C$66</f>
        <v>-128678.74095612153</v>
      </c>
      <c r="INK66" s="1674">
        <f t="shared" ref="INK66" si="11415">$E59*$C$64*$C$66</f>
        <v>-128678.74095612153</v>
      </c>
      <c r="INM66" s="1674">
        <f t="shared" ref="INM66" si="11416">$E59*$C$64*$C$66</f>
        <v>-128678.74095612153</v>
      </c>
      <c r="INO66" s="1674">
        <f t="shared" ref="INO66" si="11417">$E59*$C$64*$C$66</f>
        <v>-128678.74095612153</v>
      </c>
      <c r="INQ66" s="1674">
        <f t="shared" ref="INQ66" si="11418">$E59*$C$64*$C$66</f>
        <v>-128678.74095612153</v>
      </c>
      <c r="INS66" s="1674">
        <f t="shared" ref="INS66" si="11419">$E59*$C$64*$C$66</f>
        <v>-128678.74095612153</v>
      </c>
      <c r="INU66" s="1674">
        <f t="shared" ref="INU66" si="11420">$E59*$C$64*$C$66</f>
        <v>-128678.74095612153</v>
      </c>
      <c r="INW66" s="1674">
        <f t="shared" ref="INW66" si="11421">$E59*$C$64*$C$66</f>
        <v>-128678.74095612153</v>
      </c>
      <c r="INY66" s="1674">
        <f t="shared" ref="INY66" si="11422">$E59*$C$64*$C$66</f>
        <v>-128678.74095612153</v>
      </c>
      <c r="IOA66" s="1674">
        <f t="shared" ref="IOA66" si="11423">$E59*$C$64*$C$66</f>
        <v>-128678.74095612153</v>
      </c>
      <c r="IOC66" s="1674">
        <f t="shared" ref="IOC66" si="11424">$E59*$C$64*$C$66</f>
        <v>-128678.74095612153</v>
      </c>
      <c r="IOE66" s="1674">
        <f t="shared" ref="IOE66" si="11425">$E59*$C$64*$C$66</f>
        <v>-128678.74095612153</v>
      </c>
      <c r="IOG66" s="1674">
        <f t="shared" ref="IOG66" si="11426">$E59*$C$64*$C$66</f>
        <v>-128678.74095612153</v>
      </c>
      <c r="IOI66" s="1674">
        <f t="shared" ref="IOI66" si="11427">$E59*$C$64*$C$66</f>
        <v>-128678.74095612153</v>
      </c>
      <c r="IOK66" s="1674">
        <f t="shared" ref="IOK66" si="11428">$E59*$C$64*$C$66</f>
        <v>-128678.74095612153</v>
      </c>
      <c r="IOM66" s="1674">
        <f t="shared" ref="IOM66" si="11429">$E59*$C$64*$C$66</f>
        <v>-128678.74095612153</v>
      </c>
      <c r="IOO66" s="1674">
        <f t="shared" ref="IOO66" si="11430">$E59*$C$64*$C$66</f>
        <v>-128678.74095612153</v>
      </c>
      <c r="IOQ66" s="1674">
        <f t="shared" ref="IOQ66" si="11431">$E59*$C$64*$C$66</f>
        <v>-128678.74095612153</v>
      </c>
      <c r="IOS66" s="1674">
        <f t="shared" ref="IOS66" si="11432">$E59*$C$64*$C$66</f>
        <v>-128678.74095612153</v>
      </c>
      <c r="IOU66" s="1674">
        <f t="shared" ref="IOU66" si="11433">$E59*$C$64*$C$66</f>
        <v>-128678.74095612153</v>
      </c>
      <c r="IOW66" s="1674">
        <f t="shared" ref="IOW66" si="11434">$E59*$C$64*$C$66</f>
        <v>-128678.74095612153</v>
      </c>
      <c r="IOY66" s="1674">
        <f t="shared" ref="IOY66" si="11435">$E59*$C$64*$C$66</f>
        <v>-128678.74095612153</v>
      </c>
      <c r="IPA66" s="1674">
        <f t="shared" ref="IPA66" si="11436">$E59*$C$64*$C$66</f>
        <v>-128678.74095612153</v>
      </c>
      <c r="IPC66" s="1674">
        <f t="shared" ref="IPC66" si="11437">$E59*$C$64*$C$66</f>
        <v>-128678.74095612153</v>
      </c>
      <c r="IPE66" s="1674">
        <f t="shared" ref="IPE66" si="11438">$E59*$C$64*$C$66</f>
        <v>-128678.74095612153</v>
      </c>
      <c r="IPG66" s="1674">
        <f t="shared" ref="IPG66" si="11439">$E59*$C$64*$C$66</f>
        <v>-128678.74095612153</v>
      </c>
      <c r="IPI66" s="1674">
        <f t="shared" ref="IPI66" si="11440">$E59*$C$64*$C$66</f>
        <v>-128678.74095612153</v>
      </c>
      <c r="IPK66" s="1674">
        <f t="shared" ref="IPK66" si="11441">$E59*$C$64*$C$66</f>
        <v>-128678.74095612153</v>
      </c>
      <c r="IPM66" s="1674">
        <f t="shared" ref="IPM66" si="11442">$E59*$C$64*$C$66</f>
        <v>-128678.74095612153</v>
      </c>
      <c r="IPO66" s="1674">
        <f t="shared" ref="IPO66" si="11443">$E59*$C$64*$C$66</f>
        <v>-128678.74095612153</v>
      </c>
      <c r="IPQ66" s="1674">
        <f t="shared" ref="IPQ66" si="11444">$E59*$C$64*$C$66</f>
        <v>-128678.74095612153</v>
      </c>
      <c r="IPS66" s="1674">
        <f t="shared" ref="IPS66" si="11445">$E59*$C$64*$C$66</f>
        <v>-128678.74095612153</v>
      </c>
      <c r="IPU66" s="1674">
        <f t="shared" ref="IPU66" si="11446">$E59*$C$64*$C$66</f>
        <v>-128678.74095612153</v>
      </c>
      <c r="IPW66" s="1674">
        <f t="shared" ref="IPW66" si="11447">$E59*$C$64*$C$66</f>
        <v>-128678.74095612153</v>
      </c>
      <c r="IPY66" s="1674">
        <f t="shared" ref="IPY66" si="11448">$E59*$C$64*$C$66</f>
        <v>-128678.74095612153</v>
      </c>
      <c r="IQA66" s="1674">
        <f t="shared" ref="IQA66" si="11449">$E59*$C$64*$C$66</f>
        <v>-128678.74095612153</v>
      </c>
      <c r="IQC66" s="1674">
        <f t="shared" ref="IQC66" si="11450">$E59*$C$64*$C$66</f>
        <v>-128678.74095612153</v>
      </c>
      <c r="IQE66" s="1674">
        <f t="shared" ref="IQE66" si="11451">$E59*$C$64*$C$66</f>
        <v>-128678.74095612153</v>
      </c>
      <c r="IQG66" s="1674">
        <f t="shared" ref="IQG66" si="11452">$E59*$C$64*$C$66</f>
        <v>-128678.74095612153</v>
      </c>
      <c r="IQI66" s="1674">
        <f t="shared" ref="IQI66" si="11453">$E59*$C$64*$C$66</f>
        <v>-128678.74095612153</v>
      </c>
      <c r="IQK66" s="1674">
        <f t="shared" ref="IQK66" si="11454">$E59*$C$64*$C$66</f>
        <v>-128678.74095612153</v>
      </c>
      <c r="IQM66" s="1674">
        <f t="shared" ref="IQM66" si="11455">$E59*$C$64*$C$66</f>
        <v>-128678.74095612153</v>
      </c>
      <c r="IQO66" s="1674">
        <f t="shared" ref="IQO66" si="11456">$E59*$C$64*$C$66</f>
        <v>-128678.74095612153</v>
      </c>
      <c r="IQQ66" s="1674">
        <f t="shared" ref="IQQ66" si="11457">$E59*$C$64*$C$66</f>
        <v>-128678.74095612153</v>
      </c>
      <c r="IQS66" s="1674">
        <f t="shared" ref="IQS66" si="11458">$E59*$C$64*$C$66</f>
        <v>-128678.74095612153</v>
      </c>
      <c r="IQU66" s="1674">
        <f t="shared" ref="IQU66" si="11459">$E59*$C$64*$C$66</f>
        <v>-128678.74095612153</v>
      </c>
      <c r="IQW66" s="1674">
        <f t="shared" ref="IQW66" si="11460">$E59*$C$64*$C$66</f>
        <v>-128678.74095612153</v>
      </c>
      <c r="IQY66" s="1674">
        <f t="shared" ref="IQY66" si="11461">$E59*$C$64*$C$66</f>
        <v>-128678.74095612153</v>
      </c>
      <c r="IRA66" s="1674">
        <f t="shared" ref="IRA66" si="11462">$E59*$C$64*$C$66</f>
        <v>-128678.74095612153</v>
      </c>
      <c r="IRC66" s="1674">
        <f t="shared" ref="IRC66" si="11463">$E59*$C$64*$C$66</f>
        <v>-128678.74095612153</v>
      </c>
      <c r="IRE66" s="1674">
        <f t="shared" ref="IRE66" si="11464">$E59*$C$64*$C$66</f>
        <v>-128678.74095612153</v>
      </c>
      <c r="IRG66" s="1674">
        <f t="shared" ref="IRG66" si="11465">$E59*$C$64*$C$66</f>
        <v>-128678.74095612153</v>
      </c>
      <c r="IRI66" s="1674">
        <f t="shared" ref="IRI66" si="11466">$E59*$C$64*$C$66</f>
        <v>-128678.74095612153</v>
      </c>
      <c r="IRK66" s="1674">
        <f t="shared" ref="IRK66" si="11467">$E59*$C$64*$C$66</f>
        <v>-128678.74095612153</v>
      </c>
      <c r="IRM66" s="1674">
        <f t="shared" ref="IRM66" si="11468">$E59*$C$64*$C$66</f>
        <v>-128678.74095612153</v>
      </c>
      <c r="IRO66" s="1674">
        <f t="shared" ref="IRO66" si="11469">$E59*$C$64*$C$66</f>
        <v>-128678.74095612153</v>
      </c>
      <c r="IRQ66" s="1674">
        <f t="shared" ref="IRQ66" si="11470">$E59*$C$64*$C$66</f>
        <v>-128678.74095612153</v>
      </c>
      <c r="IRS66" s="1674">
        <f t="shared" ref="IRS66" si="11471">$E59*$C$64*$C$66</f>
        <v>-128678.74095612153</v>
      </c>
      <c r="IRU66" s="1674">
        <f t="shared" ref="IRU66" si="11472">$E59*$C$64*$C$66</f>
        <v>-128678.74095612153</v>
      </c>
      <c r="IRW66" s="1674">
        <f t="shared" ref="IRW66" si="11473">$E59*$C$64*$C$66</f>
        <v>-128678.74095612153</v>
      </c>
      <c r="IRY66" s="1674">
        <f t="shared" ref="IRY66" si="11474">$E59*$C$64*$C$66</f>
        <v>-128678.74095612153</v>
      </c>
      <c r="ISA66" s="1674">
        <f t="shared" ref="ISA66" si="11475">$E59*$C$64*$C$66</f>
        <v>-128678.74095612153</v>
      </c>
      <c r="ISC66" s="1674">
        <f t="shared" ref="ISC66" si="11476">$E59*$C$64*$C$66</f>
        <v>-128678.74095612153</v>
      </c>
      <c r="ISE66" s="1674">
        <f t="shared" ref="ISE66" si="11477">$E59*$C$64*$C$66</f>
        <v>-128678.74095612153</v>
      </c>
      <c r="ISG66" s="1674">
        <f t="shared" ref="ISG66" si="11478">$E59*$C$64*$C$66</f>
        <v>-128678.74095612153</v>
      </c>
      <c r="ISI66" s="1674">
        <f t="shared" ref="ISI66" si="11479">$E59*$C$64*$C$66</f>
        <v>-128678.74095612153</v>
      </c>
      <c r="ISK66" s="1674">
        <f t="shared" ref="ISK66" si="11480">$E59*$C$64*$C$66</f>
        <v>-128678.74095612153</v>
      </c>
      <c r="ISM66" s="1674">
        <f t="shared" ref="ISM66" si="11481">$E59*$C$64*$C$66</f>
        <v>-128678.74095612153</v>
      </c>
      <c r="ISO66" s="1674">
        <f t="shared" ref="ISO66" si="11482">$E59*$C$64*$C$66</f>
        <v>-128678.74095612153</v>
      </c>
      <c r="ISQ66" s="1674">
        <f t="shared" ref="ISQ66" si="11483">$E59*$C$64*$C$66</f>
        <v>-128678.74095612153</v>
      </c>
      <c r="ISS66" s="1674">
        <f t="shared" ref="ISS66" si="11484">$E59*$C$64*$C$66</f>
        <v>-128678.74095612153</v>
      </c>
      <c r="ISU66" s="1674">
        <f t="shared" ref="ISU66" si="11485">$E59*$C$64*$C$66</f>
        <v>-128678.74095612153</v>
      </c>
      <c r="ISW66" s="1674">
        <f t="shared" ref="ISW66" si="11486">$E59*$C$64*$C$66</f>
        <v>-128678.74095612153</v>
      </c>
      <c r="ISY66" s="1674">
        <f t="shared" ref="ISY66" si="11487">$E59*$C$64*$C$66</f>
        <v>-128678.74095612153</v>
      </c>
      <c r="ITA66" s="1674">
        <f t="shared" ref="ITA66" si="11488">$E59*$C$64*$C$66</f>
        <v>-128678.74095612153</v>
      </c>
      <c r="ITC66" s="1674">
        <f t="shared" ref="ITC66" si="11489">$E59*$C$64*$C$66</f>
        <v>-128678.74095612153</v>
      </c>
      <c r="ITE66" s="1674">
        <f t="shared" ref="ITE66" si="11490">$E59*$C$64*$C$66</f>
        <v>-128678.74095612153</v>
      </c>
      <c r="ITG66" s="1674">
        <f t="shared" ref="ITG66" si="11491">$E59*$C$64*$C$66</f>
        <v>-128678.74095612153</v>
      </c>
      <c r="ITI66" s="1674">
        <f t="shared" ref="ITI66" si="11492">$E59*$C$64*$C$66</f>
        <v>-128678.74095612153</v>
      </c>
      <c r="ITK66" s="1674">
        <f t="shared" ref="ITK66" si="11493">$E59*$C$64*$C$66</f>
        <v>-128678.74095612153</v>
      </c>
      <c r="ITM66" s="1674">
        <f t="shared" ref="ITM66" si="11494">$E59*$C$64*$C$66</f>
        <v>-128678.74095612153</v>
      </c>
      <c r="ITO66" s="1674">
        <f t="shared" ref="ITO66" si="11495">$E59*$C$64*$C$66</f>
        <v>-128678.74095612153</v>
      </c>
      <c r="ITQ66" s="1674">
        <f t="shared" ref="ITQ66" si="11496">$E59*$C$64*$C$66</f>
        <v>-128678.74095612153</v>
      </c>
      <c r="ITS66" s="1674">
        <f t="shared" ref="ITS66" si="11497">$E59*$C$64*$C$66</f>
        <v>-128678.74095612153</v>
      </c>
      <c r="ITU66" s="1674">
        <f t="shared" ref="ITU66" si="11498">$E59*$C$64*$C$66</f>
        <v>-128678.74095612153</v>
      </c>
      <c r="ITW66" s="1674">
        <f t="shared" ref="ITW66" si="11499">$E59*$C$64*$C$66</f>
        <v>-128678.74095612153</v>
      </c>
      <c r="ITY66" s="1674">
        <f t="shared" ref="ITY66" si="11500">$E59*$C$64*$C$66</f>
        <v>-128678.74095612153</v>
      </c>
      <c r="IUA66" s="1674">
        <f t="shared" ref="IUA66" si="11501">$E59*$C$64*$C$66</f>
        <v>-128678.74095612153</v>
      </c>
      <c r="IUC66" s="1674">
        <f t="shared" ref="IUC66" si="11502">$E59*$C$64*$C$66</f>
        <v>-128678.74095612153</v>
      </c>
      <c r="IUE66" s="1674">
        <f t="shared" ref="IUE66" si="11503">$E59*$C$64*$C$66</f>
        <v>-128678.74095612153</v>
      </c>
      <c r="IUG66" s="1674">
        <f t="shared" ref="IUG66" si="11504">$E59*$C$64*$C$66</f>
        <v>-128678.74095612153</v>
      </c>
      <c r="IUI66" s="1674">
        <f t="shared" ref="IUI66" si="11505">$E59*$C$64*$C$66</f>
        <v>-128678.74095612153</v>
      </c>
      <c r="IUK66" s="1674">
        <f t="shared" ref="IUK66" si="11506">$E59*$C$64*$C$66</f>
        <v>-128678.74095612153</v>
      </c>
      <c r="IUM66" s="1674">
        <f t="shared" ref="IUM66" si="11507">$E59*$C$64*$C$66</f>
        <v>-128678.74095612153</v>
      </c>
      <c r="IUO66" s="1674">
        <f t="shared" ref="IUO66" si="11508">$E59*$C$64*$C$66</f>
        <v>-128678.74095612153</v>
      </c>
      <c r="IUQ66" s="1674">
        <f t="shared" ref="IUQ66" si="11509">$E59*$C$64*$C$66</f>
        <v>-128678.74095612153</v>
      </c>
      <c r="IUS66" s="1674">
        <f t="shared" ref="IUS66" si="11510">$E59*$C$64*$C$66</f>
        <v>-128678.74095612153</v>
      </c>
      <c r="IUU66" s="1674">
        <f t="shared" ref="IUU66" si="11511">$E59*$C$64*$C$66</f>
        <v>-128678.74095612153</v>
      </c>
      <c r="IUW66" s="1674">
        <f t="shared" ref="IUW66" si="11512">$E59*$C$64*$C$66</f>
        <v>-128678.74095612153</v>
      </c>
      <c r="IUY66" s="1674">
        <f t="shared" ref="IUY66" si="11513">$E59*$C$64*$C$66</f>
        <v>-128678.74095612153</v>
      </c>
      <c r="IVA66" s="1674">
        <f t="shared" ref="IVA66" si="11514">$E59*$C$64*$C$66</f>
        <v>-128678.74095612153</v>
      </c>
      <c r="IVC66" s="1674">
        <f t="shared" ref="IVC66" si="11515">$E59*$C$64*$C$66</f>
        <v>-128678.74095612153</v>
      </c>
      <c r="IVE66" s="1674">
        <f t="shared" ref="IVE66" si="11516">$E59*$C$64*$C$66</f>
        <v>-128678.74095612153</v>
      </c>
      <c r="IVG66" s="1674">
        <f t="shared" ref="IVG66" si="11517">$E59*$C$64*$C$66</f>
        <v>-128678.74095612153</v>
      </c>
      <c r="IVI66" s="1674">
        <f t="shared" ref="IVI66" si="11518">$E59*$C$64*$C$66</f>
        <v>-128678.74095612153</v>
      </c>
      <c r="IVK66" s="1674">
        <f t="shared" ref="IVK66" si="11519">$E59*$C$64*$C$66</f>
        <v>-128678.74095612153</v>
      </c>
      <c r="IVM66" s="1674">
        <f t="shared" ref="IVM66" si="11520">$E59*$C$64*$C$66</f>
        <v>-128678.74095612153</v>
      </c>
      <c r="IVO66" s="1674">
        <f t="shared" ref="IVO66" si="11521">$E59*$C$64*$C$66</f>
        <v>-128678.74095612153</v>
      </c>
      <c r="IVQ66" s="1674">
        <f t="shared" ref="IVQ66" si="11522">$E59*$C$64*$C$66</f>
        <v>-128678.74095612153</v>
      </c>
      <c r="IVS66" s="1674">
        <f t="shared" ref="IVS66" si="11523">$E59*$C$64*$C$66</f>
        <v>-128678.74095612153</v>
      </c>
      <c r="IVU66" s="1674">
        <f t="shared" ref="IVU66" si="11524">$E59*$C$64*$C$66</f>
        <v>-128678.74095612153</v>
      </c>
      <c r="IVW66" s="1674">
        <f t="shared" ref="IVW66" si="11525">$E59*$C$64*$C$66</f>
        <v>-128678.74095612153</v>
      </c>
      <c r="IVY66" s="1674">
        <f t="shared" ref="IVY66" si="11526">$E59*$C$64*$C$66</f>
        <v>-128678.74095612153</v>
      </c>
      <c r="IWA66" s="1674">
        <f t="shared" ref="IWA66" si="11527">$E59*$C$64*$C$66</f>
        <v>-128678.74095612153</v>
      </c>
      <c r="IWC66" s="1674">
        <f t="shared" ref="IWC66" si="11528">$E59*$C$64*$C$66</f>
        <v>-128678.74095612153</v>
      </c>
      <c r="IWE66" s="1674">
        <f t="shared" ref="IWE66" si="11529">$E59*$C$64*$C$66</f>
        <v>-128678.74095612153</v>
      </c>
      <c r="IWG66" s="1674">
        <f t="shared" ref="IWG66" si="11530">$E59*$C$64*$C$66</f>
        <v>-128678.74095612153</v>
      </c>
      <c r="IWI66" s="1674">
        <f t="shared" ref="IWI66" si="11531">$E59*$C$64*$C$66</f>
        <v>-128678.74095612153</v>
      </c>
      <c r="IWK66" s="1674">
        <f t="shared" ref="IWK66" si="11532">$E59*$C$64*$C$66</f>
        <v>-128678.74095612153</v>
      </c>
      <c r="IWM66" s="1674">
        <f t="shared" ref="IWM66" si="11533">$E59*$C$64*$C$66</f>
        <v>-128678.74095612153</v>
      </c>
      <c r="IWO66" s="1674">
        <f t="shared" ref="IWO66" si="11534">$E59*$C$64*$C$66</f>
        <v>-128678.74095612153</v>
      </c>
      <c r="IWQ66" s="1674">
        <f t="shared" ref="IWQ66" si="11535">$E59*$C$64*$C$66</f>
        <v>-128678.74095612153</v>
      </c>
      <c r="IWS66" s="1674">
        <f t="shared" ref="IWS66" si="11536">$E59*$C$64*$C$66</f>
        <v>-128678.74095612153</v>
      </c>
      <c r="IWU66" s="1674">
        <f t="shared" ref="IWU66" si="11537">$E59*$C$64*$C$66</f>
        <v>-128678.74095612153</v>
      </c>
      <c r="IWW66" s="1674">
        <f t="shared" ref="IWW66" si="11538">$E59*$C$64*$C$66</f>
        <v>-128678.74095612153</v>
      </c>
      <c r="IWY66" s="1674">
        <f t="shared" ref="IWY66" si="11539">$E59*$C$64*$C$66</f>
        <v>-128678.74095612153</v>
      </c>
      <c r="IXA66" s="1674">
        <f t="shared" ref="IXA66" si="11540">$E59*$C$64*$C$66</f>
        <v>-128678.74095612153</v>
      </c>
      <c r="IXC66" s="1674">
        <f t="shared" ref="IXC66" si="11541">$E59*$C$64*$C$66</f>
        <v>-128678.74095612153</v>
      </c>
      <c r="IXE66" s="1674">
        <f t="shared" ref="IXE66" si="11542">$E59*$C$64*$C$66</f>
        <v>-128678.74095612153</v>
      </c>
      <c r="IXG66" s="1674">
        <f t="shared" ref="IXG66" si="11543">$E59*$C$64*$C$66</f>
        <v>-128678.74095612153</v>
      </c>
      <c r="IXI66" s="1674">
        <f t="shared" ref="IXI66" si="11544">$E59*$C$64*$C$66</f>
        <v>-128678.74095612153</v>
      </c>
      <c r="IXK66" s="1674">
        <f t="shared" ref="IXK66" si="11545">$E59*$C$64*$C$66</f>
        <v>-128678.74095612153</v>
      </c>
      <c r="IXM66" s="1674">
        <f t="shared" ref="IXM66" si="11546">$E59*$C$64*$C$66</f>
        <v>-128678.74095612153</v>
      </c>
      <c r="IXO66" s="1674">
        <f t="shared" ref="IXO66" si="11547">$E59*$C$64*$C$66</f>
        <v>-128678.74095612153</v>
      </c>
      <c r="IXQ66" s="1674">
        <f t="shared" ref="IXQ66" si="11548">$E59*$C$64*$C$66</f>
        <v>-128678.74095612153</v>
      </c>
      <c r="IXS66" s="1674">
        <f t="shared" ref="IXS66" si="11549">$E59*$C$64*$C$66</f>
        <v>-128678.74095612153</v>
      </c>
      <c r="IXU66" s="1674">
        <f t="shared" ref="IXU66" si="11550">$E59*$C$64*$C$66</f>
        <v>-128678.74095612153</v>
      </c>
      <c r="IXW66" s="1674">
        <f t="shared" ref="IXW66" si="11551">$E59*$C$64*$C$66</f>
        <v>-128678.74095612153</v>
      </c>
      <c r="IXY66" s="1674">
        <f t="shared" ref="IXY66" si="11552">$E59*$C$64*$C$66</f>
        <v>-128678.74095612153</v>
      </c>
      <c r="IYA66" s="1674">
        <f t="shared" ref="IYA66" si="11553">$E59*$C$64*$C$66</f>
        <v>-128678.74095612153</v>
      </c>
      <c r="IYC66" s="1674">
        <f t="shared" ref="IYC66" si="11554">$E59*$C$64*$C$66</f>
        <v>-128678.74095612153</v>
      </c>
      <c r="IYE66" s="1674">
        <f t="shared" ref="IYE66" si="11555">$E59*$C$64*$C$66</f>
        <v>-128678.74095612153</v>
      </c>
      <c r="IYG66" s="1674">
        <f t="shared" ref="IYG66" si="11556">$E59*$C$64*$C$66</f>
        <v>-128678.74095612153</v>
      </c>
      <c r="IYI66" s="1674">
        <f t="shared" ref="IYI66" si="11557">$E59*$C$64*$C$66</f>
        <v>-128678.74095612153</v>
      </c>
      <c r="IYK66" s="1674">
        <f t="shared" ref="IYK66" si="11558">$E59*$C$64*$C$66</f>
        <v>-128678.74095612153</v>
      </c>
      <c r="IYM66" s="1674">
        <f t="shared" ref="IYM66" si="11559">$E59*$C$64*$C$66</f>
        <v>-128678.74095612153</v>
      </c>
      <c r="IYO66" s="1674">
        <f t="shared" ref="IYO66" si="11560">$E59*$C$64*$C$66</f>
        <v>-128678.74095612153</v>
      </c>
      <c r="IYQ66" s="1674">
        <f t="shared" ref="IYQ66" si="11561">$E59*$C$64*$C$66</f>
        <v>-128678.74095612153</v>
      </c>
      <c r="IYS66" s="1674">
        <f t="shared" ref="IYS66" si="11562">$E59*$C$64*$C$66</f>
        <v>-128678.74095612153</v>
      </c>
      <c r="IYU66" s="1674">
        <f t="shared" ref="IYU66" si="11563">$E59*$C$64*$C$66</f>
        <v>-128678.74095612153</v>
      </c>
      <c r="IYW66" s="1674">
        <f t="shared" ref="IYW66" si="11564">$E59*$C$64*$C$66</f>
        <v>-128678.74095612153</v>
      </c>
      <c r="IYY66" s="1674">
        <f t="shared" ref="IYY66" si="11565">$E59*$C$64*$C$66</f>
        <v>-128678.74095612153</v>
      </c>
      <c r="IZA66" s="1674">
        <f t="shared" ref="IZA66" si="11566">$E59*$C$64*$C$66</f>
        <v>-128678.74095612153</v>
      </c>
      <c r="IZC66" s="1674">
        <f t="shared" ref="IZC66" si="11567">$E59*$C$64*$C$66</f>
        <v>-128678.74095612153</v>
      </c>
      <c r="IZE66" s="1674">
        <f t="shared" ref="IZE66" si="11568">$E59*$C$64*$C$66</f>
        <v>-128678.74095612153</v>
      </c>
      <c r="IZG66" s="1674">
        <f t="shared" ref="IZG66" si="11569">$E59*$C$64*$C$66</f>
        <v>-128678.74095612153</v>
      </c>
      <c r="IZI66" s="1674">
        <f t="shared" ref="IZI66" si="11570">$E59*$C$64*$C$66</f>
        <v>-128678.74095612153</v>
      </c>
      <c r="IZK66" s="1674">
        <f t="shared" ref="IZK66" si="11571">$E59*$C$64*$C$66</f>
        <v>-128678.74095612153</v>
      </c>
      <c r="IZM66" s="1674">
        <f t="shared" ref="IZM66" si="11572">$E59*$C$64*$C$66</f>
        <v>-128678.74095612153</v>
      </c>
      <c r="IZO66" s="1674">
        <f t="shared" ref="IZO66" si="11573">$E59*$C$64*$C$66</f>
        <v>-128678.74095612153</v>
      </c>
      <c r="IZQ66" s="1674">
        <f t="shared" ref="IZQ66" si="11574">$E59*$C$64*$C$66</f>
        <v>-128678.74095612153</v>
      </c>
      <c r="IZS66" s="1674">
        <f t="shared" ref="IZS66" si="11575">$E59*$C$64*$C$66</f>
        <v>-128678.74095612153</v>
      </c>
      <c r="IZU66" s="1674">
        <f t="shared" ref="IZU66" si="11576">$E59*$C$64*$C$66</f>
        <v>-128678.74095612153</v>
      </c>
      <c r="IZW66" s="1674">
        <f t="shared" ref="IZW66" si="11577">$E59*$C$64*$C$66</f>
        <v>-128678.74095612153</v>
      </c>
      <c r="IZY66" s="1674">
        <f t="shared" ref="IZY66" si="11578">$E59*$C$64*$C$66</f>
        <v>-128678.74095612153</v>
      </c>
      <c r="JAA66" s="1674">
        <f t="shared" ref="JAA66" si="11579">$E59*$C$64*$C$66</f>
        <v>-128678.74095612153</v>
      </c>
      <c r="JAC66" s="1674">
        <f t="shared" ref="JAC66" si="11580">$E59*$C$64*$C$66</f>
        <v>-128678.74095612153</v>
      </c>
      <c r="JAE66" s="1674">
        <f t="shared" ref="JAE66" si="11581">$E59*$C$64*$C$66</f>
        <v>-128678.74095612153</v>
      </c>
      <c r="JAG66" s="1674">
        <f t="shared" ref="JAG66" si="11582">$E59*$C$64*$C$66</f>
        <v>-128678.74095612153</v>
      </c>
      <c r="JAI66" s="1674">
        <f t="shared" ref="JAI66" si="11583">$E59*$C$64*$C$66</f>
        <v>-128678.74095612153</v>
      </c>
      <c r="JAK66" s="1674">
        <f t="shared" ref="JAK66" si="11584">$E59*$C$64*$C$66</f>
        <v>-128678.74095612153</v>
      </c>
      <c r="JAM66" s="1674">
        <f t="shared" ref="JAM66" si="11585">$E59*$C$64*$C$66</f>
        <v>-128678.74095612153</v>
      </c>
      <c r="JAO66" s="1674">
        <f t="shared" ref="JAO66" si="11586">$E59*$C$64*$C$66</f>
        <v>-128678.74095612153</v>
      </c>
      <c r="JAQ66" s="1674">
        <f t="shared" ref="JAQ66" si="11587">$E59*$C$64*$C$66</f>
        <v>-128678.74095612153</v>
      </c>
      <c r="JAS66" s="1674">
        <f t="shared" ref="JAS66" si="11588">$E59*$C$64*$C$66</f>
        <v>-128678.74095612153</v>
      </c>
      <c r="JAU66" s="1674">
        <f t="shared" ref="JAU66" si="11589">$E59*$C$64*$C$66</f>
        <v>-128678.74095612153</v>
      </c>
      <c r="JAW66" s="1674">
        <f t="shared" ref="JAW66" si="11590">$E59*$C$64*$C$66</f>
        <v>-128678.74095612153</v>
      </c>
      <c r="JAY66" s="1674">
        <f t="shared" ref="JAY66" si="11591">$E59*$C$64*$C$66</f>
        <v>-128678.74095612153</v>
      </c>
      <c r="JBA66" s="1674">
        <f t="shared" ref="JBA66" si="11592">$E59*$C$64*$C$66</f>
        <v>-128678.74095612153</v>
      </c>
      <c r="JBC66" s="1674">
        <f t="shared" ref="JBC66" si="11593">$E59*$C$64*$C$66</f>
        <v>-128678.74095612153</v>
      </c>
      <c r="JBE66" s="1674">
        <f t="shared" ref="JBE66" si="11594">$E59*$C$64*$C$66</f>
        <v>-128678.74095612153</v>
      </c>
      <c r="JBG66" s="1674">
        <f t="shared" ref="JBG66" si="11595">$E59*$C$64*$C$66</f>
        <v>-128678.74095612153</v>
      </c>
      <c r="JBI66" s="1674">
        <f t="shared" ref="JBI66" si="11596">$E59*$C$64*$C$66</f>
        <v>-128678.74095612153</v>
      </c>
      <c r="JBK66" s="1674">
        <f t="shared" ref="JBK66" si="11597">$E59*$C$64*$C$66</f>
        <v>-128678.74095612153</v>
      </c>
      <c r="JBM66" s="1674">
        <f t="shared" ref="JBM66" si="11598">$E59*$C$64*$C$66</f>
        <v>-128678.74095612153</v>
      </c>
      <c r="JBO66" s="1674">
        <f t="shared" ref="JBO66" si="11599">$E59*$C$64*$C$66</f>
        <v>-128678.74095612153</v>
      </c>
      <c r="JBQ66" s="1674">
        <f t="shared" ref="JBQ66" si="11600">$E59*$C$64*$C$66</f>
        <v>-128678.74095612153</v>
      </c>
      <c r="JBS66" s="1674">
        <f t="shared" ref="JBS66" si="11601">$E59*$C$64*$C$66</f>
        <v>-128678.74095612153</v>
      </c>
      <c r="JBU66" s="1674">
        <f t="shared" ref="JBU66" si="11602">$E59*$C$64*$C$66</f>
        <v>-128678.74095612153</v>
      </c>
      <c r="JBW66" s="1674">
        <f t="shared" ref="JBW66" si="11603">$E59*$C$64*$C$66</f>
        <v>-128678.74095612153</v>
      </c>
      <c r="JBY66" s="1674">
        <f t="shared" ref="JBY66" si="11604">$E59*$C$64*$C$66</f>
        <v>-128678.74095612153</v>
      </c>
      <c r="JCA66" s="1674">
        <f t="shared" ref="JCA66" si="11605">$E59*$C$64*$C$66</f>
        <v>-128678.74095612153</v>
      </c>
      <c r="JCC66" s="1674">
        <f t="shared" ref="JCC66" si="11606">$E59*$C$64*$C$66</f>
        <v>-128678.74095612153</v>
      </c>
      <c r="JCE66" s="1674">
        <f t="shared" ref="JCE66" si="11607">$E59*$C$64*$C$66</f>
        <v>-128678.74095612153</v>
      </c>
      <c r="JCG66" s="1674">
        <f t="shared" ref="JCG66" si="11608">$E59*$C$64*$C$66</f>
        <v>-128678.74095612153</v>
      </c>
      <c r="JCI66" s="1674">
        <f t="shared" ref="JCI66" si="11609">$E59*$C$64*$C$66</f>
        <v>-128678.74095612153</v>
      </c>
      <c r="JCK66" s="1674">
        <f t="shared" ref="JCK66" si="11610">$E59*$C$64*$C$66</f>
        <v>-128678.74095612153</v>
      </c>
      <c r="JCM66" s="1674">
        <f t="shared" ref="JCM66" si="11611">$E59*$C$64*$C$66</f>
        <v>-128678.74095612153</v>
      </c>
      <c r="JCO66" s="1674">
        <f t="shared" ref="JCO66" si="11612">$E59*$C$64*$C$66</f>
        <v>-128678.74095612153</v>
      </c>
      <c r="JCQ66" s="1674">
        <f t="shared" ref="JCQ66" si="11613">$E59*$C$64*$C$66</f>
        <v>-128678.74095612153</v>
      </c>
      <c r="JCS66" s="1674">
        <f t="shared" ref="JCS66" si="11614">$E59*$C$64*$C$66</f>
        <v>-128678.74095612153</v>
      </c>
      <c r="JCU66" s="1674">
        <f t="shared" ref="JCU66" si="11615">$E59*$C$64*$C$66</f>
        <v>-128678.74095612153</v>
      </c>
      <c r="JCW66" s="1674">
        <f t="shared" ref="JCW66" si="11616">$E59*$C$64*$C$66</f>
        <v>-128678.74095612153</v>
      </c>
      <c r="JCY66" s="1674">
        <f t="shared" ref="JCY66" si="11617">$E59*$C$64*$C$66</f>
        <v>-128678.74095612153</v>
      </c>
      <c r="JDA66" s="1674">
        <f t="shared" ref="JDA66" si="11618">$E59*$C$64*$C$66</f>
        <v>-128678.74095612153</v>
      </c>
      <c r="JDC66" s="1674">
        <f t="shared" ref="JDC66" si="11619">$E59*$C$64*$C$66</f>
        <v>-128678.74095612153</v>
      </c>
      <c r="JDE66" s="1674">
        <f t="shared" ref="JDE66" si="11620">$E59*$C$64*$C$66</f>
        <v>-128678.74095612153</v>
      </c>
      <c r="JDG66" s="1674">
        <f t="shared" ref="JDG66" si="11621">$E59*$C$64*$C$66</f>
        <v>-128678.74095612153</v>
      </c>
      <c r="JDI66" s="1674">
        <f t="shared" ref="JDI66" si="11622">$E59*$C$64*$C$66</f>
        <v>-128678.74095612153</v>
      </c>
      <c r="JDK66" s="1674">
        <f t="shared" ref="JDK66" si="11623">$E59*$C$64*$C$66</f>
        <v>-128678.74095612153</v>
      </c>
      <c r="JDM66" s="1674">
        <f t="shared" ref="JDM66" si="11624">$E59*$C$64*$C$66</f>
        <v>-128678.74095612153</v>
      </c>
      <c r="JDO66" s="1674">
        <f t="shared" ref="JDO66" si="11625">$E59*$C$64*$C$66</f>
        <v>-128678.74095612153</v>
      </c>
      <c r="JDQ66" s="1674">
        <f t="shared" ref="JDQ66" si="11626">$E59*$C$64*$C$66</f>
        <v>-128678.74095612153</v>
      </c>
      <c r="JDS66" s="1674">
        <f t="shared" ref="JDS66" si="11627">$E59*$C$64*$C$66</f>
        <v>-128678.74095612153</v>
      </c>
      <c r="JDU66" s="1674">
        <f t="shared" ref="JDU66" si="11628">$E59*$C$64*$C$66</f>
        <v>-128678.74095612153</v>
      </c>
      <c r="JDW66" s="1674">
        <f t="shared" ref="JDW66" si="11629">$E59*$C$64*$C$66</f>
        <v>-128678.74095612153</v>
      </c>
      <c r="JDY66" s="1674">
        <f t="shared" ref="JDY66" si="11630">$E59*$C$64*$C$66</f>
        <v>-128678.74095612153</v>
      </c>
      <c r="JEA66" s="1674">
        <f t="shared" ref="JEA66" si="11631">$E59*$C$64*$C$66</f>
        <v>-128678.74095612153</v>
      </c>
      <c r="JEC66" s="1674">
        <f t="shared" ref="JEC66" si="11632">$E59*$C$64*$C$66</f>
        <v>-128678.74095612153</v>
      </c>
      <c r="JEE66" s="1674">
        <f t="shared" ref="JEE66" si="11633">$E59*$C$64*$C$66</f>
        <v>-128678.74095612153</v>
      </c>
      <c r="JEG66" s="1674">
        <f t="shared" ref="JEG66" si="11634">$E59*$C$64*$C$66</f>
        <v>-128678.74095612153</v>
      </c>
      <c r="JEI66" s="1674">
        <f t="shared" ref="JEI66" si="11635">$E59*$C$64*$C$66</f>
        <v>-128678.74095612153</v>
      </c>
      <c r="JEK66" s="1674">
        <f t="shared" ref="JEK66" si="11636">$E59*$C$64*$C$66</f>
        <v>-128678.74095612153</v>
      </c>
      <c r="JEM66" s="1674">
        <f t="shared" ref="JEM66" si="11637">$E59*$C$64*$C$66</f>
        <v>-128678.74095612153</v>
      </c>
      <c r="JEO66" s="1674">
        <f t="shared" ref="JEO66" si="11638">$E59*$C$64*$C$66</f>
        <v>-128678.74095612153</v>
      </c>
      <c r="JEQ66" s="1674">
        <f t="shared" ref="JEQ66" si="11639">$E59*$C$64*$C$66</f>
        <v>-128678.74095612153</v>
      </c>
      <c r="JES66" s="1674">
        <f t="shared" ref="JES66" si="11640">$E59*$C$64*$C$66</f>
        <v>-128678.74095612153</v>
      </c>
      <c r="JEU66" s="1674">
        <f t="shared" ref="JEU66" si="11641">$E59*$C$64*$C$66</f>
        <v>-128678.74095612153</v>
      </c>
      <c r="JEW66" s="1674">
        <f t="shared" ref="JEW66" si="11642">$E59*$C$64*$C$66</f>
        <v>-128678.74095612153</v>
      </c>
      <c r="JEY66" s="1674">
        <f t="shared" ref="JEY66" si="11643">$E59*$C$64*$C$66</f>
        <v>-128678.74095612153</v>
      </c>
      <c r="JFA66" s="1674">
        <f t="shared" ref="JFA66" si="11644">$E59*$C$64*$C$66</f>
        <v>-128678.74095612153</v>
      </c>
      <c r="JFC66" s="1674">
        <f t="shared" ref="JFC66" si="11645">$E59*$C$64*$C$66</f>
        <v>-128678.74095612153</v>
      </c>
      <c r="JFE66" s="1674">
        <f t="shared" ref="JFE66" si="11646">$E59*$C$64*$C$66</f>
        <v>-128678.74095612153</v>
      </c>
      <c r="JFG66" s="1674">
        <f t="shared" ref="JFG66" si="11647">$E59*$C$64*$C$66</f>
        <v>-128678.74095612153</v>
      </c>
      <c r="JFI66" s="1674">
        <f t="shared" ref="JFI66" si="11648">$E59*$C$64*$C$66</f>
        <v>-128678.74095612153</v>
      </c>
      <c r="JFK66" s="1674">
        <f t="shared" ref="JFK66" si="11649">$E59*$C$64*$C$66</f>
        <v>-128678.74095612153</v>
      </c>
      <c r="JFM66" s="1674">
        <f t="shared" ref="JFM66" si="11650">$E59*$C$64*$C$66</f>
        <v>-128678.74095612153</v>
      </c>
      <c r="JFO66" s="1674">
        <f t="shared" ref="JFO66" si="11651">$E59*$C$64*$C$66</f>
        <v>-128678.74095612153</v>
      </c>
      <c r="JFQ66" s="1674">
        <f t="shared" ref="JFQ66" si="11652">$E59*$C$64*$C$66</f>
        <v>-128678.74095612153</v>
      </c>
      <c r="JFS66" s="1674">
        <f t="shared" ref="JFS66" si="11653">$E59*$C$64*$C$66</f>
        <v>-128678.74095612153</v>
      </c>
      <c r="JFU66" s="1674">
        <f t="shared" ref="JFU66" si="11654">$E59*$C$64*$C$66</f>
        <v>-128678.74095612153</v>
      </c>
      <c r="JFW66" s="1674">
        <f t="shared" ref="JFW66" si="11655">$E59*$C$64*$C$66</f>
        <v>-128678.74095612153</v>
      </c>
      <c r="JFY66" s="1674">
        <f t="shared" ref="JFY66" si="11656">$E59*$C$64*$C$66</f>
        <v>-128678.74095612153</v>
      </c>
      <c r="JGA66" s="1674">
        <f t="shared" ref="JGA66" si="11657">$E59*$C$64*$C$66</f>
        <v>-128678.74095612153</v>
      </c>
      <c r="JGC66" s="1674">
        <f t="shared" ref="JGC66" si="11658">$E59*$C$64*$C$66</f>
        <v>-128678.74095612153</v>
      </c>
      <c r="JGE66" s="1674">
        <f t="shared" ref="JGE66" si="11659">$E59*$C$64*$C$66</f>
        <v>-128678.74095612153</v>
      </c>
      <c r="JGG66" s="1674">
        <f t="shared" ref="JGG66" si="11660">$E59*$C$64*$C$66</f>
        <v>-128678.74095612153</v>
      </c>
      <c r="JGI66" s="1674">
        <f t="shared" ref="JGI66" si="11661">$E59*$C$64*$C$66</f>
        <v>-128678.74095612153</v>
      </c>
      <c r="JGK66" s="1674">
        <f t="shared" ref="JGK66" si="11662">$E59*$C$64*$C$66</f>
        <v>-128678.74095612153</v>
      </c>
      <c r="JGM66" s="1674">
        <f t="shared" ref="JGM66" si="11663">$E59*$C$64*$C$66</f>
        <v>-128678.74095612153</v>
      </c>
      <c r="JGO66" s="1674">
        <f t="shared" ref="JGO66" si="11664">$E59*$C$64*$C$66</f>
        <v>-128678.74095612153</v>
      </c>
      <c r="JGQ66" s="1674">
        <f t="shared" ref="JGQ66" si="11665">$E59*$C$64*$C$66</f>
        <v>-128678.74095612153</v>
      </c>
      <c r="JGS66" s="1674">
        <f t="shared" ref="JGS66" si="11666">$E59*$C$64*$C$66</f>
        <v>-128678.74095612153</v>
      </c>
      <c r="JGU66" s="1674">
        <f t="shared" ref="JGU66" si="11667">$E59*$C$64*$C$66</f>
        <v>-128678.74095612153</v>
      </c>
      <c r="JGW66" s="1674">
        <f t="shared" ref="JGW66" si="11668">$E59*$C$64*$C$66</f>
        <v>-128678.74095612153</v>
      </c>
      <c r="JGY66" s="1674">
        <f t="shared" ref="JGY66" si="11669">$E59*$C$64*$C$66</f>
        <v>-128678.74095612153</v>
      </c>
      <c r="JHA66" s="1674">
        <f t="shared" ref="JHA66" si="11670">$E59*$C$64*$C$66</f>
        <v>-128678.74095612153</v>
      </c>
      <c r="JHC66" s="1674">
        <f t="shared" ref="JHC66" si="11671">$E59*$C$64*$C$66</f>
        <v>-128678.74095612153</v>
      </c>
      <c r="JHE66" s="1674">
        <f t="shared" ref="JHE66" si="11672">$E59*$C$64*$C$66</f>
        <v>-128678.74095612153</v>
      </c>
      <c r="JHG66" s="1674">
        <f t="shared" ref="JHG66" si="11673">$E59*$C$64*$C$66</f>
        <v>-128678.74095612153</v>
      </c>
      <c r="JHI66" s="1674">
        <f t="shared" ref="JHI66" si="11674">$E59*$C$64*$C$66</f>
        <v>-128678.74095612153</v>
      </c>
      <c r="JHK66" s="1674">
        <f t="shared" ref="JHK66" si="11675">$E59*$C$64*$C$66</f>
        <v>-128678.74095612153</v>
      </c>
      <c r="JHM66" s="1674">
        <f t="shared" ref="JHM66" si="11676">$E59*$C$64*$C$66</f>
        <v>-128678.74095612153</v>
      </c>
      <c r="JHO66" s="1674">
        <f t="shared" ref="JHO66" si="11677">$E59*$C$64*$C$66</f>
        <v>-128678.74095612153</v>
      </c>
      <c r="JHQ66" s="1674">
        <f t="shared" ref="JHQ66" si="11678">$E59*$C$64*$C$66</f>
        <v>-128678.74095612153</v>
      </c>
      <c r="JHS66" s="1674">
        <f t="shared" ref="JHS66" si="11679">$E59*$C$64*$C$66</f>
        <v>-128678.74095612153</v>
      </c>
      <c r="JHU66" s="1674">
        <f t="shared" ref="JHU66" si="11680">$E59*$C$64*$C$66</f>
        <v>-128678.74095612153</v>
      </c>
      <c r="JHW66" s="1674">
        <f t="shared" ref="JHW66" si="11681">$E59*$C$64*$C$66</f>
        <v>-128678.74095612153</v>
      </c>
      <c r="JHY66" s="1674">
        <f t="shared" ref="JHY66" si="11682">$E59*$C$64*$C$66</f>
        <v>-128678.74095612153</v>
      </c>
      <c r="JIA66" s="1674">
        <f t="shared" ref="JIA66" si="11683">$E59*$C$64*$C$66</f>
        <v>-128678.74095612153</v>
      </c>
      <c r="JIC66" s="1674">
        <f t="shared" ref="JIC66" si="11684">$E59*$C$64*$C$66</f>
        <v>-128678.74095612153</v>
      </c>
      <c r="JIE66" s="1674">
        <f t="shared" ref="JIE66" si="11685">$E59*$C$64*$C$66</f>
        <v>-128678.74095612153</v>
      </c>
      <c r="JIG66" s="1674">
        <f t="shared" ref="JIG66" si="11686">$E59*$C$64*$C$66</f>
        <v>-128678.74095612153</v>
      </c>
      <c r="JII66" s="1674">
        <f t="shared" ref="JII66" si="11687">$E59*$C$64*$C$66</f>
        <v>-128678.74095612153</v>
      </c>
      <c r="JIK66" s="1674">
        <f t="shared" ref="JIK66" si="11688">$E59*$C$64*$C$66</f>
        <v>-128678.74095612153</v>
      </c>
      <c r="JIM66" s="1674">
        <f t="shared" ref="JIM66" si="11689">$E59*$C$64*$C$66</f>
        <v>-128678.74095612153</v>
      </c>
      <c r="JIO66" s="1674">
        <f t="shared" ref="JIO66" si="11690">$E59*$C$64*$C$66</f>
        <v>-128678.74095612153</v>
      </c>
      <c r="JIQ66" s="1674">
        <f t="shared" ref="JIQ66" si="11691">$E59*$C$64*$C$66</f>
        <v>-128678.74095612153</v>
      </c>
      <c r="JIS66" s="1674">
        <f t="shared" ref="JIS66" si="11692">$E59*$C$64*$C$66</f>
        <v>-128678.74095612153</v>
      </c>
      <c r="JIU66" s="1674">
        <f t="shared" ref="JIU66" si="11693">$E59*$C$64*$C$66</f>
        <v>-128678.74095612153</v>
      </c>
      <c r="JIW66" s="1674">
        <f t="shared" ref="JIW66" si="11694">$E59*$C$64*$C$66</f>
        <v>-128678.74095612153</v>
      </c>
      <c r="JIY66" s="1674">
        <f t="shared" ref="JIY66" si="11695">$E59*$C$64*$C$66</f>
        <v>-128678.74095612153</v>
      </c>
      <c r="JJA66" s="1674">
        <f t="shared" ref="JJA66" si="11696">$E59*$C$64*$C$66</f>
        <v>-128678.74095612153</v>
      </c>
      <c r="JJC66" s="1674">
        <f t="shared" ref="JJC66" si="11697">$E59*$C$64*$C$66</f>
        <v>-128678.74095612153</v>
      </c>
      <c r="JJE66" s="1674">
        <f t="shared" ref="JJE66" si="11698">$E59*$C$64*$C$66</f>
        <v>-128678.74095612153</v>
      </c>
      <c r="JJG66" s="1674">
        <f t="shared" ref="JJG66" si="11699">$E59*$C$64*$C$66</f>
        <v>-128678.74095612153</v>
      </c>
      <c r="JJI66" s="1674">
        <f t="shared" ref="JJI66" si="11700">$E59*$C$64*$C$66</f>
        <v>-128678.74095612153</v>
      </c>
      <c r="JJK66" s="1674">
        <f t="shared" ref="JJK66" si="11701">$E59*$C$64*$C$66</f>
        <v>-128678.74095612153</v>
      </c>
      <c r="JJM66" s="1674">
        <f t="shared" ref="JJM66" si="11702">$E59*$C$64*$C$66</f>
        <v>-128678.74095612153</v>
      </c>
      <c r="JJO66" s="1674">
        <f t="shared" ref="JJO66" si="11703">$E59*$C$64*$C$66</f>
        <v>-128678.74095612153</v>
      </c>
      <c r="JJQ66" s="1674">
        <f t="shared" ref="JJQ66" si="11704">$E59*$C$64*$C$66</f>
        <v>-128678.74095612153</v>
      </c>
      <c r="JJS66" s="1674">
        <f t="shared" ref="JJS66" si="11705">$E59*$C$64*$C$66</f>
        <v>-128678.74095612153</v>
      </c>
      <c r="JJU66" s="1674">
        <f t="shared" ref="JJU66" si="11706">$E59*$C$64*$C$66</f>
        <v>-128678.74095612153</v>
      </c>
      <c r="JJW66" s="1674">
        <f t="shared" ref="JJW66" si="11707">$E59*$C$64*$C$66</f>
        <v>-128678.74095612153</v>
      </c>
      <c r="JJY66" s="1674">
        <f t="shared" ref="JJY66" si="11708">$E59*$C$64*$C$66</f>
        <v>-128678.74095612153</v>
      </c>
      <c r="JKA66" s="1674">
        <f t="shared" ref="JKA66" si="11709">$E59*$C$64*$C$66</f>
        <v>-128678.74095612153</v>
      </c>
      <c r="JKC66" s="1674">
        <f t="shared" ref="JKC66" si="11710">$E59*$C$64*$C$66</f>
        <v>-128678.74095612153</v>
      </c>
      <c r="JKE66" s="1674">
        <f t="shared" ref="JKE66" si="11711">$E59*$C$64*$C$66</f>
        <v>-128678.74095612153</v>
      </c>
      <c r="JKG66" s="1674">
        <f t="shared" ref="JKG66" si="11712">$E59*$C$64*$C$66</f>
        <v>-128678.74095612153</v>
      </c>
      <c r="JKI66" s="1674">
        <f t="shared" ref="JKI66" si="11713">$E59*$C$64*$C$66</f>
        <v>-128678.74095612153</v>
      </c>
      <c r="JKK66" s="1674">
        <f t="shared" ref="JKK66" si="11714">$E59*$C$64*$C$66</f>
        <v>-128678.74095612153</v>
      </c>
      <c r="JKM66" s="1674">
        <f t="shared" ref="JKM66" si="11715">$E59*$C$64*$C$66</f>
        <v>-128678.74095612153</v>
      </c>
      <c r="JKO66" s="1674">
        <f t="shared" ref="JKO66" si="11716">$E59*$C$64*$C$66</f>
        <v>-128678.74095612153</v>
      </c>
      <c r="JKQ66" s="1674">
        <f t="shared" ref="JKQ66" si="11717">$E59*$C$64*$C$66</f>
        <v>-128678.74095612153</v>
      </c>
      <c r="JKS66" s="1674">
        <f t="shared" ref="JKS66" si="11718">$E59*$C$64*$C$66</f>
        <v>-128678.74095612153</v>
      </c>
      <c r="JKU66" s="1674">
        <f t="shared" ref="JKU66" si="11719">$E59*$C$64*$C$66</f>
        <v>-128678.74095612153</v>
      </c>
      <c r="JKW66" s="1674">
        <f t="shared" ref="JKW66" si="11720">$E59*$C$64*$C$66</f>
        <v>-128678.74095612153</v>
      </c>
      <c r="JKY66" s="1674">
        <f t="shared" ref="JKY66" si="11721">$E59*$C$64*$C$66</f>
        <v>-128678.74095612153</v>
      </c>
      <c r="JLA66" s="1674">
        <f t="shared" ref="JLA66" si="11722">$E59*$C$64*$C$66</f>
        <v>-128678.74095612153</v>
      </c>
      <c r="JLC66" s="1674">
        <f t="shared" ref="JLC66" si="11723">$E59*$C$64*$C$66</f>
        <v>-128678.74095612153</v>
      </c>
      <c r="JLE66" s="1674">
        <f t="shared" ref="JLE66" si="11724">$E59*$C$64*$C$66</f>
        <v>-128678.74095612153</v>
      </c>
      <c r="JLG66" s="1674">
        <f t="shared" ref="JLG66" si="11725">$E59*$C$64*$C$66</f>
        <v>-128678.74095612153</v>
      </c>
      <c r="JLI66" s="1674">
        <f t="shared" ref="JLI66" si="11726">$E59*$C$64*$C$66</f>
        <v>-128678.74095612153</v>
      </c>
      <c r="JLK66" s="1674">
        <f t="shared" ref="JLK66" si="11727">$E59*$C$64*$C$66</f>
        <v>-128678.74095612153</v>
      </c>
      <c r="JLM66" s="1674">
        <f t="shared" ref="JLM66" si="11728">$E59*$C$64*$C$66</f>
        <v>-128678.74095612153</v>
      </c>
      <c r="JLO66" s="1674">
        <f t="shared" ref="JLO66" si="11729">$E59*$C$64*$C$66</f>
        <v>-128678.74095612153</v>
      </c>
      <c r="JLQ66" s="1674">
        <f t="shared" ref="JLQ66" si="11730">$E59*$C$64*$C$66</f>
        <v>-128678.74095612153</v>
      </c>
      <c r="JLS66" s="1674">
        <f t="shared" ref="JLS66" si="11731">$E59*$C$64*$C$66</f>
        <v>-128678.74095612153</v>
      </c>
      <c r="JLU66" s="1674">
        <f t="shared" ref="JLU66" si="11732">$E59*$C$64*$C$66</f>
        <v>-128678.74095612153</v>
      </c>
      <c r="JLW66" s="1674">
        <f t="shared" ref="JLW66" si="11733">$E59*$C$64*$C$66</f>
        <v>-128678.74095612153</v>
      </c>
      <c r="JLY66" s="1674">
        <f t="shared" ref="JLY66" si="11734">$E59*$C$64*$C$66</f>
        <v>-128678.74095612153</v>
      </c>
      <c r="JMA66" s="1674">
        <f t="shared" ref="JMA66" si="11735">$E59*$C$64*$C$66</f>
        <v>-128678.74095612153</v>
      </c>
      <c r="JMC66" s="1674">
        <f t="shared" ref="JMC66" si="11736">$E59*$C$64*$C$66</f>
        <v>-128678.74095612153</v>
      </c>
      <c r="JME66" s="1674">
        <f t="shared" ref="JME66" si="11737">$E59*$C$64*$C$66</f>
        <v>-128678.74095612153</v>
      </c>
      <c r="JMG66" s="1674">
        <f t="shared" ref="JMG66" si="11738">$E59*$C$64*$C$66</f>
        <v>-128678.74095612153</v>
      </c>
      <c r="JMI66" s="1674">
        <f t="shared" ref="JMI66" si="11739">$E59*$C$64*$C$66</f>
        <v>-128678.74095612153</v>
      </c>
      <c r="JMK66" s="1674">
        <f t="shared" ref="JMK66" si="11740">$E59*$C$64*$C$66</f>
        <v>-128678.74095612153</v>
      </c>
      <c r="JMM66" s="1674">
        <f t="shared" ref="JMM66" si="11741">$E59*$C$64*$C$66</f>
        <v>-128678.74095612153</v>
      </c>
      <c r="JMO66" s="1674">
        <f t="shared" ref="JMO66" si="11742">$E59*$C$64*$C$66</f>
        <v>-128678.74095612153</v>
      </c>
      <c r="JMQ66" s="1674">
        <f t="shared" ref="JMQ66" si="11743">$E59*$C$64*$C$66</f>
        <v>-128678.74095612153</v>
      </c>
      <c r="JMS66" s="1674">
        <f t="shared" ref="JMS66" si="11744">$E59*$C$64*$C$66</f>
        <v>-128678.74095612153</v>
      </c>
      <c r="JMU66" s="1674">
        <f t="shared" ref="JMU66" si="11745">$E59*$C$64*$C$66</f>
        <v>-128678.74095612153</v>
      </c>
      <c r="JMW66" s="1674">
        <f t="shared" ref="JMW66" si="11746">$E59*$C$64*$C$66</f>
        <v>-128678.74095612153</v>
      </c>
      <c r="JMY66" s="1674">
        <f t="shared" ref="JMY66" si="11747">$E59*$C$64*$C$66</f>
        <v>-128678.74095612153</v>
      </c>
      <c r="JNA66" s="1674">
        <f t="shared" ref="JNA66" si="11748">$E59*$C$64*$C$66</f>
        <v>-128678.74095612153</v>
      </c>
      <c r="JNC66" s="1674">
        <f t="shared" ref="JNC66" si="11749">$E59*$C$64*$C$66</f>
        <v>-128678.74095612153</v>
      </c>
      <c r="JNE66" s="1674">
        <f t="shared" ref="JNE66" si="11750">$E59*$C$64*$C$66</f>
        <v>-128678.74095612153</v>
      </c>
      <c r="JNG66" s="1674">
        <f t="shared" ref="JNG66" si="11751">$E59*$C$64*$C$66</f>
        <v>-128678.74095612153</v>
      </c>
      <c r="JNI66" s="1674">
        <f t="shared" ref="JNI66" si="11752">$E59*$C$64*$C$66</f>
        <v>-128678.74095612153</v>
      </c>
      <c r="JNK66" s="1674">
        <f t="shared" ref="JNK66" si="11753">$E59*$C$64*$C$66</f>
        <v>-128678.74095612153</v>
      </c>
      <c r="JNM66" s="1674">
        <f t="shared" ref="JNM66" si="11754">$E59*$C$64*$C$66</f>
        <v>-128678.74095612153</v>
      </c>
      <c r="JNO66" s="1674">
        <f t="shared" ref="JNO66" si="11755">$E59*$C$64*$C$66</f>
        <v>-128678.74095612153</v>
      </c>
      <c r="JNQ66" s="1674">
        <f t="shared" ref="JNQ66" si="11756">$E59*$C$64*$C$66</f>
        <v>-128678.74095612153</v>
      </c>
      <c r="JNS66" s="1674">
        <f t="shared" ref="JNS66" si="11757">$E59*$C$64*$C$66</f>
        <v>-128678.74095612153</v>
      </c>
      <c r="JNU66" s="1674">
        <f t="shared" ref="JNU66" si="11758">$E59*$C$64*$C$66</f>
        <v>-128678.74095612153</v>
      </c>
      <c r="JNW66" s="1674">
        <f t="shared" ref="JNW66" si="11759">$E59*$C$64*$C$66</f>
        <v>-128678.74095612153</v>
      </c>
      <c r="JNY66" s="1674">
        <f t="shared" ref="JNY66" si="11760">$E59*$C$64*$C$66</f>
        <v>-128678.74095612153</v>
      </c>
      <c r="JOA66" s="1674">
        <f t="shared" ref="JOA66" si="11761">$E59*$C$64*$C$66</f>
        <v>-128678.74095612153</v>
      </c>
      <c r="JOC66" s="1674">
        <f t="shared" ref="JOC66" si="11762">$E59*$C$64*$C$66</f>
        <v>-128678.74095612153</v>
      </c>
      <c r="JOE66" s="1674">
        <f t="shared" ref="JOE66" si="11763">$E59*$C$64*$C$66</f>
        <v>-128678.74095612153</v>
      </c>
      <c r="JOG66" s="1674">
        <f t="shared" ref="JOG66" si="11764">$E59*$C$64*$C$66</f>
        <v>-128678.74095612153</v>
      </c>
      <c r="JOI66" s="1674">
        <f t="shared" ref="JOI66" si="11765">$E59*$C$64*$C$66</f>
        <v>-128678.74095612153</v>
      </c>
      <c r="JOK66" s="1674">
        <f t="shared" ref="JOK66" si="11766">$E59*$C$64*$C$66</f>
        <v>-128678.74095612153</v>
      </c>
      <c r="JOM66" s="1674">
        <f t="shared" ref="JOM66" si="11767">$E59*$C$64*$C$66</f>
        <v>-128678.74095612153</v>
      </c>
      <c r="JOO66" s="1674">
        <f t="shared" ref="JOO66" si="11768">$E59*$C$64*$C$66</f>
        <v>-128678.74095612153</v>
      </c>
      <c r="JOQ66" s="1674">
        <f t="shared" ref="JOQ66" si="11769">$E59*$C$64*$C$66</f>
        <v>-128678.74095612153</v>
      </c>
      <c r="JOS66" s="1674">
        <f t="shared" ref="JOS66" si="11770">$E59*$C$64*$C$66</f>
        <v>-128678.74095612153</v>
      </c>
      <c r="JOU66" s="1674">
        <f t="shared" ref="JOU66" si="11771">$E59*$C$64*$C$66</f>
        <v>-128678.74095612153</v>
      </c>
      <c r="JOW66" s="1674">
        <f t="shared" ref="JOW66" si="11772">$E59*$C$64*$C$66</f>
        <v>-128678.74095612153</v>
      </c>
      <c r="JOY66" s="1674">
        <f t="shared" ref="JOY66" si="11773">$E59*$C$64*$C$66</f>
        <v>-128678.74095612153</v>
      </c>
      <c r="JPA66" s="1674">
        <f t="shared" ref="JPA66" si="11774">$E59*$C$64*$C$66</f>
        <v>-128678.74095612153</v>
      </c>
      <c r="JPC66" s="1674">
        <f t="shared" ref="JPC66" si="11775">$E59*$C$64*$C$66</f>
        <v>-128678.74095612153</v>
      </c>
      <c r="JPE66" s="1674">
        <f t="shared" ref="JPE66" si="11776">$E59*$C$64*$C$66</f>
        <v>-128678.74095612153</v>
      </c>
      <c r="JPG66" s="1674">
        <f t="shared" ref="JPG66" si="11777">$E59*$C$64*$C$66</f>
        <v>-128678.74095612153</v>
      </c>
      <c r="JPI66" s="1674">
        <f t="shared" ref="JPI66" si="11778">$E59*$C$64*$C$66</f>
        <v>-128678.74095612153</v>
      </c>
      <c r="JPK66" s="1674">
        <f t="shared" ref="JPK66" si="11779">$E59*$C$64*$C$66</f>
        <v>-128678.74095612153</v>
      </c>
      <c r="JPM66" s="1674">
        <f t="shared" ref="JPM66" si="11780">$E59*$C$64*$C$66</f>
        <v>-128678.74095612153</v>
      </c>
      <c r="JPO66" s="1674">
        <f t="shared" ref="JPO66" si="11781">$E59*$C$64*$C$66</f>
        <v>-128678.74095612153</v>
      </c>
      <c r="JPQ66" s="1674">
        <f t="shared" ref="JPQ66" si="11782">$E59*$C$64*$C$66</f>
        <v>-128678.74095612153</v>
      </c>
      <c r="JPS66" s="1674">
        <f t="shared" ref="JPS66" si="11783">$E59*$C$64*$C$66</f>
        <v>-128678.74095612153</v>
      </c>
      <c r="JPU66" s="1674">
        <f t="shared" ref="JPU66" si="11784">$E59*$C$64*$C$66</f>
        <v>-128678.74095612153</v>
      </c>
      <c r="JPW66" s="1674">
        <f t="shared" ref="JPW66" si="11785">$E59*$C$64*$C$66</f>
        <v>-128678.74095612153</v>
      </c>
      <c r="JPY66" s="1674">
        <f t="shared" ref="JPY66" si="11786">$E59*$C$64*$C$66</f>
        <v>-128678.74095612153</v>
      </c>
      <c r="JQA66" s="1674">
        <f t="shared" ref="JQA66" si="11787">$E59*$C$64*$C$66</f>
        <v>-128678.74095612153</v>
      </c>
      <c r="JQC66" s="1674">
        <f t="shared" ref="JQC66" si="11788">$E59*$C$64*$C$66</f>
        <v>-128678.74095612153</v>
      </c>
      <c r="JQE66" s="1674">
        <f t="shared" ref="JQE66" si="11789">$E59*$C$64*$C$66</f>
        <v>-128678.74095612153</v>
      </c>
      <c r="JQG66" s="1674">
        <f t="shared" ref="JQG66" si="11790">$E59*$C$64*$C$66</f>
        <v>-128678.74095612153</v>
      </c>
      <c r="JQI66" s="1674">
        <f t="shared" ref="JQI66" si="11791">$E59*$C$64*$C$66</f>
        <v>-128678.74095612153</v>
      </c>
      <c r="JQK66" s="1674">
        <f t="shared" ref="JQK66" si="11792">$E59*$C$64*$C$66</f>
        <v>-128678.74095612153</v>
      </c>
      <c r="JQM66" s="1674">
        <f t="shared" ref="JQM66" si="11793">$E59*$C$64*$C$66</f>
        <v>-128678.74095612153</v>
      </c>
      <c r="JQO66" s="1674">
        <f t="shared" ref="JQO66" si="11794">$E59*$C$64*$C$66</f>
        <v>-128678.74095612153</v>
      </c>
      <c r="JQQ66" s="1674">
        <f t="shared" ref="JQQ66" si="11795">$E59*$C$64*$C$66</f>
        <v>-128678.74095612153</v>
      </c>
      <c r="JQS66" s="1674">
        <f t="shared" ref="JQS66" si="11796">$E59*$C$64*$C$66</f>
        <v>-128678.74095612153</v>
      </c>
      <c r="JQU66" s="1674">
        <f t="shared" ref="JQU66" si="11797">$E59*$C$64*$C$66</f>
        <v>-128678.74095612153</v>
      </c>
      <c r="JQW66" s="1674">
        <f t="shared" ref="JQW66" si="11798">$E59*$C$64*$C$66</f>
        <v>-128678.74095612153</v>
      </c>
      <c r="JQY66" s="1674">
        <f t="shared" ref="JQY66" si="11799">$E59*$C$64*$C$66</f>
        <v>-128678.74095612153</v>
      </c>
      <c r="JRA66" s="1674">
        <f t="shared" ref="JRA66" si="11800">$E59*$C$64*$C$66</f>
        <v>-128678.74095612153</v>
      </c>
      <c r="JRC66" s="1674">
        <f t="shared" ref="JRC66" si="11801">$E59*$C$64*$C$66</f>
        <v>-128678.74095612153</v>
      </c>
      <c r="JRE66" s="1674">
        <f t="shared" ref="JRE66" si="11802">$E59*$C$64*$C$66</f>
        <v>-128678.74095612153</v>
      </c>
      <c r="JRG66" s="1674">
        <f t="shared" ref="JRG66" si="11803">$E59*$C$64*$C$66</f>
        <v>-128678.74095612153</v>
      </c>
      <c r="JRI66" s="1674">
        <f t="shared" ref="JRI66" si="11804">$E59*$C$64*$C$66</f>
        <v>-128678.74095612153</v>
      </c>
      <c r="JRK66" s="1674">
        <f t="shared" ref="JRK66" si="11805">$E59*$C$64*$C$66</f>
        <v>-128678.74095612153</v>
      </c>
      <c r="JRM66" s="1674">
        <f t="shared" ref="JRM66" si="11806">$E59*$C$64*$C$66</f>
        <v>-128678.74095612153</v>
      </c>
      <c r="JRO66" s="1674">
        <f t="shared" ref="JRO66" si="11807">$E59*$C$64*$C$66</f>
        <v>-128678.74095612153</v>
      </c>
      <c r="JRQ66" s="1674">
        <f t="shared" ref="JRQ66" si="11808">$E59*$C$64*$C$66</f>
        <v>-128678.74095612153</v>
      </c>
      <c r="JRS66" s="1674">
        <f t="shared" ref="JRS66" si="11809">$E59*$C$64*$C$66</f>
        <v>-128678.74095612153</v>
      </c>
      <c r="JRU66" s="1674">
        <f t="shared" ref="JRU66" si="11810">$E59*$C$64*$C$66</f>
        <v>-128678.74095612153</v>
      </c>
      <c r="JRW66" s="1674">
        <f t="shared" ref="JRW66" si="11811">$E59*$C$64*$C$66</f>
        <v>-128678.74095612153</v>
      </c>
      <c r="JRY66" s="1674">
        <f t="shared" ref="JRY66" si="11812">$E59*$C$64*$C$66</f>
        <v>-128678.74095612153</v>
      </c>
      <c r="JSA66" s="1674">
        <f t="shared" ref="JSA66" si="11813">$E59*$C$64*$C$66</f>
        <v>-128678.74095612153</v>
      </c>
      <c r="JSC66" s="1674">
        <f t="shared" ref="JSC66" si="11814">$E59*$C$64*$C$66</f>
        <v>-128678.74095612153</v>
      </c>
      <c r="JSE66" s="1674">
        <f t="shared" ref="JSE66" si="11815">$E59*$C$64*$C$66</f>
        <v>-128678.74095612153</v>
      </c>
      <c r="JSG66" s="1674">
        <f t="shared" ref="JSG66" si="11816">$E59*$C$64*$C$66</f>
        <v>-128678.74095612153</v>
      </c>
      <c r="JSI66" s="1674">
        <f t="shared" ref="JSI66" si="11817">$E59*$C$64*$C$66</f>
        <v>-128678.74095612153</v>
      </c>
      <c r="JSK66" s="1674">
        <f t="shared" ref="JSK66" si="11818">$E59*$C$64*$C$66</f>
        <v>-128678.74095612153</v>
      </c>
      <c r="JSM66" s="1674">
        <f t="shared" ref="JSM66" si="11819">$E59*$C$64*$C$66</f>
        <v>-128678.74095612153</v>
      </c>
      <c r="JSO66" s="1674">
        <f t="shared" ref="JSO66" si="11820">$E59*$C$64*$C$66</f>
        <v>-128678.74095612153</v>
      </c>
      <c r="JSQ66" s="1674">
        <f t="shared" ref="JSQ66" si="11821">$E59*$C$64*$C$66</f>
        <v>-128678.74095612153</v>
      </c>
      <c r="JSS66" s="1674">
        <f t="shared" ref="JSS66" si="11822">$E59*$C$64*$C$66</f>
        <v>-128678.74095612153</v>
      </c>
      <c r="JSU66" s="1674">
        <f t="shared" ref="JSU66" si="11823">$E59*$C$64*$C$66</f>
        <v>-128678.74095612153</v>
      </c>
      <c r="JSW66" s="1674">
        <f t="shared" ref="JSW66" si="11824">$E59*$C$64*$C$66</f>
        <v>-128678.74095612153</v>
      </c>
      <c r="JSY66" s="1674">
        <f t="shared" ref="JSY66" si="11825">$E59*$C$64*$C$66</f>
        <v>-128678.74095612153</v>
      </c>
      <c r="JTA66" s="1674">
        <f t="shared" ref="JTA66" si="11826">$E59*$C$64*$C$66</f>
        <v>-128678.74095612153</v>
      </c>
      <c r="JTC66" s="1674">
        <f t="shared" ref="JTC66" si="11827">$E59*$C$64*$C$66</f>
        <v>-128678.74095612153</v>
      </c>
      <c r="JTE66" s="1674">
        <f t="shared" ref="JTE66" si="11828">$E59*$C$64*$C$66</f>
        <v>-128678.74095612153</v>
      </c>
      <c r="JTG66" s="1674">
        <f t="shared" ref="JTG66" si="11829">$E59*$C$64*$C$66</f>
        <v>-128678.74095612153</v>
      </c>
      <c r="JTI66" s="1674">
        <f t="shared" ref="JTI66" si="11830">$E59*$C$64*$C$66</f>
        <v>-128678.74095612153</v>
      </c>
      <c r="JTK66" s="1674">
        <f t="shared" ref="JTK66" si="11831">$E59*$C$64*$C$66</f>
        <v>-128678.74095612153</v>
      </c>
      <c r="JTM66" s="1674">
        <f t="shared" ref="JTM66" si="11832">$E59*$C$64*$C$66</f>
        <v>-128678.74095612153</v>
      </c>
      <c r="JTO66" s="1674">
        <f t="shared" ref="JTO66" si="11833">$E59*$C$64*$C$66</f>
        <v>-128678.74095612153</v>
      </c>
      <c r="JTQ66" s="1674">
        <f t="shared" ref="JTQ66" si="11834">$E59*$C$64*$C$66</f>
        <v>-128678.74095612153</v>
      </c>
      <c r="JTS66" s="1674">
        <f t="shared" ref="JTS66" si="11835">$E59*$C$64*$C$66</f>
        <v>-128678.74095612153</v>
      </c>
      <c r="JTU66" s="1674">
        <f t="shared" ref="JTU66" si="11836">$E59*$C$64*$C$66</f>
        <v>-128678.74095612153</v>
      </c>
      <c r="JTW66" s="1674">
        <f t="shared" ref="JTW66" si="11837">$E59*$C$64*$C$66</f>
        <v>-128678.74095612153</v>
      </c>
      <c r="JTY66" s="1674">
        <f t="shared" ref="JTY66" si="11838">$E59*$C$64*$C$66</f>
        <v>-128678.74095612153</v>
      </c>
      <c r="JUA66" s="1674">
        <f t="shared" ref="JUA66" si="11839">$E59*$C$64*$C$66</f>
        <v>-128678.74095612153</v>
      </c>
      <c r="JUC66" s="1674">
        <f t="shared" ref="JUC66" si="11840">$E59*$C$64*$C$66</f>
        <v>-128678.74095612153</v>
      </c>
      <c r="JUE66" s="1674">
        <f t="shared" ref="JUE66" si="11841">$E59*$C$64*$C$66</f>
        <v>-128678.74095612153</v>
      </c>
      <c r="JUG66" s="1674">
        <f t="shared" ref="JUG66" si="11842">$E59*$C$64*$C$66</f>
        <v>-128678.74095612153</v>
      </c>
      <c r="JUI66" s="1674">
        <f t="shared" ref="JUI66" si="11843">$E59*$C$64*$C$66</f>
        <v>-128678.74095612153</v>
      </c>
      <c r="JUK66" s="1674">
        <f t="shared" ref="JUK66" si="11844">$E59*$C$64*$C$66</f>
        <v>-128678.74095612153</v>
      </c>
      <c r="JUM66" s="1674">
        <f t="shared" ref="JUM66" si="11845">$E59*$C$64*$C$66</f>
        <v>-128678.74095612153</v>
      </c>
      <c r="JUO66" s="1674">
        <f t="shared" ref="JUO66" si="11846">$E59*$C$64*$C$66</f>
        <v>-128678.74095612153</v>
      </c>
      <c r="JUQ66" s="1674">
        <f t="shared" ref="JUQ66" si="11847">$E59*$C$64*$C$66</f>
        <v>-128678.74095612153</v>
      </c>
      <c r="JUS66" s="1674">
        <f t="shared" ref="JUS66" si="11848">$E59*$C$64*$C$66</f>
        <v>-128678.74095612153</v>
      </c>
      <c r="JUU66" s="1674">
        <f t="shared" ref="JUU66" si="11849">$E59*$C$64*$C$66</f>
        <v>-128678.74095612153</v>
      </c>
      <c r="JUW66" s="1674">
        <f t="shared" ref="JUW66" si="11850">$E59*$C$64*$C$66</f>
        <v>-128678.74095612153</v>
      </c>
      <c r="JUY66" s="1674">
        <f t="shared" ref="JUY66" si="11851">$E59*$C$64*$C$66</f>
        <v>-128678.74095612153</v>
      </c>
      <c r="JVA66" s="1674">
        <f t="shared" ref="JVA66" si="11852">$E59*$C$64*$C$66</f>
        <v>-128678.74095612153</v>
      </c>
      <c r="JVC66" s="1674">
        <f t="shared" ref="JVC66" si="11853">$E59*$C$64*$C$66</f>
        <v>-128678.74095612153</v>
      </c>
      <c r="JVE66" s="1674">
        <f t="shared" ref="JVE66" si="11854">$E59*$C$64*$C$66</f>
        <v>-128678.74095612153</v>
      </c>
      <c r="JVG66" s="1674">
        <f t="shared" ref="JVG66" si="11855">$E59*$C$64*$C$66</f>
        <v>-128678.74095612153</v>
      </c>
      <c r="JVI66" s="1674">
        <f t="shared" ref="JVI66" si="11856">$E59*$C$64*$C$66</f>
        <v>-128678.74095612153</v>
      </c>
      <c r="JVK66" s="1674">
        <f t="shared" ref="JVK66" si="11857">$E59*$C$64*$C$66</f>
        <v>-128678.74095612153</v>
      </c>
      <c r="JVM66" s="1674">
        <f t="shared" ref="JVM66" si="11858">$E59*$C$64*$C$66</f>
        <v>-128678.74095612153</v>
      </c>
      <c r="JVO66" s="1674">
        <f t="shared" ref="JVO66" si="11859">$E59*$C$64*$C$66</f>
        <v>-128678.74095612153</v>
      </c>
      <c r="JVQ66" s="1674">
        <f t="shared" ref="JVQ66" si="11860">$E59*$C$64*$C$66</f>
        <v>-128678.74095612153</v>
      </c>
      <c r="JVS66" s="1674">
        <f t="shared" ref="JVS66" si="11861">$E59*$C$64*$C$66</f>
        <v>-128678.74095612153</v>
      </c>
      <c r="JVU66" s="1674">
        <f t="shared" ref="JVU66" si="11862">$E59*$C$64*$C$66</f>
        <v>-128678.74095612153</v>
      </c>
      <c r="JVW66" s="1674">
        <f t="shared" ref="JVW66" si="11863">$E59*$C$64*$C$66</f>
        <v>-128678.74095612153</v>
      </c>
      <c r="JVY66" s="1674">
        <f t="shared" ref="JVY66" si="11864">$E59*$C$64*$C$66</f>
        <v>-128678.74095612153</v>
      </c>
      <c r="JWA66" s="1674">
        <f t="shared" ref="JWA66" si="11865">$E59*$C$64*$C$66</f>
        <v>-128678.74095612153</v>
      </c>
      <c r="JWC66" s="1674">
        <f t="shared" ref="JWC66" si="11866">$E59*$C$64*$C$66</f>
        <v>-128678.74095612153</v>
      </c>
      <c r="JWE66" s="1674">
        <f t="shared" ref="JWE66" si="11867">$E59*$C$64*$C$66</f>
        <v>-128678.74095612153</v>
      </c>
      <c r="JWG66" s="1674">
        <f t="shared" ref="JWG66" si="11868">$E59*$C$64*$C$66</f>
        <v>-128678.74095612153</v>
      </c>
      <c r="JWI66" s="1674">
        <f t="shared" ref="JWI66" si="11869">$E59*$C$64*$C$66</f>
        <v>-128678.74095612153</v>
      </c>
      <c r="JWK66" s="1674">
        <f t="shared" ref="JWK66" si="11870">$E59*$C$64*$C$66</f>
        <v>-128678.74095612153</v>
      </c>
      <c r="JWM66" s="1674">
        <f t="shared" ref="JWM66" si="11871">$E59*$C$64*$C$66</f>
        <v>-128678.74095612153</v>
      </c>
      <c r="JWO66" s="1674">
        <f t="shared" ref="JWO66" si="11872">$E59*$C$64*$C$66</f>
        <v>-128678.74095612153</v>
      </c>
      <c r="JWQ66" s="1674">
        <f t="shared" ref="JWQ66" si="11873">$E59*$C$64*$C$66</f>
        <v>-128678.74095612153</v>
      </c>
      <c r="JWS66" s="1674">
        <f t="shared" ref="JWS66" si="11874">$E59*$C$64*$C$66</f>
        <v>-128678.74095612153</v>
      </c>
      <c r="JWU66" s="1674">
        <f t="shared" ref="JWU66" si="11875">$E59*$C$64*$C$66</f>
        <v>-128678.74095612153</v>
      </c>
      <c r="JWW66" s="1674">
        <f t="shared" ref="JWW66" si="11876">$E59*$C$64*$C$66</f>
        <v>-128678.74095612153</v>
      </c>
      <c r="JWY66" s="1674">
        <f t="shared" ref="JWY66" si="11877">$E59*$C$64*$C$66</f>
        <v>-128678.74095612153</v>
      </c>
      <c r="JXA66" s="1674">
        <f t="shared" ref="JXA66" si="11878">$E59*$C$64*$C$66</f>
        <v>-128678.74095612153</v>
      </c>
      <c r="JXC66" s="1674">
        <f t="shared" ref="JXC66" si="11879">$E59*$C$64*$C$66</f>
        <v>-128678.74095612153</v>
      </c>
      <c r="JXE66" s="1674">
        <f t="shared" ref="JXE66" si="11880">$E59*$C$64*$C$66</f>
        <v>-128678.74095612153</v>
      </c>
      <c r="JXG66" s="1674">
        <f t="shared" ref="JXG66" si="11881">$E59*$C$64*$C$66</f>
        <v>-128678.74095612153</v>
      </c>
      <c r="JXI66" s="1674">
        <f t="shared" ref="JXI66" si="11882">$E59*$C$64*$C$66</f>
        <v>-128678.74095612153</v>
      </c>
      <c r="JXK66" s="1674">
        <f t="shared" ref="JXK66" si="11883">$E59*$C$64*$C$66</f>
        <v>-128678.74095612153</v>
      </c>
      <c r="JXM66" s="1674">
        <f t="shared" ref="JXM66" si="11884">$E59*$C$64*$C$66</f>
        <v>-128678.74095612153</v>
      </c>
      <c r="JXO66" s="1674">
        <f t="shared" ref="JXO66" si="11885">$E59*$C$64*$C$66</f>
        <v>-128678.74095612153</v>
      </c>
      <c r="JXQ66" s="1674">
        <f t="shared" ref="JXQ66" si="11886">$E59*$C$64*$C$66</f>
        <v>-128678.74095612153</v>
      </c>
      <c r="JXS66" s="1674">
        <f t="shared" ref="JXS66" si="11887">$E59*$C$64*$C$66</f>
        <v>-128678.74095612153</v>
      </c>
      <c r="JXU66" s="1674">
        <f t="shared" ref="JXU66" si="11888">$E59*$C$64*$C$66</f>
        <v>-128678.74095612153</v>
      </c>
      <c r="JXW66" s="1674">
        <f t="shared" ref="JXW66" si="11889">$E59*$C$64*$C$66</f>
        <v>-128678.74095612153</v>
      </c>
      <c r="JXY66" s="1674">
        <f t="shared" ref="JXY66" si="11890">$E59*$C$64*$C$66</f>
        <v>-128678.74095612153</v>
      </c>
      <c r="JYA66" s="1674">
        <f t="shared" ref="JYA66" si="11891">$E59*$C$64*$C$66</f>
        <v>-128678.74095612153</v>
      </c>
      <c r="JYC66" s="1674">
        <f t="shared" ref="JYC66" si="11892">$E59*$C$64*$C$66</f>
        <v>-128678.74095612153</v>
      </c>
      <c r="JYE66" s="1674">
        <f t="shared" ref="JYE66" si="11893">$E59*$C$64*$C$66</f>
        <v>-128678.74095612153</v>
      </c>
      <c r="JYG66" s="1674">
        <f t="shared" ref="JYG66" si="11894">$E59*$C$64*$C$66</f>
        <v>-128678.74095612153</v>
      </c>
      <c r="JYI66" s="1674">
        <f t="shared" ref="JYI66" si="11895">$E59*$C$64*$C$66</f>
        <v>-128678.74095612153</v>
      </c>
      <c r="JYK66" s="1674">
        <f t="shared" ref="JYK66" si="11896">$E59*$C$64*$C$66</f>
        <v>-128678.74095612153</v>
      </c>
      <c r="JYM66" s="1674">
        <f t="shared" ref="JYM66" si="11897">$E59*$C$64*$C$66</f>
        <v>-128678.74095612153</v>
      </c>
      <c r="JYO66" s="1674">
        <f t="shared" ref="JYO66" si="11898">$E59*$C$64*$C$66</f>
        <v>-128678.74095612153</v>
      </c>
      <c r="JYQ66" s="1674">
        <f t="shared" ref="JYQ66" si="11899">$E59*$C$64*$C$66</f>
        <v>-128678.74095612153</v>
      </c>
      <c r="JYS66" s="1674">
        <f t="shared" ref="JYS66" si="11900">$E59*$C$64*$C$66</f>
        <v>-128678.74095612153</v>
      </c>
      <c r="JYU66" s="1674">
        <f t="shared" ref="JYU66" si="11901">$E59*$C$64*$C$66</f>
        <v>-128678.74095612153</v>
      </c>
      <c r="JYW66" s="1674">
        <f t="shared" ref="JYW66" si="11902">$E59*$C$64*$C$66</f>
        <v>-128678.74095612153</v>
      </c>
      <c r="JYY66" s="1674">
        <f t="shared" ref="JYY66" si="11903">$E59*$C$64*$C$66</f>
        <v>-128678.74095612153</v>
      </c>
      <c r="JZA66" s="1674">
        <f t="shared" ref="JZA66" si="11904">$E59*$C$64*$C$66</f>
        <v>-128678.74095612153</v>
      </c>
      <c r="JZC66" s="1674">
        <f t="shared" ref="JZC66" si="11905">$E59*$C$64*$C$66</f>
        <v>-128678.74095612153</v>
      </c>
      <c r="JZE66" s="1674">
        <f t="shared" ref="JZE66" si="11906">$E59*$C$64*$C$66</f>
        <v>-128678.74095612153</v>
      </c>
      <c r="JZG66" s="1674">
        <f t="shared" ref="JZG66" si="11907">$E59*$C$64*$C$66</f>
        <v>-128678.74095612153</v>
      </c>
      <c r="JZI66" s="1674">
        <f t="shared" ref="JZI66" si="11908">$E59*$C$64*$C$66</f>
        <v>-128678.74095612153</v>
      </c>
      <c r="JZK66" s="1674">
        <f t="shared" ref="JZK66" si="11909">$E59*$C$64*$C$66</f>
        <v>-128678.74095612153</v>
      </c>
      <c r="JZM66" s="1674">
        <f t="shared" ref="JZM66" si="11910">$E59*$C$64*$C$66</f>
        <v>-128678.74095612153</v>
      </c>
      <c r="JZO66" s="1674">
        <f t="shared" ref="JZO66" si="11911">$E59*$C$64*$C$66</f>
        <v>-128678.74095612153</v>
      </c>
      <c r="JZQ66" s="1674">
        <f t="shared" ref="JZQ66" si="11912">$E59*$C$64*$C$66</f>
        <v>-128678.74095612153</v>
      </c>
      <c r="JZS66" s="1674">
        <f t="shared" ref="JZS66" si="11913">$E59*$C$64*$C$66</f>
        <v>-128678.74095612153</v>
      </c>
      <c r="JZU66" s="1674">
        <f t="shared" ref="JZU66" si="11914">$E59*$C$64*$C$66</f>
        <v>-128678.74095612153</v>
      </c>
      <c r="JZW66" s="1674">
        <f t="shared" ref="JZW66" si="11915">$E59*$C$64*$C$66</f>
        <v>-128678.74095612153</v>
      </c>
      <c r="JZY66" s="1674">
        <f t="shared" ref="JZY66" si="11916">$E59*$C$64*$C$66</f>
        <v>-128678.74095612153</v>
      </c>
      <c r="KAA66" s="1674">
        <f t="shared" ref="KAA66" si="11917">$E59*$C$64*$C$66</f>
        <v>-128678.74095612153</v>
      </c>
      <c r="KAC66" s="1674">
        <f t="shared" ref="KAC66" si="11918">$E59*$C$64*$C$66</f>
        <v>-128678.74095612153</v>
      </c>
      <c r="KAE66" s="1674">
        <f t="shared" ref="KAE66" si="11919">$E59*$C$64*$C$66</f>
        <v>-128678.74095612153</v>
      </c>
      <c r="KAG66" s="1674">
        <f t="shared" ref="KAG66" si="11920">$E59*$C$64*$C$66</f>
        <v>-128678.74095612153</v>
      </c>
      <c r="KAI66" s="1674">
        <f t="shared" ref="KAI66" si="11921">$E59*$C$64*$C$66</f>
        <v>-128678.74095612153</v>
      </c>
      <c r="KAK66" s="1674">
        <f t="shared" ref="KAK66" si="11922">$E59*$C$64*$C$66</f>
        <v>-128678.74095612153</v>
      </c>
      <c r="KAM66" s="1674">
        <f t="shared" ref="KAM66" si="11923">$E59*$C$64*$C$66</f>
        <v>-128678.74095612153</v>
      </c>
      <c r="KAO66" s="1674">
        <f t="shared" ref="KAO66" si="11924">$E59*$C$64*$C$66</f>
        <v>-128678.74095612153</v>
      </c>
      <c r="KAQ66" s="1674">
        <f t="shared" ref="KAQ66" si="11925">$E59*$C$64*$C$66</f>
        <v>-128678.74095612153</v>
      </c>
      <c r="KAS66" s="1674">
        <f t="shared" ref="KAS66" si="11926">$E59*$C$64*$C$66</f>
        <v>-128678.74095612153</v>
      </c>
      <c r="KAU66" s="1674">
        <f t="shared" ref="KAU66" si="11927">$E59*$C$64*$C$66</f>
        <v>-128678.74095612153</v>
      </c>
      <c r="KAW66" s="1674">
        <f t="shared" ref="KAW66" si="11928">$E59*$C$64*$C$66</f>
        <v>-128678.74095612153</v>
      </c>
      <c r="KAY66" s="1674">
        <f t="shared" ref="KAY66" si="11929">$E59*$C$64*$C$66</f>
        <v>-128678.74095612153</v>
      </c>
      <c r="KBA66" s="1674">
        <f t="shared" ref="KBA66" si="11930">$E59*$C$64*$C$66</f>
        <v>-128678.74095612153</v>
      </c>
      <c r="KBC66" s="1674">
        <f t="shared" ref="KBC66" si="11931">$E59*$C$64*$C$66</f>
        <v>-128678.74095612153</v>
      </c>
      <c r="KBE66" s="1674">
        <f t="shared" ref="KBE66" si="11932">$E59*$C$64*$C$66</f>
        <v>-128678.74095612153</v>
      </c>
      <c r="KBG66" s="1674">
        <f t="shared" ref="KBG66" si="11933">$E59*$C$64*$C$66</f>
        <v>-128678.74095612153</v>
      </c>
      <c r="KBI66" s="1674">
        <f t="shared" ref="KBI66" si="11934">$E59*$C$64*$C$66</f>
        <v>-128678.74095612153</v>
      </c>
      <c r="KBK66" s="1674">
        <f t="shared" ref="KBK66" si="11935">$E59*$C$64*$C$66</f>
        <v>-128678.74095612153</v>
      </c>
      <c r="KBM66" s="1674">
        <f t="shared" ref="KBM66" si="11936">$E59*$C$64*$C$66</f>
        <v>-128678.74095612153</v>
      </c>
      <c r="KBO66" s="1674">
        <f t="shared" ref="KBO66" si="11937">$E59*$C$64*$C$66</f>
        <v>-128678.74095612153</v>
      </c>
      <c r="KBQ66" s="1674">
        <f t="shared" ref="KBQ66" si="11938">$E59*$C$64*$C$66</f>
        <v>-128678.74095612153</v>
      </c>
      <c r="KBS66" s="1674">
        <f t="shared" ref="KBS66" si="11939">$E59*$C$64*$C$66</f>
        <v>-128678.74095612153</v>
      </c>
      <c r="KBU66" s="1674">
        <f t="shared" ref="KBU66" si="11940">$E59*$C$64*$C$66</f>
        <v>-128678.74095612153</v>
      </c>
      <c r="KBW66" s="1674">
        <f t="shared" ref="KBW66" si="11941">$E59*$C$64*$C$66</f>
        <v>-128678.74095612153</v>
      </c>
      <c r="KBY66" s="1674">
        <f t="shared" ref="KBY66" si="11942">$E59*$C$64*$C$66</f>
        <v>-128678.74095612153</v>
      </c>
      <c r="KCA66" s="1674">
        <f t="shared" ref="KCA66" si="11943">$E59*$C$64*$C$66</f>
        <v>-128678.74095612153</v>
      </c>
      <c r="KCC66" s="1674">
        <f t="shared" ref="KCC66" si="11944">$E59*$C$64*$C$66</f>
        <v>-128678.74095612153</v>
      </c>
      <c r="KCE66" s="1674">
        <f t="shared" ref="KCE66" si="11945">$E59*$C$64*$C$66</f>
        <v>-128678.74095612153</v>
      </c>
      <c r="KCG66" s="1674">
        <f t="shared" ref="KCG66" si="11946">$E59*$C$64*$C$66</f>
        <v>-128678.74095612153</v>
      </c>
      <c r="KCI66" s="1674">
        <f t="shared" ref="KCI66" si="11947">$E59*$C$64*$C$66</f>
        <v>-128678.74095612153</v>
      </c>
      <c r="KCK66" s="1674">
        <f t="shared" ref="KCK66" si="11948">$E59*$C$64*$C$66</f>
        <v>-128678.74095612153</v>
      </c>
      <c r="KCM66" s="1674">
        <f t="shared" ref="KCM66" si="11949">$E59*$C$64*$C$66</f>
        <v>-128678.74095612153</v>
      </c>
      <c r="KCO66" s="1674">
        <f t="shared" ref="KCO66" si="11950">$E59*$C$64*$C$66</f>
        <v>-128678.74095612153</v>
      </c>
      <c r="KCQ66" s="1674">
        <f t="shared" ref="KCQ66" si="11951">$E59*$C$64*$C$66</f>
        <v>-128678.74095612153</v>
      </c>
      <c r="KCS66" s="1674">
        <f t="shared" ref="KCS66" si="11952">$E59*$C$64*$C$66</f>
        <v>-128678.74095612153</v>
      </c>
      <c r="KCU66" s="1674">
        <f t="shared" ref="KCU66" si="11953">$E59*$C$64*$C$66</f>
        <v>-128678.74095612153</v>
      </c>
      <c r="KCW66" s="1674">
        <f t="shared" ref="KCW66" si="11954">$E59*$C$64*$C$66</f>
        <v>-128678.74095612153</v>
      </c>
      <c r="KCY66" s="1674">
        <f t="shared" ref="KCY66" si="11955">$E59*$C$64*$C$66</f>
        <v>-128678.74095612153</v>
      </c>
      <c r="KDA66" s="1674">
        <f t="shared" ref="KDA66" si="11956">$E59*$C$64*$C$66</f>
        <v>-128678.74095612153</v>
      </c>
      <c r="KDC66" s="1674">
        <f t="shared" ref="KDC66" si="11957">$E59*$C$64*$C$66</f>
        <v>-128678.74095612153</v>
      </c>
      <c r="KDE66" s="1674">
        <f t="shared" ref="KDE66" si="11958">$E59*$C$64*$C$66</f>
        <v>-128678.74095612153</v>
      </c>
      <c r="KDG66" s="1674">
        <f t="shared" ref="KDG66" si="11959">$E59*$C$64*$C$66</f>
        <v>-128678.74095612153</v>
      </c>
      <c r="KDI66" s="1674">
        <f t="shared" ref="KDI66" si="11960">$E59*$C$64*$C$66</f>
        <v>-128678.74095612153</v>
      </c>
      <c r="KDK66" s="1674">
        <f t="shared" ref="KDK66" si="11961">$E59*$C$64*$C$66</f>
        <v>-128678.74095612153</v>
      </c>
      <c r="KDM66" s="1674">
        <f t="shared" ref="KDM66" si="11962">$E59*$C$64*$C$66</f>
        <v>-128678.74095612153</v>
      </c>
      <c r="KDO66" s="1674">
        <f t="shared" ref="KDO66" si="11963">$E59*$C$64*$C$66</f>
        <v>-128678.74095612153</v>
      </c>
      <c r="KDQ66" s="1674">
        <f t="shared" ref="KDQ66" si="11964">$E59*$C$64*$C$66</f>
        <v>-128678.74095612153</v>
      </c>
      <c r="KDS66" s="1674">
        <f t="shared" ref="KDS66" si="11965">$E59*$C$64*$C$66</f>
        <v>-128678.74095612153</v>
      </c>
      <c r="KDU66" s="1674">
        <f t="shared" ref="KDU66" si="11966">$E59*$C$64*$C$66</f>
        <v>-128678.74095612153</v>
      </c>
      <c r="KDW66" s="1674">
        <f t="shared" ref="KDW66" si="11967">$E59*$C$64*$C$66</f>
        <v>-128678.74095612153</v>
      </c>
      <c r="KDY66" s="1674">
        <f t="shared" ref="KDY66" si="11968">$E59*$C$64*$C$66</f>
        <v>-128678.74095612153</v>
      </c>
      <c r="KEA66" s="1674">
        <f t="shared" ref="KEA66" si="11969">$E59*$C$64*$C$66</f>
        <v>-128678.74095612153</v>
      </c>
      <c r="KEC66" s="1674">
        <f t="shared" ref="KEC66" si="11970">$E59*$C$64*$C$66</f>
        <v>-128678.74095612153</v>
      </c>
      <c r="KEE66" s="1674">
        <f t="shared" ref="KEE66" si="11971">$E59*$C$64*$C$66</f>
        <v>-128678.74095612153</v>
      </c>
      <c r="KEG66" s="1674">
        <f t="shared" ref="KEG66" si="11972">$E59*$C$64*$C$66</f>
        <v>-128678.74095612153</v>
      </c>
      <c r="KEI66" s="1674">
        <f t="shared" ref="KEI66" si="11973">$E59*$C$64*$C$66</f>
        <v>-128678.74095612153</v>
      </c>
      <c r="KEK66" s="1674">
        <f t="shared" ref="KEK66" si="11974">$E59*$C$64*$C$66</f>
        <v>-128678.74095612153</v>
      </c>
      <c r="KEM66" s="1674">
        <f t="shared" ref="KEM66" si="11975">$E59*$C$64*$C$66</f>
        <v>-128678.74095612153</v>
      </c>
      <c r="KEO66" s="1674">
        <f t="shared" ref="KEO66" si="11976">$E59*$C$64*$C$66</f>
        <v>-128678.74095612153</v>
      </c>
      <c r="KEQ66" s="1674">
        <f t="shared" ref="KEQ66" si="11977">$E59*$C$64*$C$66</f>
        <v>-128678.74095612153</v>
      </c>
      <c r="KES66" s="1674">
        <f t="shared" ref="KES66" si="11978">$E59*$C$64*$C$66</f>
        <v>-128678.74095612153</v>
      </c>
      <c r="KEU66" s="1674">
        <f t="shared" ref="KEU66" si="11979">$E59*$C$64*$C$66</f>
        <v>-128678.74095612153</v>
      </c>
      <c r="KEW66" s="1674">
        <f t="shared" ref="KEW66" si="11980">$E59*$C$64*$C$66</f>
        <v>-128678.74095612153</v>
      </c>
      <c r="KEY66" s="1674">
        <f t="shared" ref="KEY66" si="11981">$E59*$C$64*$C$66</f>
        <v>-128678.74095612153</v>
      </c>
      <c r="KFA66" s="1674">
        <f t="shared" ref="KFA66" si="11982">$E59*$C$64*$C$66</f>
        <v>-128678.74095612153</v>
      </c>
      <c r="KFC66" s="1674">
        <f t="shared" ref="KFC66" si="11983">$E59*$C$64*$C$66</f>
        <v>-128678.74095612153</v>
      </c>
      <c r="KFE66" s="1674">
        <f t="shared" ref="KFE66" si="11984">$E59*$C$64*$C$66</f>
        <v>-128678.74095612153</v>
      </c>
      <c r="KFG66" s="1674">
        <f t="shared" ref="KFG66" si="11985">$E59*$C$64*$C$66</f>
        <v>-128678.74095612153</v>
      </c>
      <c r="KFI66" s="1674">
        <f t="shared" ref="KFI66" si="11986">$E59*$C$64*$C$66</f>
        <v>-128678.74095612153</v>
      </c>
      <c r="KFK66" s="1674">
        <f t="shared" ref="KFK66" si="11987">$E59*$C$64*$C$66</f>
        <v>-128678.74095612153</v>
      </c>
      <c r="KFM66" s="1674">
        <f t="shared" ref="KFM66" si="11988">$E59*$C$64*$C$66</f>
        <v>-128678.74095612153</v>
      </c>
      <c r="KFO66" s="1674">
        <f t="shared" ref="KFO66" si="11989">$E59*$C$64*$C$66</f>
        <v>-128678.74095612153</v>
      </c>
      <c r="KFQ66" s="1674">
        <f t="shared" ref="KFQ66" si="11990">$E59*$C$64*$C$66</f>
        <v>-128678.74095612153</v>
      </c>
      <c r="KFS66" s="1674">
        <f t="shared" ref="KFS66" si="11991">$E59*$C$64*$C$66</f>
        <v>-128678.74095612153</v>
      </c>
      <c r="KFU66" s="1674">
        <f t="shared" ref="KFU66" si="11992">$E59*$C$64*$C$66</f>
        <v>-128678.74095612153</v>
      </c>
      <c r="KFW66" s="1674">
        <f t="shared" ref="KFW66" si="11993">$E59*$C$64*$C$66</f>
        <v>-128678.74095612153</v>
      </c>
      <c r="KFY66" s="1674">
        <f t="shared" ref="KFY66" si="11994">$E59*$C$64*$C$66</f>
        <v>-128678.74095612153</v>
      </c>
      <c r="KGA66" s="1674">
        <f t="shared" ref="KGA66" si="11995">$E59*$C$64*$C$66</f>
        <v>-128678.74095612153</v>
      </c>
      <c r="KGC66" s="1674">
        <f t="shared" ref="KGC66" si="11996">$E59*$C$64*$C$66</f>
        <v>-128678.74095612153</v>
      </c>
      <c r="KGE66" s="1674">
        <f t="shared" ref="KGE66" si="11997">$E59*$C$64*$C$66</f>
        <v>-128678.74095612153</v>
      </c>
      <c r="KGG66" s="1674">
        <f t="shared" ref="KGG66" si="11998">$E59*$C$64*$C$66</f>
        <v>-128678.74095612153</v>
      </c>
      <c r="KGI66" s="1674">
        <f t="shared" ref="KGI66" si="11999">$E59*$C$64*$C$66</f>
        <v>-128678.74095612153</v>
      </c>
      <c r="KGK66" s="1674">
        <f t="shared" ref="KGK66" si="12000">$E59*$C$64*$C$66</f>
        <v>-128678.74095612153</v>
      </c>
      <c r="KGM66" s="1674">
        <f t="shared" ref="KGM66" si="12001">$E59*$C$64*$C$66</f>
        <v>-128678.74095612153</v>
      </c>
      <c r="KGO66" s="1674">
        <f t="shared" ref="KGO66" si="12002">$E59*$C$64*$C$66</f>
        <v>-128678.74095612153</v>
      </c>
      <c r="KGQ66" s="1674">
        <f t="shared" ref="KGQ66" si="12003">$E59*$C$64*$C$66</f>
        <v>-128678.74095612153</v>
      </c>
      <c r="KGS66" s="1674">
        <f t="shared" ref="KGS66" si="12004">$E59*$C$64*$C$66</f>
        <v>-128678.74095612153</v>
      </c>
      <c r="KGU66" s="1674">
        <f t="shared" ref="KGU66" si="12005">$E59*$C$64*$C$66</f>
        <v>-128678.74095612153</v>
      </c>
      <c r="KGW66" s="1674">
        <f t="shared" ref="KGW66" si="12006">$E59*$C$64*$C$66</f>
        <v>-128678.74095612153</v>
      </c>
      <c r="KGY66" s="1674">
        <f t="shared" ref="KGY66" si="12007">$E59*$C$64*$C$66</f>
        <v>-128678.74095612153</v>
      </c>
      <c r="KHA66" s="1674">
        <f t="shared" ref="KHA66" si="12008">$E59*$C$64*$C$66</f>
        <v>-128678.74095612153</v>
      </c>
      <c r="KHC66" s="1674">
        <f t="shared" ref="KHC66" si="12009">$E59*$C$64*$C$66</f>
        <v>-128678.74095612153</v>
      </c>
      <c r="KHE66" s="1674">
        <f t="shared" ref="KHE66" si="12010">$E59*$C$64*$C$66</f>
        <v>-128678.74095612153</v>
      </c>
      <c r="KHG66" s="1674">
        <f t="shared" ref="KHG66" si="12011">$E59*$C$64*$C$66</f>
        <v>-128678.74095612153</v>
      </c>
      <c r="KHI66" s="1674">
        <f t="shared" ref="KHI66" si="12012">$E59*$C$64*$C$66</f>
        <v>-128678.74095612153</v>
      </c>
      <c r="KHK66" s="1674">
        <f t="shared" ref="KHK66" si="12013">$E59*$C$64*$C$66</f>
        <v>-128678.74095612153</v>
      </c>
      <c r="KHM66" s="1674">
        <f t="shared" ref="KHM66" si="12014">$E59*$C$64*$C$66</f>
        <v>-128678.74095612153</v>
      </c>
      <c r="KHO66" s="1674">
        <f t="shared" ref="KHO66" si="12015">$E59*$C$64*$C$66</f>
        <v>-128678.74095612153</v>
      </c>
      <c r="KHQ66" s="1674">
        <f t="shared" ref="KHQ66" si="12016">$E59*$C$64*$C$66</f>
        <v>-128678.74095612153</v>
      </c>
      <c r="KHS66" s="1674">
        <f t="shared" ref="KHS66" si="12017">$E59*$C$64*$C$66</f>
        <v>-128678.74095612153</v>
      </c>
      <c r="KHU66" s="1674">
        <f t="shared" ref="KHU66" si="12018">$E59*$C$64*$C$66</f>
        <v>-128678.74095612153</v>
      </c>
      <c r="KHW66" s="1674">
        <f t="shared" ref="KHW66" si="12019">$E59*$C$64*$C$66</f>
        <v>-128678.74095612153</v>
      </c>
      <c r="KHY66" s="1674">
        <f t="shared" ref="KHY66" si="12020">$E59*$C$64*$C$66</f>
        <v>-128678.74095612153</v>
      </c>
      <c r="KIA66" s="1674">
        <f t="shared" ref="KIA66" si="12021">$E59*$C$64*$C$66</f>
        <v>-128678.74095612153</v>
      </c>
      <c r="KIC66" s="1674">
        <f t="shared" ref="KIC66" si="12022">$E59*$C$64*$C$66</f>
        <v>-128678.74095612153</v>
      </c>
      <c r="KIE66" s="1674">
        <f t="shared" ref="KIE66" si="12023">$E59*$C$64*$C$66</f>
        <v>-128678.74095612153</v>
      </c>
      <c r="KIG66" s="1674">
        <f t="shared" ref="KIG66" si="12024">$E59*$C$64*$C$66</f>
        <v>-128678.74095612153</v>
      </c>
      <c r="KII66" s="1674">
        <f t="shared" ref="KII66" si="12025">$E59*$C$64*$C$66</f>
        <v>-128678.74095612153</v>
      </c>
      <c r="KIK66" s="1674">
        <f t="shared" ref="KIK66" si="12026">$E59*$C$64*$C$66</f>
        <v>-128678.74095612153</v>
      </c>
      <c r="KIM66" s="1674">
        <f t="shared" ref="KIM66" si="12027">$E59*$C$64*$C$66</f>
        <v>-128678.74095612153</v>
      </c>
      <c r="KIO66" s="1674">
        <f t="shared" ref="KIO66" si="12028">$E59*$C$64*$C$66</f>
        <v>-128678.74095612153</v>
      </c>
      <c r="KIQ66" s="1674">
        <f t="shared" ref="KIQ66" si="12029">$E59*$C$64*$C$66</f>
        <v>-128678.74095612153</v>
      </c>
      <c r="KIS66" s="1674">
        <f t="shared" ref="KIS66" si="12030">$E59*$C$64*$C$66</f>
        <v>-128678.74095612153</v>
      </c>
      <c r="KIU66" s="1674">
        <f t="shared" ref="KIU66" si="12031">$E59*$C$64*$C$66</f>
        <v>-128678.74095612153</v>
      </c>
      <c r="KIW66" s="1674">
        <f t="shared" ref="KIW66" si="12032">$E59*$C$64*$C$66</f>
        <v>-128678.74095612153</v>
      </c>
      <c r="KIY66" s="1674">
        <f t="shared" ref="KIY66" si="12033">$E59*$C$64*$C$66</f>
        <v>-128678.74095612153</v>
      </c>
      <c r="KJA66" s="1674">
        <f t="shared" ref="KJA66" si="12034">$E59*$C$64*$C$66</f>
        <v>-128678.74095612153</v>
      </c>
      <c r="KJC66" s="1674">
        <f t="shared" ref="KJC66" si="12035">$E59*$C$64*$C$66</f>
        <v>-128678.74095612153</v>
      </c>
      <c r="KJE66" s="1674">
        <f t="shared" ref="KJE66" si="12036">$E59*$C$64*$C$66</f>
        <v>-128678.74095612153</v>
      </c>
      <c r="KJG66" s="1674">
        <f t="shared" ref="KJG66" si="12037">$E59*$C$64*$C$66</f>
        <v>-128678.74095612153</v>
      </c>
      <c r="KJI66" s="1674">
        <f t="shared" ref="KJI66" si="12038">$E59*$C$64*$C$66</f>
        <v>-128678.74095612153</v>
      </c>
      <c r="KJK66" s="1674">
        <f t="shared" ref="KJK66" si="12039">$E59*$C$64*$C$66</f>
        <v>-128678.74095612153</v>
      </c>
      <c r="KJM66" s="1674">
        <f t="shared" ref="KJM66" si="12040">$E59*$C$64*$C$66</f>
        <v>-128678.74095612153</v>
      </c>
      <c r="KJO66" s="1674">
        <f t="shared" ref="KJO66" si="12041">$E59*$C$64*$C$66</f>
        <v>-128678.74095612153</v>
      </c>
      <c r="KJQ66" s="1674">
        <f t="shared" ref="KJQ66" si="12042">$E59*$C$64*$C$66</f>
        <v>-128678.74095612153</v>
      </c>
      <c r="KJS66" s="1674">
        <f t="shared" ref="KJS66" si="12043">$E59*$C$64*$C$66</f>
        <v>-128678.74095612153</v>
      </c>
      <c r="KJU66" s="1674">
        <f t="shared" ref="KJU66" si="12044">$E59*$C$64*$C$66</f>
        <v>-128678.74095612153</v>
      </c>
      <c r="KJW66" s="1674">
        <f t="shared" ref="KJW66" si="12045">$E59*$C$64*$C$66</f>
        <v>-128678.74095612153</v>
      </c>
      <c r="KJY66" s="1674">
        <f t="shared" ref="KJY66" si="12046">$E59*$C$64*$C$66</f>
        <v>-128678.74095612153</v>
      </c>
      <c r="KKA66" s="1674">
        <f t="shared" ref="KKA66" si="12047">$E59*$C$64*$C$66</f>
        <v>-128678.74095612153</v>
      </c>
      <c r="KKC66" s="1674">
        <f t="shared" ref="KKC66" si="12048">$E59*$C$64*$C$66</f>
        <v>-128678.74095612153</v>
      </c>
      <c r="KKE66" s="1674">
        <f t="shared" ref="KKE66" si="12049">$E59*$C$64*$C$66</f>
        <v>-128678.74095612153</v>
      </c>
      <c r="KKG66" s="1674">
        <f t="shared" ref="KKG66" si="12050">$E59*$C$64*$C$66</f>
        <v>-128678.74095612153</v>
      </c>
      <c r="KKI66" s="1674">
        <f t="shared" ref="KKI66" si="12051">$E59*$C$64*$C$66</f>
        <v>-128678.74095612153</v>
      </c>
      <c r="KKK66" s="1674">
        <f t="shared" ref="KKK66" si="12052">$E59*$C$64*$C$66</f>
        <v>-128678.74095612153</v>
      </c>
      <c r="KKM66" s="1674">
        <f t="shared" ref="KKM66" si="12053">$E59*$C$64*$C$66</f>
        <v>-128678.74095612153</v>
      </c>
      <c r="KKO66" s="1674">
        <f t="shared" ref="KKO66" si="12054">$E59*$C$64*$C$66</f>
        <v>-128678.74095612153</v>
      </c>
      <c r="KKQ66" s="1674">
        <f t="shared" ref="KKQ66" si="12055">$E59*$C$64*$C$66</f>
        <v>-128678.74095612153</v>
      </c>
      <c r="KKS66" s="1674">
        <f t="shared" ref="KKS66" si="12056">$E59*$C$64*$C$66</f>
        <v>-128678.74095612153</v>
      </c>
      <c r="KKU66" s="1674">
        <f t="shared" ref="KKU66" si="12057">$E59*$C$64*$C$66</f>
        <v>-128678.74095612153</v>
      </c>
      <c r="KKW66" s="1674">
        <f t="shared" ref="KKW66" si="12058">$E59*$C$64*$C$66</f>
        <v>-128678.74095612153</v>
      </c>
      <c r="KKY66" s="1674">
        <f t="shared" ref="KKY66" si="12059">$E59*$C$64*$C$66</f>
        <v>-128678.74095612153</v>
      </c>
      <c r="KLA66" s="1674">
        <f t="shared" ref="KLA66" si="12060">$E59*$C$64*$C$66</f>
        <v>-128678.74095612153</v>
      </c>
      <c r="KLC66" s="1674">
        <f t="shared" ref="KLC66" si="12061">$E59*$C$64*$C$66</f>
        <v>-128678.74095612153</v>
      </c>
      <c r="KLE66" s="1674">
        <f t="shared" ref="KLE66" si="12062">$E59*$C$64*$C$66</f>
        <v>-128678.74095612153</v>
      </c>
      <c r="KLG66" s="1674">
        <f t="shared" ref="KLG66" si="12063">$E59*$C$64*$C$66</f>
        <v>-128678.74095612153</v>
      </c>
      <c r="KLI66" s="1674">
        <f t="shared" ref="KLI66" si="12064">$E59*$C$64*$C$66</f>
        <v>-128678.74095612153</v>
      </c>
      <c r="KLK66" s="1674">
        <f t="shared" ref="KLK66" si="12065">$E59*$C$64*$C$66</f>
        <v>-128678.74095612153</v>
      </c>
      <c r="KLM66" s="1674">
        <f t="shared" ref="KLM66" si="12066">$E59*$C$64*$C$66</f>
        <v>-128678.74095612153</v>
      </c>
      <c r="KLO66" s="1674">
        <f t="shared" ref="KLO66" si="12067">$E59*$C$64*$C$66</f>
        <v>-128678.74095612153</v>
      </c>
      <c r="KLQ66" s="1674">
        <f t="shared" ref="KLQ66" si="12068">$E59*$C$64*$C$66</f>
        <v>-128678.74095612153</v>
      </c>
      <c r="KLS66" s="1674">
        <f t="shared" ref="KLS66" si="12069">$E59*$C$64*$C$66</f>
        <v>-128678.74095612153</v>
      </c>
      <c r="KLU66" s="1674">
        <f t="shared" ref="KLU66" si="12070">$E59*$C$64*$C$66</f>
        <v>-128678.74095612153</v>
      </c>
      <c r="KLW66" s="1674">
        <f t="shared" ref="KLW66" si="12071">$E59*$C$64*$C$66</f>
        <v>-128678.74095612153</v>
      </c>
      <c r="KLY66" s="1674">
        <f t="shared" ref="KLY66" si="12072">$E59*$C$64*$C$66</f>
        <v>-128678.74095612153</v>
      </c>
      <c r="KMA66" s="1674">
        <f t="shared" ref="KMA66" si="12073">$E59*$C$64*$C$66</f>
        <v>-128678.74095612153</v>
      </c>
      <c r="KMC66" s="1674">
        <f t="shared" ref="KMC66" si="12074">$E59*$C$64*$C$66</f>
        <v>-128678.74095612153</v>
      </c>
      <c r="KME66" s="1674">
        <f t="shared" ref="KME66" si="12075">$E59*$C$64*$C$66</f>
        <v>-128678.74095612153</v>
      </c>
      <c r="KMG66" s="1674">
        <f t="shared" ref="KMG66" si="12076">$E59*$C$64*$C$66</f>
        <v>-128678.74095612153</v>
      </c>
      <c r="KMI66" s="1674">
        <f t="shared" ref="KMI66" si="12077">$E59*$C$64*$C$66</f>
        <v>-128678.74095612153</v>
      </c>
      <c r="KMK66" s="1674">
        <f t="shared" ref="KMK66" si="12078">$E59*$C$64*$C$66</f>
        <v>-128678.74095612153</v>
      </c>
      <c r="KMM66" s="1674">
        <f t="shared" ref="KMM66" si="12079">$E59*$C$64*$C$66</f>
        <v>-128678.74095612153</v>
      </c>
      <c r="KMO66" s="1674">
        <f t="shared" ref="KMO66" si="12080">$E59*$C$64*$C$66</f>
        <v>-128678.74095612153</v>
      </c>
      <c r="KMQ66" s="1674">
        <f t="shared" ref="KMQ66" si="12081">$E59*$C$64*$C$66</f>
        <v>-128678.74095612153</v>
      </c>
      <c r="KMS66" s="1674">
        <f t="shared" ref="KMS66" si="12082">$E59*$C$64*$C$66</f>
        <v>-128678.74095612153</v>
      </c>
      <c r="KMU66" s="1674">
        <f t="shared" ref="KMU66" si="12083">$E59*$C$64*$C$66</f>
        <v>-128678.74095612153</v>
      </c>
      <c r="KMW66" s="1674">
        <f t="shared" ref="KMW66" si="12084">$E59*$C$64*$C$66</f>
        <v>-128678.74095612153</v>
      </c>
      <c r="KMY66" s="1674">
        <f t="shared" ref="KMY66" si="12085">$E59*$C$64*$C$66</f>
        <v>-128678.74095612153</v>
      </c>
      <c r="KNA66" s="1674">
        <f t="shared" ref="KNA66" si="12086">$E59*$C$64*$C$66</f>
        <v>-128678.74095612153</v>
      </c>
      <c r="KNC66" s="1674">
        <f t="shared" ref="KNC66" si="12087">$E59*$C$64*$C$66</f>
        <v>-128678.74095612153</v>
      </c>
      <c r="KNE66" s="1674">
        <f t="shared" ref="KNE66" si="12088">$E59*$C$64*$C$66</f>
        <v>-128678.74095612153</v>
      </c>
      <c r="KNG66" s="1674">
        <f t="shared" ref="KNG66" si="12089">$E59*$C$64*$C$66</f>
        <v>-128678.74095612153</v>
      </c>
      <c r="KNI66" s="1674">
        <f t="shared" ref="KNI66" si="12090">$E59*$C$64*$C$66</f>
        <v>-128678.74095612153</v>
      </c>
      <c r="KNK66" s="1674">
        <f t="shared" ref="KNK66" si="12091">$E59*$C$64*$C$66</f>
        <v>-128678.74095612153</v>
      </c>
      <c r="KNM66" s="1674">
        <f t="shared" ref="KNM66" si="12092">$E59*$C$64*$C$66</f>
        <v>-128678.74095612153</v>
      </c>
      <c r="KNO66" s="1674">
        <f t="shared" ref="KNO66" si="12093">$E59*$C$64*$C$66</f>
        <v>-128678.74095612153</v>
      </c>
      <c r="KNQ66" s="1674">
        <f t="shared" ref="KNQ66" si="12094">$E59*$C$64*$C$66</f>
        <v>-128678.74095612153</v>
      </c>
      <c r="KNS66" s="1674">
        <f t="shared" ref="KNS66" si="12095">$E59*$C$64*$C$66</f>
        <v>-128678.74095612153</v>
      </c>
      <c r="KNU66" s="1674">
        <f t="shared" ref="KNU66" si="12096">$E59*$C$64*$C$66</f>
        <v>-128678.74095612153</v>
      </c>
      <c r="KNW66" s="1674">
        <f t="shared" ref="KNW66" si="12097">$E59*$C$64*$C$66</f>
        <v>-128678.74095612153</v>
      </c>
      <c r="KNY66" s="1674">
        <f t="shared" ref="KNY66" si="12098">$E59*$C$64*$C$66</f>
        <v>-128678.74095612153</v>
      </c>
      <c r="KOA66" s="1674">
        <f t="shared" ref="KOA66" si="12099">$E59*$C$64*$C$66</f>
        <v>-128678.74095612153</v>
      </c>
      <c r="KOC66" s="1674">
        <f t="shared" ref="KOC66" si="12100">$E59*$C$64*$C$66</f>
        <v>-128678.74095612153</v>
      </c>
      <c r="KOE66" s="1674">
        <f t="shared" ref="KOE66" si="12101">$E59*$C$64*$C$66</f>
        <v>-128678.74095612153</v>
      </c>
      <c r="KOG66" s="1674">
        <f t="shared" ref="KOG66" si="12102">$E59*$C$64*$C$66</f>
        <v>-128678.74095612153</v>
      </c>
      <c r="KOI66" s="1674">
        <f t="shared" ref="KOI66" si="12103">$E59*$C$64*$C$66</f>
        <v>-128678.74095612153</v>
      </c>
      <c r="KOK66" s="1674">
        <f t="shared" ref="KOK66" si="12104">$E59*$C$64*$C$66</f>
        <v>-128678.74095612153</v>
      </c>
      <c r="KOM66" s="1674">
        <f t="shared" ref="KOM66" si="12105">$E59*$C$64*$C$66</f>
        <v>-128678.74095612153</v>
      </c>
      <c r="KOO66" s="1674">
        <f t="shared" ref="KOO66" si="12106">$E59*$C$64*$C$66</f>
        <v>-128678.74095612153</v>
      </c>
      <c r="KOQ66" s="1674">
        <f t="shared" ref="KOQ66" si="12107">$E59*$C$64*$C$66</f>
        <v>-128678.74095612153</v>
      </c>
      <c r="KOS66" s="1674">
        <f t="shared" ref="KOS66" si="12108">$E59*$C$64*$C$66</f>
        <v>-128678.74095612153</v>
      </c>
      <c r="KOU66" s="1674">
        <f t="shared" ref="KOU66" si="12109">$E59*$C$64*$C$66</f>
        <v>-128678.74095612153</v>
      </c>
      <c r="KOW66" s="1674">
        <f t="shared" ref="KOW66" si="12110">$E59*$C$64*$C$66</f>
        <v>-128678.74095612153</v>
      </c>
      <c r="KOY66" s="1674">
        <f t="shared" ref="KOY66" si="12111">$E59*$C$64*$C$66</f>
        <v>-128678.74095612153</v>
      </c>
      <c r="KPA66" s="1674">
        <f t="shared" ref="KPA66" si="12112">$E59*$C$64*$C$66</f>
        <v>-128678.74095612153</v>
      </c>
      <c r="KPC66" s="1674">
        <f t="shared" ref="KPC66" si="12113">$E59*$C$64*$C$66</f>
        <v>-128678.74095612153</v>
      </c>
      <c r="KPE66" s="1674">
        <f t="shared" ref="KPE66" si="12114">$E59*$C$64*$C$66</f>
        <v>-128678.74095612153</v>
      </c>
      <c r="KPG66" s="1674">
        <f t="shared" ref="KPG66" si="12115">$E59*$C$64*$C$66</f>
        <v>-128678.74095612153</v>
      </c>
      <c r="KPI66" s="1674">
        <f t="shared" ref="KPI66" si="12116">$E59*$C$64*$C$66</f>
        <v>-128678.74095612153</v>
      </c>
      <c r="KPK66" s="1674">
        <f t="shared" ref="KPK66" si="12117">$E59*$C$64*$C$66</f>
        <v>-128678.74095612153</v>
      </c>
      <c r="KPM66" s="1674">
        <f t="shared" ref="KPM66" si="12118">$E59*$C$64*$C$66</f>
        <v>-128678.74095612153</v>
      </c>
      <c r="KPO66" s="1674">
        <f t="shared" ref="KPO66" si="12119">$E59*$C$64*$C$66</f>
        <v>-128678.74095612153</v>
      </c>
      <c r="KPQ66" s="1674">
        <f t="shared" ref="KPQ66" si="12120">$E59*$C$64*$C$66</f>
        <v>-128678.74095612153</v>
      </c>
      <c r="KPS66" s="1674">
        <f t="shared" ref="KPS66" si="12121">$E59*$C$64*$C$66</f>
        <v>-128678.74095612153</v>
      </c>
      <c r="KPU66" s="1674">
        <f t="shared" ref="KPU66" si="12122">$E59*$C$64*$C$66</f>
        <v>-128678.74095612153</v>
      </c>
      <c r="KPW66" s="1674">
        <f t="shared" ref="KPW66" si="12123">$E59*$C$64*$C$66</f>
        <v>-128678.74095612153</v>
      </c>
      <c r="KPY66" s="1674">
        <f t="shared" ref="KPY66" si="12124">$E59*$C$64*$C$66</f>
        <v>-128678.74095612153</v>
      </c>
      <c r="KQA66" s="1674">
        <f t="shared" ref="KQA66" si="12125">$E59*$C$64*$C$66</f>
        <v>-128678.74095612153</v>
      </c>
      <c r="KQC66" s="1674">
        <f t="shared" ref="KQC66" si="12126">$E59*$C$64*$C$66</f>
        <v>-128678.74095612153</v>
      </c>
      <c r="KQE66" s="1674">
        <f t="shared" ref="KQE66" si="12127">$E59*$C$64*$C$66</f>
        <v>-128678.74095612153</v>
      </c>
      <c r="KQG66" s="1674">
        <f t="shared" ref="KQG66" si="12128">$E59*$C$64*$C$66</f>
        <v>-128678.74095612153</v>
      </c>
      <c r="KQI66" s="1674">
        <f t="shared" ref="KQI66" si="12129">$E59*$C$64*$C$66</f>
        <v>-128678.74095612153</v>
      </c>
      <c r="KQK66" s="1674">
        <f t="shared" ref="KQK66" si="12130">$E59*$C$64*$C$66</f>
        <v>-128678.74095612153</v>
      </c>
      <c r="KQM66" s="1674">
        <f t="shared" ref="KQM66" si="12131">$E59*$C$64*$C$66</f>
        <v>-128678.74095612153</v>
      </c>
      <c r="KQO66" s="1674">
        <f t="shared" ref="KQO66" si="12132">$E59*$C$64*$C$66</f>
        <v>-128678.74095612153</v>
      </c>
      <c r="KQQ66" s="1674">
        <f t="shared" ref="KQQ66" si="12133">$E59*$C$64*$C$66</f>
        <v>-128678.74095612153</v>
      </c>
      <c r="KQS66" s="1674">
        <f t="shared" ref="KQS66" si="12134">$E59*$C$64*$C$66</f>
        <v>-128678.74095612153</v>
      </c>
      <c r="KQU66" s="1674">
        <f t="shared" ref="KQU66" si="12135">$E59*$C$64*$C$66</f>
        <v>-128678.74095612153</v>
      </c>
      <c r="KQW66" s="1674">
        <f t="shared" ref="KQW66" si="12136">$E59*$C$64*$C$66</f>
        <v>-128678.74095612153</v>
      </c>
      <c r="KQY66" s="1674">
        <f t="shared" ref="KQY66" si="12137">$E59*$C$64*$C$66</f>
        <v>-128678.74095612153</v>
      </c>
      <c r="KRA66" s="1674">
        <f t="shared" ref="KRA66" si="12138">$E59*$C$64*$C$66</f>
        <v>-128678.74095612153</v>
      </c>
      <c r="KRC66" s="1674">
        <f t="shared" ref="KRC66" si="12139">$E59*$C$64*$C$66</f>
        <v>-128678.74095612153</v>
      </c>
      <c r="KRE66" s="1674">
        <f t="shared" ref="KRE66" si="12140">$E59*$C$64*$C$66</f>
        <v>-128678.74095612153</v>
      </c>
      <c r="KRG66" s="1674">
        <f t="shared" ref="KRG66" si="12141">$E59*$C$64*$C$66</f>
        <v>-128678.74095612153</v>
      </c>
      <c r="KRI66" s="1674">
        <f t="shared" ref="KRI66" si="12142">$E59*$C$64*$C$66</f>
        <v>-128678.74095612153</v>
      </c>
      <c r="KRK66" s="1674">
        <f t="shared" ref="KRK66" si="12143">$E59*$C$64*$C$66</f>
        <v>-128678.74095612153</v>
      </c>
      <c r="KRM66" s="1674">
        <f t="shared" ref="KRM66" si="12144">$E59*$C$64*$C$66</f>
        <v>-128678.74095612153</v>
      </c>
      <c r="KRO66" s="1674">
        <f t="shared" ref="KRO66" si="12145">$E59*$C$64*$C$66</f>
        <v>-128678.74095612153</v>
      </c>
      <c r="KRQ66" s="1674">
        <f t="shared" ref="KRQ66" si="12146">$E59*$C$64*$C$66</f>
        <v>-128678.74095612153</v>
      </c>
      <c r="KRS66" s="1674">
        <f t="shared" ref="KRS66" si="12147">$E59*$C$64*$C$66</f>
        <v>-128678.74095612153</v>
      </c>
      <c r="KRU66" s="1674">
        <f t="shared" ref="KRU66" si="12148">$E59*$C$64*$C$66</f>
        <v>-128678.74095612153</v>
      </c>
      <c r="KRW66" s="1674">
        <f t="shared" ref="KRW66" si="12149">$E59*$C$64*$C$66</f>
        <v>-128678.74095612153</v>
      </c>
      <c r="KRY66" s="1674">
        <f t="shared" ref="KRY66" si="12150">$E59*$C$64*$C$66</f>
        <v>-128678.74095612153</v>
      </c>
      <c r="KSA66" s="1674">
        <f t="shared" ref="KSA66" si="12151">$E59*$C$64*$C$66</f>
        <v>-128678.74095612153</v>
      </c>
      <c r="KSC66" s="1674">
        <f t="shared" ref="KSC66" si="12152">$E59*$C$64*$C$66</f>
        <v>-128678.74095612153</v>
      </c>
      <c r="KSE66" s="1674">
        <f t="shared" ref="KSE66" si="12153">$E59*$C$64*$C$66</f>
        <v>-128678.74095612153</v>
      </c>
      <c r="KSG66" s="1674">
        <f t="shared" ref="KSG66" si="12154">$E59*$C$64*$C$66</f>
        <v>-128678.74095612153</v>
      </c>
      <c r="KSI66" s="1674">
        <f t="shared" ref="KSI66" si="12155">$E59*$C$64*$C$66</f>
        <v>-128678.74095612153</v>
      </c>
      <c r="KSK66" s="1674">
        <f t="shared" ref="KSK66" si="12156">$E59*$C$64*$C$66</f>
        <v>-128678.74095612153</v>
      </c>
      <c r="KSM66" s="1674">
        <f t="shared" ref="KSM66" si="12157">$E59*$C$64*$C$66</f>
        <v>-128678.74095612153</v>
      </c>
      <c r="KSO66" s="1674">
        <f t="shared" ref="KSO66" si="12158">$E59*$C$64*$C$66</f>
        <v>-128678.74095612153</v>
      </c>
      <c r="KSQ66" s="1674">
        <f t="shared" ref="KSQ66" si="12159">$E59*$C$64*$C$66</f>
        <v>-128678.74095612153</v>
      </c>
      <c r="KSS66" s="1674">
        <f t="shared" ref="KSS66" si="12160">$E59*$C$64*$C$66</f>
        <v>-128678.74095612153</v>
      </c>
      <c r="KSU66" s="1674">
        <f t="shared" ref="KSU66" si="12161">$E59*$C$64*$C$66</f>
        <v>-128678.74095612153</v>
      </c>
      <c r="KSW66" s="1674">
        <f t="shared" ref="KSW66" si="12162">$E59*$C$64*$C$66</f>
        <v>-128678.74095612153</v>
      </c>
      <c r="KSY66" s="1674">
        <f t="shared" ref="KSY66" si="12163">$E59*$C$64*$C$66</f>
        <v>-128678.74095612153</v>
      </c>
      <c r="KTA66" s="1674">
        <f t="shared" ref="KTA66" si="12164">$E59*$C$64*$C$66</f>
        <v>-128678.74095612153</v>
      </c>
      <c r="KTC66" s="1674">
        <f t="shared" ref="KTC66" si="12165">$E59*$C$64*$C$66</f>
        <v>-128678.74095612153</v>
      </c>
      <c r="KTE66" s="1674">
        <f t="shared" ref="KTE66" si="12166">$E59*$C$64*$C$66</f>
        <v>-128678.74095612153</v>
      </c>
      <c r="KTG66" s="1674">
        <f t="shared" ref="KTG66" si="12167">$E59*$C$64*$C$66</f>
        <v>-128678.74095612153</v>
      </c>
      <c r="KTI66" s="1674">
        <f t="shared" ref="KTI66" si="12168">$E59*$C$64*$C$66</f>
        <v>-128678.74095612153</v>
      </c>
      <c r="KTK66" s="1674">
        <f t="shared" ref="KTK66" si="12169">$E59*$C$64*$C$66</f>
        <v>-128678.74095612153</v>
      </c>
      <c r="KTM66" s="1674">
        <f t="shared" ref="KTM66" si="12170">$E59*$C$64*$C$66</f>
        <v>-128678.74095612153</v>
      </c>
      <c r="KTO66" s="1674">
        <f t="shared" ref="KTO66" si="12171">$E59*$C$64*$C$66</f>
        <v>-128678.74095612153</v>
      </c>
      <c r="KTQ66" s="1674">
        <f t="shared" ref="KTQ66" si="12172">$E59*$C$64*$C$66</f>
        <v>-128678.74095612153</v>
      </c>
      <c r="KTS66" s="1674">
        <f t="shared" ref="KTS66" si="12173">$E59*$C$64*$C$66</f>
        <v>-128678.74095612153</v>
      </c>
      <c r="KTU66" s="1674">
        <f t="shared" ref="KTU66" si="12174">$E59*$C$64*$C$66</f>
        <v>-128678.74095612153</v>
      </c>
      <c r="KTW66" s="1674">
        <f t="shared" ref="KTW66" si="12175">$E59*$C$64*$C$66</f>
        <v>-128678.74095612153</v>
      </c>
      <c r="KTY66" s="1674">
        <f t="shared" ref="KTY66" si="12176">$E59*$C$64*$C$66</f>
        <v>-128678.74095612153</v>
      </c>
      <c r="KUA66" s="1674">
        <f t="shared" ref="KUA66" si="12177">$E59*$C$64*$C$66</f>
        <v>-128678.74095612153</v>
      </c>
      <c r="KUC66" s="1674">
        <f t="shared" ref="KUC66" si="12178">$E59*$C$64*$C$66</f>
        <v>-128678.74095612153</v>
      </c>
      <c r="KUE66" s="1674">
        <f t="shared" ref="KUE66" si="12179">$E59*$C$64*$C$66</f>
        <v>-128678.74095612153</v>
      </c>
      <c r="KUG66" s="1674">
        <f t="shared" ref="KUG66" si="12180">$E59*$C$64*$C$66</f>
        <v>-128678.74095612153</v>
      </c>
      <c r="KUI66" s="1674">
        <f t="shared" ref="KUI66" si="12181">$E59*$C$64*$C$66</f>
        <v>-128678.74095612153</v>
      </c>
      <c r="KUK66" s="1674">
        <f t="shared" ref="KUK66" si="12182">$E59*$C$64*$C$66</f>
        <v>-128678.74095612153</v>
      </c>
      <c r="KUM66" s="1674">
        <f t="shared" ref="KUM66" si="12183">$E59*$C$64*$C$66</f>
        <v>-128678.74095612153</v>
      </c>
      <c r="KUO66" s="1674">
        <f t="shared" ref="KUO66" si="12184">$E59*$C$64*$C$66</f>
        <v>-128678.74095612153</v>
      </c>
      <c r="KUQ66" s="1674">
        <f t="shared" ref="KUQ66" si="12185">$E59*$C$64*$C$66</f>
        <v>-128678.74095612153</v>
      </c>
      <c r="KUS66" s="1674">
        <f t="shared" ref="KUS66" si="12186">$E59*$C$64*$C$66</f>
        <v>-128678.74095612153</v>
      </c>
      <c r="KUU66" s="1674">
        <f t="shared" ref="KUU66" si="12187">$E59*$C$64*$C$66</f>
        <v>-128678.74095612153</v>
      </c>
      <c r="KUW66" s="1674">
        <f t="shared" ref="KUW66" si="12188">$E59*$C$64*$C$66</f>
        <v>-128678.74095612153</v>
      </c>
      <c r="KUY66" s="1674">
        <f t="shared" ref="KUY66" si="12189">$E59*$C$64*$C$66</f>
        <v>-128678.74095612153</v>
      </c>
      <c r="KVA66" s="1674">
        <f t="shared" ref="KVA66" si="12190">$E59*$C$64*$C$66</f>
        <v>-128678.74095612153</v>
      </c>
      <c r="KVC66" s="1674">
        <f t="shared" ref="KVC66" si="12191">$E59*$C$64*$C$66</f>
        <v>-128678.74095612153</v>
      </c>
      <c r="KVE66" s="1674">
        <f t="shared" ref="KVE66" si="12192">$E59*$C$64*$C$66</f>
        <v>-128678.74095612153</v>
      </c>
      <c r="KVG66" s="1674">
        <f t="shared" ref="KVG66" si="12193">$E59*$C$64*$C$66</f>
        <v>-128678.74095612153</v>
      </c>
      <c r="KVI66" s="1674">
        <f t="shared" ref="KVI66" si="12194">$E59*$C$64*$C$66</f>
        <v>-128678.74095612153</v>
      </c>
      <c r="KVK66" s="1674">
        <f t="shared" ref="KVK66" si="12195">$E59*$C$64*$C$66</f>
        <v>-128678.74095612153</v>
      </c>
      <c r="KVM66" s="1674">
        <f t="shared" ref="KVM66" si="12196">$E59*$C$64*$C$66</f>
        <v>-128678.74095612153</v>
      </c>
      <c r="KVO66" s="1674">
        <f t="shared" ref="KVO66" si="12197">$E59*$C$64*$C$66</f>
        <v>-128678.74095612153</v>
      </c>
      <c r="KVQ66" s="1674">
        <f t="shared" ref="KVQ66" si="12198">$E59*$C$64*$C$66</f>
        <v>-128678.74095612153</v>
      </c>
      <c r="KVS66" s="1674">
        <f t="shared" ref="KVS66" si="12199">$E59*$C$64*$C$66</f>
        <v>-128678.74095612153</v>
      </c>
      <c r="KVU66" s="1674">
        <f t="shared" ref="KVU66" si="12200">$E59*$C$64*$C$66</f>
        <v>-128678.74095612153</v>
      </c>
      <c r="KVW66" s="1674">
        <f t="shared" ref="KVW66" si="12201">$E59*$C$64*$C$66</f>
        <v>-128678.74095612153</v>
      </c>
      <c r="KVY66" s="1674">
        <f t="shared" ref="KVY66" si="12202">$E59*$C$64*$C$66</f>
        <v>-128678.74095612153</v>
      </c>
      <c r="KWA66" s="1674">
        <f t="shared" ref="KWA66" si="12203">$E59*$C$64*$C$66</f>
        <v>-128678.74095612153</v>
      </c>
      <c r="KWC66" s="1674">
        <f t="shared" ref="KWC66" si="12204">$E59*$C$64*$C$66</f>
        <v>-128678.74095612153</v>
      </c>
      <c r="KWE66" s="1674">
        <f t="shared" ref="KWE66" si="12205">$E59*$C$64*$C$66</f>
        <v>-128678.74095612153</v>
      </c>
      <c r="KWG66" s="1674">
        <f t="shared" ref="KWG66" si="12206">$E59*$C$64*$C$66</f>
        <v>-128678.74095612153</v>
      </c>
      <c r="KWI66" s="1674">
        <f t="shared" ref="KWI66" si="12207">$E59*$C$64*$C$66</f>
        <v>-128678.74095612153</v>
      </c>
      <c r="KWK66" s="1674">
        <f t="shared" ref="KWK66" si="12208">$E59*$C$64*$C$66</f>
        <v>-128678.74095612153</v>
      </c>
      <c r="KWM66" s="1674">
        <f t="shared" ref="KWM66" si="12209">$E59*$C$64*$C$66</f>
        <v>-128678.74095612153</v>
      </c>
      <c r="KWO66" s="1674">
        <f t="shared" ref="KWO66" si="12210">$E59*$C$64*$C$66</f>
        <v>-128678.74095612153</v>
      </c>
      <c r="KWQ66" s="1674">
        <f t="shared" ref="KWQ66" si="12211">$E59*$C$64*$C$66</f>
        <v>-128678.74095612153</v>
      </c>
      <c r="KWS66" s="1674">
        <f t="shared" ref="KWS66" si="12212">$E59*$C$64*$C$66</f>
        <v>-128678.74095612153</v>
      </c>
      <c r="KWU66" s="1674">
        <f t="shared" ref="KWU66" si="12213">$E59*$C$64*$C$66</f>
        <v>-128678.74095612153</v>
      </c>
      <c r="KWW66" s="1674">
        <f t="shared" ref="KWW66" si="12214">$E59*$C$64*$C$66</f>
        <v>-128678.74095612153</v>
      </c>
      <c r="KWY66" s="1674">
        <f t="shared" ref="KWY66" si="12215">$E59*$C$64*$C$66</f>
        <v>-128678.74095612153</v>
      </c>
      <c r="KXA66" s="1674">
        <f t="shared" ref="KXA66" si="12216">$E59*$C$64*$C$66</f>
        <v>-128678.74095612153</v>
      </c>
      <c r="KXC66" s="1674">
        <f t="shared" ref="KXC66" si="12217">$E59*$C$64*$C$66</f>
        <v>-128678.74095612153</v>
      </c>
      <c r="KXE66" s="1674">
        <f t="shared" ref="KXE66" si="12218">$E59*$C$64*$C$66</f>
        <v>-128678.74095612153</v>
      </c>
      <c r="KXG66" s="1674">
        <f t="shared" ref="KXG66" si="12219">$E59*$C$64*$C$66</f>
        <v>-128678.74095612153</v>
      </c>
      <c r="KXI66" s="1674">
        <f t="shared" ref="KXI66" si="12220">$E59*$C$64*$C$66</f>
        <v>-128678.74095612153</v>
      </c>
      <c r="KXK66" s="1674">
        <f t="shared" ref="KXK66" si="12221">$E59*$C$64*$C$66</f>
        <v>-128678.74095612153</v>
      </c>
      <c r="KXM66" s="1674">
        <f t="shared" ref="KXM66" si="12222">$E59*$C$64*$C$66</f>
        <v>-128678.74095612153</v>
      </c>
      <c r="KXO66" s="1674">
        <f t="shared" ref="KXO66" si="12223">$E59*$C$64*$C$66</f>
        <v>-128678.74095612153</v>
      </c>
      <c r="KXQ66" s="1674">
        <f t="shared" ref="KXQ66" si="12224">$E59*$C$64*$C$66</f>
        <v>-128678.74095612153</v>
      </c>
      <c r="KXS66" s="1674">
        <f t="shared" ref="KXS66" si="12225">$E59*$C$64*$C$66</f>
        <v>-128678.74095612153</v>
      </c>
      <c r="KXU66" s="1674">
        <f t="shared" ref="KXU66" si="12226">$E59*$C$64*$C$66</f>
        <v>-128678.74095612153</v>
      </c>
      <c r="KXW66" s="1674">
        <f t="shared" ref="KXW66" si="12227">$E59*$C$64*$C$66</f>
        <v>-128678.74095612153</v>
      </c>
      <c r="KXY66" s="1674">
        <f t="shared" ref="KXY66" si="12228">$E59*$C$64*$C$66</f>
        <v>-128678.74095612153</v>
      </c>
      <c r="KYA66" s="1674">
        <f t="shared" ref="KYA66" si="12229">$E59*$C$64*$C$66</f>
        <v>-128678.74095612153</v>
      </c>
      <c r="KYC66" s="1674">
        <f t="shared" ref="KYC66" si="12230">$E59*$C$64*$C$66</f>
        <v>-128678.74095612153</v>
      </c>
      <c r="KYE66" s="1674">
        <f t="shared" ref="KYE66" si="12231">$E59*$C$64*$C$66</f>
        <v>-128678.74095612153</v>
      </c>
      <c r="KYG66" s="1674">
        <f t="shared" ref="KYG66" si="12232">$E59*$C$64*$C$66</f>
        <v>-128678.74095612153</v>
      </c>
      <c r="KYI66" s="1674">
        <f t="shared" ref="KYI66" si="12233">$E59*$C$64*$C$66</f>
        <v>-128678.74095612153</v>
      </c>
      <c r="KYK66" s="1674">
        <f t="shared" ref="KYK66" si="12234">$E59*$C$64*$C$66</f>
        <v>-128678.74095612153</v>
      </c>
      <c r="KYM66" s="1674">
        <f t="shared" ref="KYM66" si="12235">$E59*$C$64*$C$66</f>
        <v>-128678.74095612153</v>
      </c>
      <c r="KYO66" s="1674">
        <f t="shared" ref="KYO66" si="12236">$E59*$C$64*$C$66</f>
        <v>-128678.74095612153</v>
      </c>
      <c r="KYQ66" s="1674">
        <f t="shared" ref="KYQ66" si="12237">$E59*$C$64*$C$66</f>
        <v>-128678.74095612153</v>
      </c>
      <c r="KYS66" s="1674">
        <f t="shared" ref="KYS66" si="12238">$E59*$C$64*$C$66</f>
        <v>-128678.74095612153</v>
      </c>
      <c r="KYU66" s="1674">
        <f t="shared" ref="KYU66" si="12239">$E59*$C$64*$C$66</f>
        <v>-128678.74095612153</v>
      </c>
      <c r="KYW66" s="1674">
        <f t="shared" ref="KYW66" si="12240">$E59*$C$64*$C$66</f>
        <v>-128678.74095612153</v>
      </c>
      <c r="KYY66" s="1674">
        <f t="shared" ref="KYY66" si="12241">$E59*$C$64*$C$66</f>
        <v>-128678.74095612153</v>
      </c>
      <c r="KZA66" s="1674">
        <f t="shared" ref="KZA66" si="12242">$E59*$C$64*$C$66</f>
        <v>-128678.74095612153</v>
      </c>
      <c r="KZC66" s="1674">
        <f t="shared" ref="KZC66" si="12243">$E59*$C$64*$C$66</f>
        <v>-128678.74095612153</v>
      </c>
      <c r="KZE66" s="1674">
        <f t="shared" ref="KZE66" si="12244">$E59*$C$64*$C$66</f>
        <v>-128678.74095612153</v>
      </c>
      <c r="KZG66" s="1674">
        <f t="shared" ref="KZG66" si="12245">$E59*$C$64*$C$66</f>
        <v>-128678.74095612153</v>
      </c>
      <c r="KZI66" s="1674">
        <f t="shared" ref="KZI66" si="12246">$E59*$C$64*$C$66</f>
        <v>-128678.74095612153</v>
      </c>
      <c r="KZK66" s="1674">
        <f t="shared" ref="KZK66" si="12247">$E59*$C$64*$C$66</f>
        <v>-128678.74095612153</v>
      </c>
      <c r="KZM66" s="1674">
        <f t="shared" ref="KZM66" si="12248">$E59*$C$64*$C$66</f>
        <v>-128678.74095612153</v>
      </c>
      <c r="KZO66" s="1674">
        <f t="shared" ref="KZO66" si="12249">$E59*$C$64*$C$66</f>
        <v>-128678.74095612153</v>
      </c>
      <c r="KZQ66" s="1674">
        <f t="shared" ref="KZQ66" si="12250">$E59*$C$64*$C$66</f>
        <v>-128678.74095612153</v>
      </c>
      <c r="KZS66" s="1674">
        <f t="shared" ref="KZS66" si="12251">$E59*$C$64*$C$66</f>
        <v>-128678.74095612153</v>
      </c>
      <c r="KZU66" s="1674">
        <f t="shared" ref="KZU66" si="12252">$E59*$C$64*$C$66</f>
        <v>-128678.74095612153</v>
      </c>
      <c r="KZW66" s="1674">
        <f t="shared" ref="KZW66" si="12253">$E59*$C$64*$C$66</f>
        <v>-128678.74095612153</v>
      </c>
      <c r="KZY66" s="1674">
        <f t="shared" ref="KZY66" si="12254">$E59*$C$64*$C$66</f>
        <v>-128678.74095612153</v>
      </c>
      <c r="LAA66" s="1674">
        <f t="shared" ref="LAA66" si="12255">$E59*$C$64*$C$66</f>
        <v>-128678.74095612153</v>
      </c>
      <c r="LAC66" s="1674">
        <f t="shared" ref="LAC66" si="12256">$E59*$C$64*$C$66</f>
        <v>-128678.74095612153</v>
      </c>
      <c r="LAE66" s="1674">
        <f t="shared" ref="LAE66" si="12257">$E59*$C$64*$C$66</f>
        <v>-128678.74095612153</v>
      </c>
      <c r="LAG66" s="1674">
        <f t="shared" ref="LAG66" si="12258">$E59*$C$64*$C$66</f>
        <v>-128678.74095612153</v>
      </c>
      <c r="LAI66" s="1674">
        <f t="shared" ref="LAI66" si="12259">$E59*$C$64*$C$66</f>
        <v>-128678.74095612153</v>
      </c>
      <c r="LAK66" s="1674">
        <f t="shared" ref="LAK66" si="12260">$E59*$C$64*$C$66</f>
        <v>-128678.74095612153</v>
      </c>
      <c r="LAM66" s="1674">
        <f t="shared" ref="LAM66" si="12261">$E59*$C$64*$C$66</f>
        <v>-128678.74095612153</v>
      </c>
      <c r="LAO66" s="1674">
        <f t="shared" ref="LAO66" si="12262">$E59*$C$64*$C$66</f>
        <v>-128678.74095612153</v>
      </c>
      <c r="LAQ66" s="1674">
        <f t="shared" ref="LAQ66" si="12263">$E59*$C$64*$C$66</f>
        <v>-128678.74095612153</v>
      </c>
      <c r="LAS66" s="1674">
        <f t="shared" ref="LAS66" si="12264">$E59*$C$64*$C$66</f>
        <v>-128678.74095612153</v>
      </c>
      <c r="LAU66" s="1674">
        <f t="shared" ref="LAU66" si="12265">$E59*$C$64*$C$66</f>
        <v>-128678.74095612153</v>
      </c>
      <c r="LAW66" s="1674">
        <f t="shared" ref="LAW66" si="12266">$E59*$C$64*$C$66</f>
        <v>-128678.74095612153</v>
      </c>
      <c r="LAY66" s="1674">
        <f t="shared" ref="LAY66" si="12267">$E59*$C$64*$C$66</f>
        <v>-128678.74095612153</v>
      </c>
      <c r="LBA66" s="1674">
        <f t="shared" ref="LBA66" si="12268">$E59*$C$64*$C$66</f>
        <v>-128678.74095612153</v>
      </c>
      <c r="LBC66" s="1674">
        <f t="shared" ref="LBC66" si="12269">$E59*$C$64*$C$66</f>
        <v>-128678.74095612153</v>
      </c>
      <c r="LBE66" s="1674">
        <f t="shared" ref="LBE66" si="12270">$E59*$C$64*$C$66</f>
        <v>-128678.74095612153</v>
      </c>
      <c r="LBG66" s="1674">
        <f t="shared" ref="LBG66" si="12271">$E59*$C$64*$C$66</f>
        <v>-128678.74095612153</v>
      </c>
      <c r="LBI66" s="1674">
        <f t="shared" ref="LBI66" si="12272">$E59*$C$64*$C$66</f>
        <v>-128678.74095612153</v>
      </c>
      <c r="LBK66" s="1674">
        <f t="shared" ref="LBK66" si="12273">$E59*$C$64*$C$66</f>
        <v>-128678.74095612153</v>
      </c>
      <c r="LBM66" s="1674">
        <f t="shared" ref="LBM66" si="12274">$E59*$C$64*$C$66</f>
        <v>-128678.74095612153</v>
      </c>
      <c r="LBO66" s="1674">
        <f t="shared" ref="LBO66" si="12275">$E59*$C$64*$C$66</f>
        <v>-128678.74095612153</v>
      </c>
      <c r="LBQ66" s="1674">
        <f t="shared" ref="LBQ66" si="12276">$E59*$C$64*$C$66</f>
        <v>-128678.74095612153</v>
      </c>
      <c r="LBS66" s="1674">
        <f t="shared" ref="LBS66" si="12277">$E59*$C$64*$C$66</f>
        <v>-128678.74095612153</v>
      </c>
      <c r="LBU66" s="1674">
        <f t="shared" ref="LBU66" si="12278">$E59*$C$64*$C$66</f>
        <v>-128678.74095612153</v>
      </c>
      <c r="LBW66" s="1674">
        <f t="shared" ref="LBW66" si="12279">$E59*$C$64*$C$66</f>
        <v>-128678.74095612153</v>
      </c>
      <c r="LBY66" s="1674">
        <f t="shared" ref="LBY66" si="12280">$E59*$C$64*$C$66</f>
        <v>-128678.74095612153</v>
      </c>
      <c r="LCA66" s="1674">
        <f t="shared" ref="LCA66" si="12281">$E59*$C$64*$C$66</f>
        <v>-128678.74095612153</v>
      </c>
      <c r="LCC66" s="1674">
        <f t="shared" ref="LCC66" si="12282">$E59*$C$64*$C$66</f>
        <v>-128678.74095612153</v>
      </c>
      <c r="LCE66" s="1674">
        <f t="shared" ref="LCE66" si="12283">$E59*$C$64*$C$66</f>
        <v>-128678.74095612153</v>
      </c>
      <c r="LCG66" s="1674">
        <f t="shared" ref="LCG66" si="12284">$E59*$C$64*$C$66</f>
        <v>-128678.74095612153</v>
      </c>
      <c r="LCI66" s="1674">
        <f t="shared" ref="LCI66" si="12285">$E59*$C$64*$C$66</f>
        <v>-128678.74095612153</v>
      </c>
      <c r="LCK66" s="1674">
        <f t="shared" ref="LCK66" si="12286">$E59*$C$64*$C$66</f>
        <v>-128678.74095612153</v>
      </c>
      <c r="LCM66" s="1674">
        <f t="shared" ref="LCM66" si="12287">$E59*$C$64*$C$66</f>
        <v>-128678.74095612153</v>
      </c>
      <c r="LCO66" s="1674">
        <f t="shared" ref="LCO66" si="12288">$E59*$C$64*$C$66</f>
        <v>-128678.74095612153</v>
      </c>
      <c r="LCQ66" s="1674">
        <f t="shared" ref="LCQ66" si="12289">$E59*$C$64*$C$66</f>
        <v>-128678.74095612153</v>
      </c>
      <c r="LCS66" s="1674">
        <f t="shared" ref="LCS66" si="12290">$E59*$C$64*$C$66</f>
        <v>-128678.74095612153</v>
      </c>
      <c r="LCU66" s="1674">
        <f t="shared" ref="LCU66" si="12291">$E59*$C$64*$C$66</f>
        <v>-128678.74095612153</v>
      </c>
      <c r="LCW66" s="1674">
        <f t="shared" ref="LCW66" si="12292">$E59*$C$64*$C$66</f>
        <v>-128678.74095612153</v>
      </c>
      <c r="LCY66" s="1674">
        <f t="shared" ref="LCY66" si="12293">$E59*$C$64*$C$66</f>
        <v>-128678.74095612153</v>
      </c>
      <c r="LDA66" s="1674">
        <f t="shared" ref="LDA66" si="12294">$E59*$C$64*$C$66</f>
        <v>-128678.74095612153</v>
      </c>
      <c r="LDC66" s="1674">
        <f t="shared" ref="LDC66" si="12295">$E59*$C$64*$C$66</f>
        <v>-128678.74095612153</v>
      </c>
      <c r="LDE66" s="1674">
        <f t="shared" ref="LDE66" si="12296">$E59*$C$64*$C$66</f>
        <v>-128678.74095612153</v>
      </c>
      <c r="LDG66" s="1674">
        <f t="shared" ref="LDG66" si="12297">$E59*$C$64*$C$66</f>
        <v>-128678.74095612153</v>
      </c>
      <c r="LDI66" s="1674">
        <f t="shared" ref="LDI66" si="12298">$E59*$C$64*$C$66</f>
        <v>-128678.74095612153</v>
      </c>
      <c r="LDK66" s="1674">
        <f t="shared" ref="LDK66" si="12299">$E59*$C$64*$C$66</f>
        <v>-128678.74095612153</v>
      </c>
      <c r="LDM66" s="1674">
        <f t="shared" ref="LDM66" si="12300">$E59*$C$64*$C$66</f>
        <v>-128678.74095612153</v>
      </c>
      <c r="LDO66" s="1674">
        <f t="shared" ref="LDO66" si="12301">$E59*$C$64*$C$66</f>
        <v>-128678.74095612153</v>
      </c>
      <c r="LDQ66" s="1674">
        <f t="shared" ref="LDQ66" si="12302">$E59*$C$64*$C$66</f>
        <v>-128678.74095612153</v>
      </c>
      <c r="LDS66" s="1674">
        <f t="shared" ref="LDS66" si="12303">$E59*$C$64*$C$66</f>
        <v>-128678.74095612153</v>
      </c>
      <c r="LDU66" s="1674">
        <f t="shared" ref="LDU66" si="12304">$E59*$C$64*$C$66</f>
        <v>-128678.74095612153</v>
      </c>
      <c r="LDW66" s="1674">
        <f t="shared" ref="LDW66" si="12305">$E59*$C$64*$C$66</f>
        <v>-128678.74095612153</v>
      </c>
      <c r="LDY66" s="1674">
        <f t="shared" ref="LDY66" si="12306">$E59*$C$64*$C$66</f>
        <v>-128678.74095612153</v>
      </c>
      <c r="LEA66" s="1674">
        <f t="shared" ref="LEA66" si="12307">$E59*$C$64*$C$66</f>
        <v>-128678.74095612153</v>
      </c>
      <c r="LEC66" s="1674">
        <f t="shared" ref="LEC66" si="12308">$E59*$C$64*$C$66</f>
        <v>-128678.74095612153</v>
      </c>
      <c r="LEE66" s="1674">
        <f t="shared" ref="LEE66" si="12309">$E59*$C$64*$C$66</f>
        <v>-128678.74095612153</v>
      </c>
      <c r="LEG66" s="1674">
        <f t="shared" ref="LEG66" si="12310">$E59*$C$64*$C$66</f>
        <v>-128678.74095612153</v>
      </c>
      <c r="LEI66" s="1674">
        <f t="shared" ref="LEI66" si="12311">$E59*$C$64*$C$66</f>
        <v>-128678.74095612153</v>
      </c>
      <c r="LEK66" s="1674">
        <f t="shared" ref="LEK66" si="12312">$E59*$C$64*$C$66</f>
        <v>-128678.74095612153</v>
      </c>
      <c r="LEM66" s="1674">
        <f t="shared" ref="LEM66" si="12313">$E59*$C$64*$C$66</f>
        <v>-128678.74095612153</v>
      </c>
      <c r="LEO66" s="1674">
        <f t="shared" ref="LEO66" si="12314">$E59*$C$64*$C$66</f>
        <v>-128678.74095612153</v>
      </c>
      <c r="LEQ66" s="1674">
        <f t="shared" ref="LEQ66" si="12315">$E59*$C$64*$C$66</f>
        <v>-128678.74095612153</v>
      </c>
      <c r="LES66" s="1674">
        <f t="shared" ref="LES66" si="12316">$E59*$C$64*$C$66</f>
        <v>-128678.74095612153</v>
      </c>
      <c r="LEU66" s="1674">
        <f t="shared" ref="LEU66" si="12317">$E59*$C$64*$C$66</f>
        <v>-128678.74095612153</v>
      </c>
      <c r="LEW66" s="1674">
        <f t="shared" ref="LEW66" si="12318">$E59*$C$64*$C$66</f>
        <v>-128678.74095612153</v>
      </c>
      <c r="LEY66" s="1674">
        <f t="shared" ref="LEY66" si="12319">$E59*$C$64*$C$66</f>
        <v>-128678.74095612153</v>
      </c>
      <c r="LFA66" s="1674">
        <f t="shared" ref="LFA66" si="12320">$E59*$C$64*$C$66</f>
        <v>-128678.74095612153</v>
      </c>
      <c r="LFC66" s="1674">
        <f t="shared" ref="LFC66" si="12321">$E59*$C$64*$C$66</f>
        <v>-128678.74095612153</v>
      </c>
      <c r="LFE66" s="1674">
        <f t="shared" ref="LFE66" si="12322">$E59*$C$64*$C$66</f>
        <v>-128678.74095612153</v>
      </c>
      <c r="LFG66" s="1674">
        <f t="shared" ref="LFG66" si="12323">$E59*$C$64*$C$66</f>
        <v>-128678.74095612153</v>
      </c>
      <c r="LFI66" s="1674">
        <f t="shared" ref="LFI66" si="12324">$E59*$C$64*$C$66</f>
        <v>-128678.74095612153</v>
      </c>
      <c r="LFK66" s="1674">
        <f t="shared" ref="LFK66" si="12325">$E59*$C$64*$C$66</f>
        <v>-128678.74095612153</v>
      </c>
      <c r="LFM66" s="1674">
        <f t="shared" ref="LFM66" si="12326">$E59*$C$64*$C$66</f>
        <v>-128678.74095612153</v>
      </c>
      <c r="LFO66" s="1674">
        <f t="shared" ref="LFO66" si="12327">$E59*$C$64*$C$66</f>
        <v>-128678.74095612153</v>
      </c>
      <c r="LFQ66" s="1674">
        <f t="shared" ref="LFQ66" si="12328">$E59*$C$64*$C$66</f>
        <v>-128678.74095612153</v>
      </c>
      <c r="LFS66" s="1674">
        <f t="shared" ref="LFS66" si="12329">$E59*$C$64*$C$66</f>
        <v>-128678.74095612153</v>
      </c>
      <c r="LFU66" s="1674">
        <f t="shared" ref="LFU66" si="12330">$E59*$C$64*$C$66</f>
        <v>-128678.74095612153</v>
      </c>
      <c r="LFW66" s="1674">
        <f t="shared" ref="LFW66" si="12331">$E59*$C$64*$C$66</f>
        <v>-128678.74095612153</v>
      </c>
      <c r="LFY66" s="1674">
        <f t="shared" ref="LFY66" si="12332">$E59*$C$64*$C$66</f>
        <v>-128678.74095612153</v>
      </c>
      <c r="LGA66" s="1674">
        <f t="shared" ref="LGA66" si="12333">$E59*$C$64*$C$66</f>
        <v>-128678.74095612153</v>
      </c>
      <c r="LGC66" s="1674">
        <f t="shared" ref="LGC66" si="12334">$E59*$C$64*$C$66</f>
        <v>-128678.74095612153</v>
      </c>
      <c r="LGE66" s="1674">
        <f t="shared" ref="LGE66" si="12335">$E59*$C$64*$C$66</f>
        <v>-128678.74095612153</v>
      </c>
      <c r="LGG66" s="1674">
        <f t="shared" ref="LGG66" si="12336">$E59*$C$64*$C$66</f>
        <v>-128678.74095612153</v>
      </c>
      <c r="LGI66" s="1674">
        <f t="shared" ref="LGI66" si="12337">$E59*$C$64*$C$66</f>
        <v>-128678.74095612153</v>
      </c>
      <c r="LGK66" s="1674">
        <f t="shared" ref="LGK66" si="12338">$E59*$C$64*$C$66</f>
        <v>-128678.74095612153</v>
      </c>
      <c r="LGM66" s="1674">
        <f t="shared" ref="LGM66" si="12339">$E59*$C$64*$C$66</f>
        <v>-128678.74095612153</v>
      </c>
      <c r="LGO66" s="1674">
        <f t="shared" ref="LGO66" si="12340">$E59*$C$64*$C$66</f>
        <v>-128678.74095612153</v>
      </c>
      <c r="LGQ66" s="1674">
        <f t="shared" ref="LGQ66" si="12341">$E59*$C$64*$C$66</f>
        <v>-128678.74095612153</v>
      </c>
      <c r="LGS66" s="1674">
        <f t="shared" ref="LGS66" si="12342">$E59*$C$64*$C$66</f>
        <v>-128678.74095612153</v>
      </c>
      <c r="LGU66" s="1674">
        <f t="shared" ref="LGU66" si="12343">$E59*$C$64*$C$66</f>
        <v>-128678.74095612153</v>
      </c>
      <c r="LGW66" s="1674">
        <f t="shared" ref="LGW66" si="12344">$E59*$C$64*$C$66</f>
        <v>-128678.74095612153</v>
      </c>
      <c r="LGY66" s="1674">
        <f t="shared" ref="LGY66" si="12345">$E59*$C$64*$C$66</f>
        <v>-128678.74095612153</v>
      </c>
      <c r="LHA66" s="1674">
        <f t="shared" ref="LHA66" si="12346">$E59*$C$64*$C$66</f>
        <v>-128678.74095612153</v>
      </c>
      <c r="LHC66" s="1674">
        <f t="shared" ref="LHC66" si="12347">$E59*$C$64*$C$66</f>
        <v>-128678.74095612153</v>
      </c>
      <c r="LHE66" s="1674">
        <f t="shared" ref="LHE66" si="12348">$E59*$C$64*$C$66</f>
        <v>-128678.74095612153</v>
      </c>
      <c r="LHG66" s="1674">
        <f t="shared" ref="LHG66" si="12349">$E59*$C$64*$C$66</f>
        <v>-128678.74095612153</v>
      </c>
      <c r="LHI66" s="1674">
        <f t="shared" ref="LHI66" si="12350">$E59*$C$64*$C$66</f>
        <v>-128678.74095612153</v>
      </c>
      <c r="LHK66" s="1674">
        <f t="shared" ref="LHK66" si="12351">$E59*$C$64*$C$66</f>
        <v>-128678.74095612153</v>
      </c>
      <c r="LHM66" s="1674">
        <f t="shared" ref="LHM66" si="12352">$E59*$C$64*$C$66</f>
        <v>-128678.74095612153</v>
      </c>
      <c r="LHO66" s="1674">
        <f t="shared" ref="LHO66" si="12353">$E59*$C$64*$C$66</f>
        <v>-128678.74095612153</v>
      </c>
      <c r="LHQ66" s="1674">
        <f t="shared" ref="LHQ66" si="12354">$E59*$C$64*$C$66</f>
        <v>-128678.74095612153</v>
      </c>
      <c r="LHS66" s="1674">
        <f t="shared" ref="LHS66" si="12355">$E59*$C$64*$C$66</f>
        <v>-128678.74095612153</v>
      </c>
      <c r="LHU66" s="1674">
        <f t="shared" ref="LHU66" si="12356">$E59*$C$64*$C$66</f>
        <v>-128678.74095612153</v>
      </c>
      <c r="LHW66" s="1674">
        <f t="shared" ref="LHW66" si="12357">$E59*$C$64*$C$66</f>
        <v>-128678.74095612153</v>
      </c>
      <c r="LHY66" s="1674">
        <f t="shared" ref="LHY66" si="12358">$E59*$C$64*$C$66</f>
        <v>-128678.74095612153</v>
      </c>
      <c r="LIA66" s="1674">
        <f t="shared" ref="LIA66" si="12359">$E59*$C$64*$C$66</f>
        <v>-128678.74095612153</v>
      </c>
      <c r="LIC66" s="1674">
        <f t="shared" ref="LIC66" si="12360">$E59*$C$64*$C$66</f>
        <v>-128678.74095612153</v>
      </c>
      <c r="LIE66" s="1674">
        <f t="shared" ref="LIE66" si="12361">$E59*$C$64*$C$66</f>
        <v>-128678.74095612153</v>
      </c>
      <c r="LIG66" s="1674">
        <f t="shared" ref="LIG66" si="12362">$E59*$C$64*$C$66</f>
        <v>-128678.74095612153</v>
      </c>
      <c r="LII66" s="1674">
        <f t="shared" ref="LII66" si="12363">$E59*$C$64*$C$66</f>
        <v>-128678.74095612153</v>
      </c>
      <c r="LIK66" s="1674">
        <f t="shared" ref="LIK66" si="12364">$E59*$C$64*$C$66</f>
        <v>-128678.74095612153</v>
      </c>
      <c r="LIM66" s="1674">
        <f t="shared" ref="LIM66" si="12365">$E59*$C$64*$C$66</f>
        <v>-128678.74095612153</v>
      </c>
      <c r="LIO66" s="1674">
        <f t="shared" ref="LIO66" si="12366">$E59*$C$64*$C$66</f>
        <v>-128678.74095612153</v>
      </c>
      <c r="LIQ66" s="1674">
        <f t="shared" ref="LIQ66" si="12367">$E59*$C$64*$C$66</f>
        <v>-128678.74095612153</v>
      </c>
      <c r="LIS66" s="1674">
        <f t="shared" ref="LIS66" si="12368">$E59*$C$64*$C$66</f>
        <v>-128678.74095612153</v>
      </c>
      <c r="LIU66" s="1674">
        <f t="shared" ref="LIU66" si="12369">$E59*$C$64*$C$66</f>
        <v>-128678.74095612153</v>
      </c>
      <c r="LIW66" s="1674">
        <f t="shared" ref="LIW66" si="12370">$E59*$C$64*$C$66</f>
        <v>-128678.74095612153</v>
      </c>
      <c r="LIY66" s="1674">
        <f t="shared" ref="LIY66" si="12371">$E59*$C$64*$C$66</f>
        <v>-128678.74095612153</v>
      </c>
      <c r="LJA66" s="1674">
        <f t="shared" ref="LJA66" si="12372">$E59*$C$64*$C$66</f>
        <v>-128678.74095612153</v>
      </c>
      <c r="LJC66" s="1674">
        <f t="shared" ref="LJC66" si="12373">$E59*$C$64*$C$66</f>
        <v>-128678.74095612153</v>
      </c>
      <c r="LJE66" s="1674">
        <f t="shared" ref="LJE66" si="12374">$E59*$C$64*$C$66</f>
        <v>-128678.74095612153</v>
      </c>
      <c r="LJG66" s="1674">
        <f t="shared" ref="LJG66" si="12375">$E59*$C$64*$C$66</f>
        <v>-128678.74095612153</v>
      </c>
      <c r="LJI66" s="1674">
        <f t="shared" ref="LJI66" si="12376">$E59*$C$64*$C$66</f>
        <v>-128678.74095612153</v>
      </c>
      <c r="LJK66" s="1674">
        <f t="shared" ref="LJK66" si="12377">$E59*$C$64*$C$66</f>
        <v>-128678.74095612153</v>
      </c>
      <c r="LJM66" s="1674">
        <f t="shared" ref="LJM66" si="12378">$E59*$C$64*$C$66</f>
        <v>-128678.74095612153</v>
      </c>
      <c r="LJO66" s="1674">
        <f t="shared" ref="LJO66" si="12379">$E59*$C$64*$C$66</f>
        <v>-128678.74095612153</v>
      </c>
      <c r="LJQ66" s="1674">
        <f t="shared" ref="LJQ66" si="12380">$E59*$C$64*$C$66</f>
        <v>-128678.74095612153</v>
      </c>
      <c r="LJS66" s="1674">
        <f t="shared" ref="LJS66" si="12381">$E59*$C$64*$C$66</f>
        <v>-128678.74095612153</v>
      </c>
      <c r="LJU66" s="1674">
        <f t="shared" ref="LJU66" si="12382">$E59*$C$64*$C$66</f>
        <v>-128678.74095612153</v>
      </c>
      <c r="LJW66" s="1674">
        <f t="shared" ref="LJW66" si="12383">$E59*$C$64*$C$66</f>
        <v>-128678.74095612153</v>
      </c>
      <c r="LJY66" s="1674">
        <f t="shared" ref="LJY66" si="12384">$E59*$C$64*$C$66</f>
        <v>-128678.74095612153</v>
      </c>
      <c r="LKA66" s="1674">
        <f t="shared" ref="LKA66" si="12385">$E59*$C$64*$C$66</f>
        <v>-128678.74095612153</v>
      </c>
      <c r="LKC66" s="1674">
        <f t="shared" ref="LKC66" si="12386">$E59*$C$64*$C$66</f>
        <v>-128678.74095612153</v>
      </c>
      <c r="LKE66" s="1674">
        <f t="shared" ref="LKE66" si="12387">$E59*$C$64*$C$66</f>
        <v>-128678.74095612153</v>
      </c>
      <c r="LKG66" s="1674">
        <f t="shared" ref="LKG66" si="12388">$E59*$C$64*$C$66</f>
        <v>-128678.74095612153</v>
      </c>
      <c r="LKI66" s="1674">
        <f t="shared" ref="LKI66" si="12389">$E59*$C$64*$C$66</f>
        <v>-128678.74095612153</v>
      </c>
      <c r="LKK66" s="1674">
        <f t="shared" ref="LKK66" si="12390">$E59*$C$64*$C$66</f>
        <v>-128678.74095612153</v>
      </c>
      <c r="LKM66" s="1674">
        <f t="shared" ref="LKM66" si="12391">$E59*$C$64*$C$66</f>
        <v>-128678.74095612153</v>
      </c>
      <c r="LKO66" s="1674">
        <f t="shared" ref="LKO66" si="12392">$E59*$C$64*$C$66</f>
        <v>-128678.74095612153</v>
      </c>
      <c r="LKQ66" s="1674">
        <f t="shared" ref="LKQ66" si="12393">$E59*$C$64*$C$66</f>
        <v>-128678.74095612153</v>
      </c>
      <c r="LKS66" s="1674">
        <f t="shared" ref="LKS66" si="12394">$E59*$C$64*$C$66</f>
        <v>-128678.74095612153</v>
      </c>
      <c r="LKU66" s="1674">
        <f t="shared" ref="LKU66" si="12395">$E59*$C$64*$C$66</f>
        <v>-128678.74095612153</v>
      </c>
      <c r="LKW66" s="1674">
        <f t="shared" ref="LKW66" si="12396">$E59*$C$64*$C$66</f>
        <v>-128678.74095612153</v>
      </c>
      <c r="LKY66" s="1674">
        <f t="shared" ref="LKY66" si="12397">$E59*$C$64*$C$66</f>
        <v>-128678.74095612153</v>
      </c>
      <c r="LLA66" s="1674">
        <f t="shared" ref="LLA66" si="12398">$E59*$C$64*$C$66</f>
        <v>-128678.74095612153</v>
      </c>
      <c r="LLC66" s="1674">
        <f t="shared" ref="LLC66" si="12399">$E59*$C$64*$C$66</f>
        <v>-128678.74095612153</v>
      </c>
      <c r="LLE66" s="1674">
        <f t="shared" ref="LLE66" si="12400">$E59*$C$64*$C$66</f>
        <v>-128678.74095612153</v>
      </c>
      <c r="LLG66" s="1674">
        <f t="shared" ref="LLG66" si="12401">$E59*$C$64*$C$66</f>
        <v>-128678.74095612153</v>
      </c>
      <c r="LLI66" s="1674">
        <f t="shared" ref="LLI66" si="12402">$E59*$C$64*$C$66</f>
        <v>-128678.74095612153</v>
      </c>
      <c r="LLK66" s="1674">
        <f t="shared" ref="LLK66" si="12403">$E59*$C$64*$C$66</f>
        <v>-128678.74095612153</v>
      </c>
      <c r="LLM66" s="1674">
        <f t="shared" ref="LLM66" si="12404">$E59*$C$64*$C$66</f>
        <v>-128678.74095612153</v>
      </c>
      <c r="LLO66" s="1674">
        <f t="shared" ref="LLO66" si="12405">$E59*$C$64*$C$66</f>
        <v>-128678.74095612153</v>
      </c>
      <c r="LLQ66" s="1674">
        <f t="shared" ref="LLQ66" si="12406">$E59*$C$64*$C$66</f>
        <v>-128678.74095612153</v>
      </c>
      <c r="LLS66" s="1674">
        <f t="shared" ref="LLS66" si="12407">$E59*$C$64*$C$66</f>
        <v>-128678.74095612153</v>
      </c>
      <c r="LLU66" s="1674">
        <f t="shared" ref="LLU66" si="12408">$E59*$C$64*$C$66</f>
        <v>-128678.74095612153</v>
      </c>
      <c r="LLW66" s="1674">
        <f t="shared" ref="LLW66" si="12409">$E59*$C$64*$C$66</f>
        <v>-128678.74095612153</v>
      </c>
      <c r="LLY66" s="1674">
        <f t="shared" ref="LLY66" si="12410">$E59*$C$64*$C$66</f>
        <v>-128678.74095612153</v>
      </c>
      <c r="LMA66" s="1674">
        <f t="shared" ref="LMA66" si="12411">$E59*$C$64*$C$66</f>
        <v>-128678.74095612153</v>
      </c>
      <c r="LMC66" s="1674">
        <f t="shared" ref="LMC66" si="12412">$E59*$C$64*$C$66</f>
        <v>-128678.74095612153</v>
      </c>
      <c r="LME66" s="1674">
        <f t="shared" ref="LME66" si="12413">$E59*$C$64*$C$66</f>
        <v>-128678.74095612153</v>
      </c>
      <c r="LMG66" s="1674">
        <f t="shared" ref="LMG66" si="12414">$E59*$C$64*$C$66</f>
        <v>-128678.74095612153</v>
      </c>
      <c r="LMI66" s="1674">
        <f t="shared" ref="LMI66" si="12415">$E59*$C$64*$C$66</f>
        <v>-128678.74095612153</v>
      </c>
      <c r="LMK66" s="1674">
        <f t="shared" ref="LMK66" si="12416">$E59*$C$64*$C$66</f>
        <v>-128678.74095612153</v>
      </c>
      <c r="LMM66" s="1674">
        <f t="shared" ref="LMM66" si="12417">$E59*$C$64*$C$66</f>
        <v>-128678.74095612153</v>
      </c>
      <c r="LMO66" s="1674">
        <f t="shared" ref="LMO66" si="12418">$E59*$C$64*$C$66</f>
        <v>-128678.74095612153</v>
      </c>
      <c r="LMQ66" s="1674">
        <f t="shared" ref="LMQ66" si="12419">$E59*$C$64*$C$66</f>
        <v>-128678.74095612153</v>
      </c>
      <c r="LMS66" s="1674">
        <f t="shared" ref="LMS66" si="12420">$E59*$C$64*$C$66</f>
        <v>-128678.74095612153</v>
      </c>
      <c r="LMU66" s="1674">
        <f t="shared" ref="LMU66" si="12421">$E59*$C$64*$C$66</f>
        <v>-128678.74095612153</v>
      </c>
      <c r="LMW66" s="1674">
        <f t="shared" ref="LMW66" si="12422">$E59*$C$64*$C$66</f>
        <v>-128678.74095612153</v>
      </c>
      <c r="LMY66" s="1674">
        <f t="shared" ref="LMY66" si="12423">$E59*$C$64*$C$66</f>
        <v>-128678.74095612153</v>
      </c>
      <c r="LNA66" s="1674">
        <f t="shared" ref="LNA66" si="12424">$E59*$C$64*$C$66</f>
        <v>-128678.74095612153</v>
      </c>
      <c r="LNC66" s="1674">
        <f t="shared" ref="LNC66" si="12425">$E59*$C$64*$C$66</f>
        <v>-128678.74095612153</v>
      </c>
      <c r="LNE66" s="1674">
        <f t="shared" ref="LNE66" si="12426">$E59*$C$64*$C$66</f>
        <v>-128678.74095612153</v>
      </c>
      <c r="LNG66" s="1674">
        <f t="shared" ref="LNG66" si="12427">$E59*$C$64*$C$66</f>
        <v>-128678.74095612153</v>
      </c>
      <c r="LNI66" s="1674">
        <f t="shared" ref="LNI66" si="12428">$E59*$C$64*$C$66</f>
        <v>-128678.74095612153</v>
      </c>
      <c r="LNK66" s="1674">
        <f t="shared" ref="LNK66" si="12429">$E59*$C$64*$C$66</f>
        <v>-128678.74095612153</v>
      </c>
      <c r="LNM66" s="1674">
        <f t="shared" ref="LNM66" si="12430">$E59*$C$64*$C$66</f>
        <v>-128678.74095612153</v>
      </c>
      <c r="LNO66" s="1674">
        <f t="shared" ref="LNO66" si="12431">$E59*$C$64*$C$66</f>
        <v>-128678.74095612153</v>
      </c>
      <c r="LNQ66" s="1674">
        <f t="shared" ref="LNQ66" si="12432">$E59*$C$64*$C$66</f>
        <v>-128678.74095612153</v>
      </c>
      <c r="LNS66" s="1674">
        <f t="shared" ref="LNS66" si="12433">$E59*$C$64*$C$66</f>
        <v>-128678.74095612153</v>
      </c>
      <c r="LNU66" s="1674">
        <f t="shared" ref="LNU66" si="12434">$E59*$C$64*$C$66</f>
        <v>-128678.74095612153</v>
      </c>
      <c r="LNW66" s="1674">
        <f t="shared" ref="LNW66" si="12435">$E59*$C$64*$C$66</f>
        <v>-128678.74095612153</v>
      </c>
      <c r="LNY66" s="1674">
        <f t="shared" ref="LNY66" si="12436">$E59*$C$64*$C$66</f>
        <v>-128678.74095612153</v>
      </c>
      <c r="LOA66" s="1674">
        <f t="shared" ref="LOA66" si="12437">$E59*$C$64*$C$66</f>
        <v>-128678.74095612153</v>
      </c>
      <c r="LOC66" s="1674">
        <f t="shared" ref="LOC66" si="12438">$E59*$C$64*$C$66</f>
        <v>-128678.74095612153</v>
      </c>
      <c r="LOE66" s="1674">
        <f t="shared" ref="LOE66" si="12439">$E59*$C$64*$C$66</f>
        <v>-128678.74095612153</v>
      </c>
      <c r="LOG66" s="1674">
        <f t="shared" ref="LOG66" si="12440">$E59*$C$64*$C$66</f>
        <v>-128678.74095612153</v>
      </c>
      <c r="LOI66" s="1674">
        <f t="shared" ref="LOI66" si="12441">$E59*$C$64*$C$66</f>
        <v>-128678.74095612153</v>
      </c>
      <c r="LOK66" s="1674">
        <f t="shared" ref="LOK66" si="12442">$E59*$C$64*$C$66</f>
        <v>-128678.74095612153</v>
      </c>
      <c r="LOM66" s="1674">
        <f t="shared" ref="LOM66" si="12443">$E59*$C$64*$C$66</f>
        <v>-128678.74095612153</v>
      </c>
      <c r="LOO66" s="1674">
        <f t="shared" ref="LOO66" si="12444">$E59*$C$64*$C$66</f>
        <v>-128678.74095612153</v>
      </c>
      <c r="LOQ66" s="1674">
        <f t="shared" ref="LOQ66" si="12445">$E59*$C$64*$C$66</f>
        <v>-128678.74095612153</v>
      </c>
      <c r="LOS66" s="1674">
        <f t="shared" ref="LOS66" si="12446">$E59*$C$64*$C$66</f>
        <v>-128678.74095612153</v>
      </c>
      <c r="LOU66" s="1674">
        <f t="shared" ref="LOU66" si="12447">$E59*$C$64*$C$66</f>
        <v>-128678.74095612153</v>
      </c>
      <c r="LOW66" s="1674">
        <f t="shared" ref="LOW66" si="12448">$E59*$C$64*$C$66</f>
        <v>-128678.74095612153</v>
      </c>
      <c r="LOY66" s="1674">
        <f t="shared" ref="LOY66" si="12449">$E59*$C$64*$C$66</f>
        <v>-128678.74095612153</v>
      </c>
      <c r="LPA66" s="1674">
        <f t="shared" ref="LPA66" si="12450">$E59*$C$64*$C$66</f>
        <v>-128678.74095612153</v>
      </c>
      <c r="LPC66" s="1674">
        <f t="shared" ref="LPC66" si="12451">$E59*$C$64*$C$66</f>
        <v>-128678.74095612153</v>
      </c>
      <c r="LPE66" s="1674">
        <f t="shared" ref="LPE66" si="12452">$E59*$C$64*$C$66</f>
        <v>-128678.74095612153</v>
      </c>
      <c r="LPG66" s="1674">
        <f t="shared" ref="LPG66" si="12453">$E59*$C$64*$C$66</f>
        <v>-128678.74095612153</v>
      </c>
      <c r="LPI66" s="1674">
        <f t="shared" ref="LPI66" si="12454">$E59*$C$64*$C$66</f>
        <v>-128678.74095612153</v>
      </c>
      <c r="LPK66" s="1674">
        <f t="shared" ref="LPK66" si="12455">$E59*$C$64*$C$66</f>
        <v>-128678.74095612153</v>
      </c>
      <c r="LPM66" s="1674">
        <f t="shared" ref="LPM66" si="12456">$E59*$C$64*$C$66</f>
        <v>-128678.74095612153</v>
      </c>
      <c r="LPO66" s="1674">
        <f t="shared" ref="LPO66" si="12457">$E59*$C$64*$C$66</f>
        <v>-128678.74095612153</v>
      </c>
      <c r="LPQ66" s="1674">
        <f t="shared" ref="LPQ66" si="12458">$E59*$C$64*$C$66</f>
        <v>-128678.74095612153</v>
      </c>
      <c r="LPS66" s="1674">
        <f t="shared" ref="LPS66" si="12459">$E59*$C$64*$C$66</f>
        <v>-128678.74095612153</v>
      </c>
      <c r="LPU66" s="1674">
        <f t="shared" ref="LPU66" si="12460">$E59*$C$64*$C$66</f>
        <v>-128678.74095612153</v>
      </c>
      <c r="LPW66" s="1674">
        <f t="shared" ref="LPW66" si="12461">$E59*$C$64*$C$66</f>
        <v>-128678.74095612153</v>
      </c>
      <c r="LPY66" s="1674">
        <f t="shared" ref="LPY66" si="12462">$E59*$C$64*$C$66</f>
        <v>-128678.74095612153</v>
      </c>
      <c r="LQA66" s="1674">
        <f t="shared" ref="LQA66" si="12463">$E59*$C$64*$C$66</f>
        <v>-128678.74095612153</v>
      </c>
      <c r="LQC66" s="1674">
        <f t="shared" ref="LQC66" si="12464">$E59*$C$64*$C$66</f>
        <v>-128678.74095612153</v>
      </c>
      <c r="LQE66" s="1674">
        <f t="shared" ref="LQE66" si="12465">$E59*$C$64*$C$66</f>
        <v>-128678.74095612153</v>
      </c>
      <c r="LQG66" s="1674">
        <f t="shared" ref="LQG66" si="12466">$E59*$C$64*$C$66</f>
        <v>-128678.74095612153</v>
      </c>
      <c r="LQI66" s="1674">
        <f t="shared" ref="LQI66" si="12467">$E59*$C$64*$C$66</f>
        <v>-128678.74095612153</v>
      </c>
      <c r="LQK66" s="1674">
        <f t="shared" ref="LQK66" si="12468">$E59*$C$64*$C$66</f>
        <v>-128678.74095612153</v>
      </c>
      <c r="LQM66" s="1674">
        <f t="shared" ref="LQM66" si="12469">$E59*$C$64*$C$66</f>
        <v>-128678.74095612153</v>
      </c>
      <c r="LQO66" s="1674">
        <f t="shared" ref="LQO66" si="12470">$E59*$C$64*$C$66</f>
        <v>-128678.74095612153</v>
      </c>
      <c r="LQQ66" s="1674">
        <f t="shared" ref="LQQ66" si="12471">$E59*$C$64*$C$66</f>
        <v>-128678.74095612153</v>
      </c>
      <c r="LQS66" s="1674">
        <f t="shared" ref="LQS66" si="12472">$E59*$C$64*$C$66</f>
        <v>-128678.74095612153</v>
      </c>
      <c r="LQU66" s="1674">
        <f t="shared" ref="LQU66" si="12473">$E59*$C$64*$C$66</f>
        <v>-128678.74095612153</v>
      </c>
      <c r="LQW66" s="1674">
        <f t="shared" ref="LQW66" si="12474">$E59*$C$64*$C$66</f>
        <v>-128678.74095612153</v>
      </c>
      <c r="LQY66" s="1674">
        <f t="shared" ref="LQY66" si="12475">$E59*$C$64*$C$66</f>
        <v>-128678.74095612153</v>
      </c>
      <c r="LRA66" s="1674">
        <f t="shared" ref="LRA66" si="12476">$E59*$C$64*$C$66</f>
        <v>-128678.74095612153</v>
      </c>
      <c r="LRC66" s="1674">
        <f t="shared" ref="LRC66" si="12477">$E59*$C$64*$C$66</f>
        <v>-128678.74095612153</v>
      </c>
      <c r="LRE66" s="1674">
        <f t="shared" ref="LRE66" si="12478">$E59*$C$64*$C$66</f>
        <v>-128678.74095612153</v>
      </c>
      <c r="LRG66" s="1674">
        <f t="shared" ref="LRG66" si="12479">$E59*$C$64*$C$66</f>
        <v>-128678.74095612153</v>
      </c>
      <c r="LRI66" s="1674">
        <f t="shared" ref="LRI66" si="12480">$E59*$C$64*$C$66</f>
        <v>-128678.74095612153</v>
      </c>
      <c r="LRK66" s="1674">
        <f t="shared" ref="LRK66" si="12481">$E59*$C$64*$C$66</f>
        <v>-128678.74095612153</v>
      </c>
      <c r="LRM66" s="1674">
        <f t="shared" ref="LRM66" si="12482">$E59*$C$64*$C$66</f>
        <v>-128678.74095612153</v>
      </c>
      <c r="LRO66" s="1674">
        <f t="shared" ref="LRO66" si="12483">$E59*$C$64*$C$66</f>
        <v>-128678.74095612153</v>
      </c>
      <c r="LRQ66" s="1674">
        <f t="shared" ref="LRQ66" si="12484">$E59*$C$64*$C$66</f>
        <v>-128678.74095612153</v>
      </c>
      <c r="LRS66" s="1674">
        <f t="shared" ref="LRS66" si="12485">$E59*$C$64*$C$66</f>
        <v>-128678.74095612153</v>
      </c>
      <c r="LRU66" s="1674">
        <f t="shared" ref="LRU66" si="12486">$E59*$C$64*$C$66</f>
        <v>-128678.74095612153</v>
      </c>
      <c r="LRW66" s="1674">
        <f t="shared" ref="LRW66" si="12487">$E59*$C$64*$C$66</f>
        <v>-128678.74095612153</v>
      </c>
      <c r="LRY66" s="1674">
        <f t="shared" ref="LRY66" si="12488">$E59*$C$64*$C$66</f>
        <v>-128678.74095612153</v>
      </c>
      <c r="LSA66" s="1674">
        <f t="shared" ref="LSA66" si="12489">$E59*$C$64*$C$66</f>
        <v>-128678.74095612153</v>
      </c>
      <c r="LSC66" s="1674">
        <f t="shared" ref="LSC66" si="12490">$E59*$C$64*$C$66</f>
        <v>-128678.74095612153</v>
      </c>
      <c r="LSE66" s="1674">
        <f t="shared" ref="LSE66" si="12491">$E59*$C$64*$C$66</f>
        <v>-128678.74095612153</v>
      </c>
      <c r="LSG66" s="1674">
        <f t="shared" ref="LSG66" si="12492">$E59*$C$64*$C$66</f>
        <v>-128678.74095612153</v>
      </c>
      <c r="LSI66" s="1674">
        <f t="shared" ref="LSI66" si="12493">$E59*$C$64*$C$66</f>
        <v>-128678.74095612153</v>
      </c>
      <c r="LSK66" s="1674">
        <f t="shared" ref="LSK66" si="12494">$E59*$C$64*$C$66</f>
        <v>-128678.74095612153</v>
      </c>
      <c r="LSM66" s="1674">
        <f t="shared" ref="LSM66" si="12495">$E59*$C$64*$C$66</f>
        <v>-128678.74095612153</v>
      </c>
      <c r="LSO66" s="1674">
        <f t="shared" ref="LSO66" si="12496">$E59*$C$64*$C$66</f>
        <v>-128678.74095612153</v>
      </c>
      <c r="LSQ66" s="1674">
        <f t="shared" ref="LSQ66" si="12497">$E59*$C$64*$C$66</f>
        <v>-128678.74095612153</v>
      </c>
      <c r="LSS66" s="1674">
        <f t="shared" ref="LSS66" si="12498">$E59*$C$64*$C$66</f>
        <v>-128678.74095612153</v>
      </c>
      <c r="LSU66" s="1674">
        <f t="shared" ref="LSU66" si="12499">$E59*$C$64*$C$66</f>
        <v>-128678.74095612153</v>
      </c>
      <c r="LSW66" s="1674">
        <f t="shared" ref="LSW66" si="12500">$E59*$C$64*$C$66</f>
        <v>-128678.74095612153</v>
      </c>
      <c r="LSY66" s="1674">
        <f t="shared" ref="LSY66" si="12501">$E59*$C$64*$C$66</f>
        <v>-128678.74095612153</v>
      </c>
      <c r="LTA66" s="1674">
        <f t="shared" ref="LTA66" si="12502">$E59*$C$64*$C$66</f>
        <v>-128678.74095612153</v>
      </c>
      <c r="LTC66" s="1674">
        <f t="shared" ref="LTC66" si="12503">$E59*$C$64*$C$66</f>
        <v>-128678.74095612153</v>
      </c>
      <c r="LTE66" s="1674">
        <f t="shared" ref="LTE66" si="12504">$E59*$C$64*$C$66</f>
        <v>-128678.74095612153</v>
      </c>
      <c r="LTG66" s="1674">
        <f t="shared" ref="LTG66" si="12505">$E59*$C$64*$C$66</f>
        <v>-128678.74095612153</v>
      </c>
      <c r="LTI66" s="1674">
        <f t="shared" ref="LTI66" si="12506">$E59*$C$64*$C$66</f>
        <v>-128678.74095612153</v>
      </c>
      <c r="LTK66" s="1674">
        <f t="shared" ref="LTK66" si="12507">$E59*$C$64*$C$66</f>
        <v>-128678.74095612153</v>
      </c>
      <c r="LTM66" s="1674">
        <f t="shared" ref="LTM66" si="12508">$E59*$C$64*$C$66</f>
        <v>-128678.74095612153</v>
      </c>
      <c r="LTO66" s="1674">
        <f t="shared" ref="LTO66" si="12509">$E59*$C$64*$C$66</f>
        <v>-128678.74095612153</v>
      </c>
      <c r="LTQ66" s="1674">
        <f t="shared" ref="LTQ66" si="12510">$E59*$C$64*$C$66</f>
        <v>-128678.74095612153</v>
      </c>
      <c r="LTS66" s="1674">
        <f t="shared" ref="LTS66" si="12511">$E59*$C$64*$C$66</f>
        <v>-128678.74095612153</v>
      </c>
      <c r="LTU66" s="1674">
        <f t="shared" ref="LTU66" si="12512">$E59*$C$64*$C$66</f>
        <v>-128678.74095612153</v>
      </c>
      <c r="LTW66" s="1674">
        <f t="shared" ref="LTW66" si="12513">$E59*$C$64*$C$66</f>
        <v>-128678.74095612153</v>
      </c>
      <c r="LTY66" s="1674">
        <f t="shared" ref="LTY66" si="12514">$E59*$C$64*$C$66</f>
        <v>-128678.74095612153</v>
      </c>
      <c r="LUA66" s="1674">
        <f t="shared" ref="LUA66" si="12515">$E59*$C$64*$C$66</f>
        <v>-128678.74095612153</v>
      </c>
      <c r="LUC66" s="1674">
        <f t="shared" ref="LUC66" si="12516">$E59*$C$64*$C$66</f>
        <v>-128678.74095612153</v>
      </c>
      <c r="LUE66" s="1674">
        <f t="shared" ref="LUE66" si="12517">$E59*$C$64*$C$66</f>
        <v>-128678.74095612153</v>
      </c>
      <c r="LUG66" s="1674">
        <f t="shared" ref="LUG66" si="12518">$E59*$C$64*$C$66</f>
        <v>-128678.74095612153</v>
      </c>
      <c r="LUI66" s="1674">
        <f t="shared" ref="LUI66" si="12519">$E59*$C$64*$C$66</f>
        <v>-128678.74095612153</v>
      </c>
      <c r="LUK66" s="1674">
        <f t="shared" ref="LUK66" si="12520">$E59*$C$64*$C$66</f>
        <v>-128678.74095612153</v>
      </c>
      <c r="LUM66" s="1674">
        <f t="shared" ref="LUM66" si="12521">$E59*$C$64*$C$66</f>
        <v>-128678.74095612153</v>
      </c>
      <c r="LUO66" s="1674">
        <f t="shared" ref="LUO66" si="12522">$E59*$C$64*$C$66</f>
        <v>-128678.74095612153</v>
      </c>
      <c r="LUQ66" s="1674">
        <f t="shared" ref="LUQ66" si="12523">$E59*$C$64*$C$66</f>
        <v>-128678.74095612153</v>
      </c>
      <c r="LUS66" s="1674">
        <f t="shared" ref="LUS66" si="12524">$E59*$C$64*$C$66</f>
        <v>-128678.74095612153</v>
      </c>
      <c r="LUU66" s="1674">
        <f t="shared" ref="LUU66" si="12525">$E59*$C$64*$C$66</f>
        <v>-128678.74095612153</v>
      </c>
      <c r="LUW66" s="1674">
        <f t="shared" ref="LUW66" si="12526">$E59*$C$64*$C$66</f>
        <v>-128678.74095612153</v>
      </c>
      <c r="LUY66" s="1674">
        <f t="shared" ref="LUY66" si="12527">$E59*$C$64*$C$66</f>
        <v>-128678.74095612153</v>
      </c>
      <c r="LVA66" s="1674">
        <f t="shared" ref="LVA66" si="12528">$E59*$C$64*$C$66</f>
        <v>-128678.74095612153</v>
      </c>
      <c r="LVC66" s="1674">
        <f t="shared" ref="LVC66" si="12529">$E59*$C$64*$C$66</f>
        <v>-128678.74095612153</v>
      </c>
      <c r="LVE66" s="1674">
        <f t="shared" ref="LVE66" si="12530">$E59*$C$64*$C$66</f>
        <v>-128678.74095612153</v>
      </c>
      <c r="LVG66" s="1674">
        <f t="shared" ref="LVG66" si="12531">$E59*$C$64*$C$66</f>
        <v>-128678.74095612153</v>
      </c>
      <c r="LVI66" s="1674">
        <f t="shared" ref="LVI66" si="12532">$E59*$C$64*$C$66</f>
        <v>-128678.74095612153</v>
      </c>
      <c r="LVK66" s="1674">
        <f t="shared" ref="LVK66" si="12533">$E59*$C$64*$C$66</f>
        <v>-128678.74095612153</v>
      </c>
      <c r="LVM66" s="1674">
        <f t="shared" ref="LVM66" si="12534">$E59*$C$64*$C$66</f>
        <v>-128678.74095612153</v>
      </c>
      <c r="LVO66" s="1674">
        <f t="shared" ref="LVO66" si="12535">$E59*$C$64*$C$66</f>
        <v>-128678.74095612153</v>
      </c>
      <c r="LVQ66" s="1674">
        <f t="shared" ref="LVQ66" si="12536">$E59*$C$64*$C$66</f>
        <v>-128678.74095612153</v>
      </c>
      <c r="LVS66" s="1674">
        <f t="shared" ref="LVS66" si="12537">$E59*$C$64*$C$66</f>
        <v>-128678.74095612153</v>
      </c>
      <c r="LVU66" s="1674">
        <f t="shared" ref="LVU66" si="12538">$E59*$C$64*$C$66</f>
        <v>-128678.74095612153</v>
      </c>
      <c r="LVW66" s="1674">
        <f t="shared" ref="LVW66" si="12539">$E59*$C$64*$C$66</f>
        <v>-128678.74095612153</v>
      </c>
      <c r="LVY66" s="1674">
        <f t="shared" ref="LVY66" si="12540">$E59*$C$64*$C$66</f>
        <v>-128678.74095612153</v>
      </c>
      <c r="LWA66" s="1674">
        <f t="shared" ref="LWA66" si="12541">$E59*$C$64*$C$66</f>
        <v>-128678.74095612153</v>
      </c>
      <c r="LWC66" s="1674">
        <f t="shared" ref="LWC66" si="12542">$E59*$C$64*$C$66</f>
        <v>-128678.74095612153</v>
      </c>
      <c r="LWE66" s="1674">
        <f t="shared" ref="LWE66" si="12543">$E59*$C$64*$C$66</f>
        <v>-128678.74095612153</v>
      </c>
      <c r="LWG66" s="1674">
        <f t="shared" ref="LWG66" si="12544">$E59*$C$64*$C$66</f>
        <v>-128678.74095612153</v>
      </c>
      <c r="LWI66" s="1674">
        <f t="shared" ref="LWI66" si="12545">$E59*$C$64*$C$66</f>
        <v>-128678.74095612153</v>
      </c>
      <c r="LWK66" s="1674">
        <f t="shared" ref="LWK66" si="12546">$E59*$C$64*$C$66</f>
        <v>-128678.74095612153</v>
      </c>
      <c r="LWM66" s="1674">
        <f t="shared" ref="LWM66" si="12547">$E59*$C$64*$C$66</f>
        <v>-128678.74095612153</v>
      </c>
      <c r="LWO66" s="1674">
        <f t="shared" ref="LWO66" si="12548">$E59*$C$64*$C$66</f>
        <v>-128678.74095612153</v>
      </c>
      <c r="LWQ66" s="1674">
        <f t="shared" ref="LWQ66" si="12549">$E59*$C$64*$C$66</f>
        <v>-128678.74095612153</v>
      </c>
      <c r="LWS66" s="1674">
        <f t="shared" ref="LWS66" si="12550">$E59*$C$64*$C$66</f>
        <v>-128678.74095612153</v>
      </c>
      <c r="LWU66" s="1674">
        <f t="shared" ref="LWU66" si="12551">$E59*$C$64*$C$66</f>
        <v>-128678.74095612153</v>
      </c>
      <c r="LWW66" s="1674">
        <f t="shared" ref="LWW66" si="12552">$E59*$C$64*$C$66</f>
        <v>-128678.74095612153</v>
      </c>
      <c r="LWY66" s="1674">
        <f t="shared" ref="LWY66" si="12553">$E59*$C$64*$C$66</f>
        <v>-128678.74095612153</v>
      </c>
      <c r="LXA66" s="1674">
        <f t="shared" ref="LXA66" si="12554">$E59*$C$64*$C$66</f>
        <v>-128678.74095612153</v>
      </c>
      <c r="LXC66" s="1674">
        <f t="shared" ref="LXC66" si="12555">$E59*$C$64*$C$66</f>
        <v>-128678.74095612153</v>
      </c>
      <c r="LXE66" s="1674">
        <f t="shared" ref="LXE66" si="12556">$E59*$C$64*$C$66</f>
        <v>-128678.74095612153</v>
      </c>
      <c r="LXG66" s="1674">
        <f t="shared" ref="LXG66" si="12557">$E59*$C$64*$C$66</f>
        <v>-128678.74095612153</v>
      </c>
      <c r="LXI66" s="1674">
        <f t="shared" ref="LXI66" si="12558">$E59*$C$64*$C$66</f>
        <v>-128678.74095612153</v>
      </c>
      <c r="LXK66" s="1674">
        <f t="shared" ref="LXK66" si="12559">$E59*$C$64*$C$66</f>
        <v>-128678.74095612153</v>
      </c>
      <c r="LXM66" s="1674">
        <f t="shared" ref="LXM66" si="12560">$E59*$C$64*$C$66</f>
        <v>-128678.74095612153</v>
      </c>
      <c r="LXO66" s="1674">
        <f t="shared" ref="LXO66" si="12561">$E59*$C$64*$C$66</f>
        <v>-128678.74095612153</v>
      </c>
      <c r="LXQ66" s="1674">
        <f t="shared" ref="LXQ66" si="12562">$E59*$C$64*$C$66</f>
        <v>-128678.74095612153</v>
      </c>
      <c r="LXS66" s="1674">
        <f t="shared" ref="LXS66" si="12563">$E59*$C$64*$C$66</f>
        <v>-128678.74095612153</v>
      </c>
      <c r="LXU66" s="1674">
        <f t="shared" ref="LXU66" si="12564">$E59*$C$64*$C$66</f>
        <v>-128678.74095612153</v>
      </c>
      <c r="LXW66" s="1674">
        <f t="shared" ref="LXW66" si="12565">$E59*$C$64*$C$66</f>
        <v>-128678.74095612153</v>
      </c>
      <c r="LXY66" s="1674">
        <f t="shared" ref="LXY66" si="12566">$E59*$C$64*$C$66</f>
        <v>-128678.74095612153</v>
      </c>
      <c r="LYA66" s="1674">
        <f t="shared" ref="LYA66" si="12567">$E59*$C$64*$C$66</f>
        <v>-128678.74095612153</v>
      </c>
      <c r="LYC66" s="1674">
        <f t="shared" ref="LYC66" si="12568">$E59*$C$64*$C$66</f>
        <v>-128678.74095612153</v>
      </c>
      <c r="LYE66" s="1674">
        <f t="shared" ref="LYE66" si="12569">$E59*$C$64*$C$66</f>
        <v>-128678.74095612153</v>
      </c>
      <c r="LYG66" s="1674">
        <f t="shared" ref="LYG66" si="12570">$E59*$C$64*$C$66</f>
        <v>-128678.74095612153</v>
      </c>
      <c r="LYI66" s="1674">
        <f t="shared" ref="LYI66" si="12571">$E59*$C$64*$C$66</f>
        <v>-128678.74095612153</v>
      </c>
      <c r="LYK66" s="1674">
        <f t="shared" ref="LYK66" si="12572">$E59*$C$64*$C$66</f>
        <v>-128678.74095612153</v>
      </c>
      <c r="LYM66" s="1674">
        <f t="shared" ref="LYM66" si="12573">$E59*$C$64*$C$66</f>
        <v>-128678.74095612153</v>
      </c>
      <c r="LYO66" s="1674">
        <f t="shared" ref="LYO66" si="12574">$E59*$C$64*$C$66</f>
        <v>-128678.74095612153</v>
      </c>
      <c r="LYQ66" s="1674">
        <f t="shared" ref="LYQ66" si="12575">$E59*$C$64*$C$66</f>
        <v>-128678.74095612153</v>
      </c>
      <c r="LYS66" s="1674">
        <f t="shared" ref="LYS66" si="12576">$E59*$C$64*$C$66</f>
        <v>-128678.74095612153</v>
      </c>
      <c r="LYU66" s="1674">
        <f t="shared" ref="LYU66" si="12577">$E59*$C$64*$C$66</f>
        <v>-128678.74095612153</v>
      </c>
      <c r="LYW66" s="1674">
        <f t="shared" ref="LYW66" si="12578">$E59*$C$64*$C$66</f>
        <v>-128678.74095612153</v>
      </c>
      <c r="LYY66" s="1674">
        <f t="shared" ref="LYY66" si="12579">$E59*$C$64*$C$66</f>
        <v>-128678.74095612153</v>
      </c>
      <c r="LZA66" s="1674">
        <f t="shared" ref="LZA66" si="12580">$E59*$C$64*$C$66</f>
        <v>-128678.74095612153</v>
      </c>
      <c r="LZC66" s="1674">
        <f t="shared" ref="LZC66" si="12581">$E59*$C$64*$C$66</f>
        <v>-128678.74095612153</v>
      </c>
      <c r="LZE66" s="1674">
        <f t="shared" ref="LZE66" si="12582">$E59*$C$64*$C$66</f>
        <v>-128678.74095612153</v>
      </c>
      <c r="LZG66" s="1674">
        <f t="shared" ref="LZG66" si="12583">$E59*$C$64*$C$66</f>
        <v>-128678.74095612153</v>
      </c>
      <c r="LZI66" s="1674">
        <f t="shared" ref="LZI66" si="12584">$E59*$C$64*$C$66</f>
        <v>-128678.74095612153</v>
      </c>
      <c r="LZK66" s="1674">
        <f t="shared" ref="LZK66" si="12585">$E59*$C$64*$C$66</f>
        <v>-128678.74095612153</v>
      </c>
      <c r="LZM66" s="1674">
        <f t="shared" ref="LZM66" si="12586">$E59*$C$64*$C$66</f>
        <v>-128678.74095612153</v>
      </c>
      <c r="LZO66" s="1674">
        <f t="shared" ref="LZO66" si="12587">$E59*$C$64*$C$66</f>
        <v>-128678.74095612153</v>
      </c>
      <c r="LZQ66" s="1674">
        <f t="shared" ref="LZQ66" si="12588">$E59*$C$64*$C$66</f>
        <v>-128678.74095612153</v>
      </c>
      <c r="LZS66" s="1674">
        <f t="shared" ref="LZS66" si="12589">$E59*$C$64*$C$66</f>
        <v>-128678.74095612153</v>
      </c>
      <c r="LZU66" s="1674">
        <f t="shared" ref="LZU66" si="12590">$E59*$C$64*$C$66</f>
        <v>-128678.74095612153</v>
      </c>
      <c r="LZW66" s="1674">
        <f t="shared" ref="LZW66" si="12591">$E59*$C$64*$C$66</f>
        <v>-128678.74095612153</v>
      </c>
      <c r="LZY66" s="1674">
        <f t="shared" ref="LZY66" si="12592">$E59*$C$64*$C$66</f>
        <v>-128678.74095612153</v>
      </c>
      <c r="MAA66" s="1674">
        <f t="shared" ref="MAA66" si="12593">$E59*$C$64*$C$66</f>
        <v>-128678.74095612153</v>
      </c>
      <c r="MAC66" s="1674">
        <f t="shared" ref="MAC66" si="12594">$E59*$C$64*$C$66</f>
        <v>-128678.74095612153</v>
      </c>
      <c r="MAE66" s="1674">
        <f t="shared" ref="MAE66" si="12595">$E59*$C$64*$C$66</f>
        <v>-128678.74095612153</v>
      </c>
      <c r="MAG66" s="1674">
        <f t="shared" ref="MAG66" si="12596">$E59*$C$64*$C$66</f>
        <v>-128678.74095612153</v>
      </c>
      <c r="MAI66" s="1674">
        <f t="shared" ref="MAI66" si="12597">$E59*$C$64*$C$66</f>
        <v>-128678.74095612153</v>
      </c>
      <c r="MAK66" s="1674">
        <f t="shared" ref="MAK66" si="12598">$E59*$C$64*$C$66</f>
        <v>-128678.74095612153</v>
      </c>
      <c r="MAM66" s="1674">
        <f t="shared" ref="MAM66" si="12599">$E59*$C$64*$C$66</f>
        <v>-128678.74095612153</v>
      </c>
      <c r="MAO66" s="1674">
        <f t="shared" ref="MAO66" si="12600">$E59*$C$64*$C$66</f>
        <v>-128678.74095612153</v>
      </c>
      <c r="MAQ66" s="1674">
        <f t="shared" ref="MAQ66" si="12601">$E59*$C$64*$C$66</f>
        <v>-128678.74095612153</v>
      </c>
      <c r="MAS66" s="1674">
        <f t="shared" ref="MAS66" si="12602">$E59*$C$64*$C$66</f>
        <v>-128678.74095612153</v>
      </c>
      <c r="MAU66" s="1674">
        <f t="shared" ref="MAU66" si="12603">$E59*$C$64*$C$66</f>
        <v>-128678.74095612153</v>
      </c>
      <c r="MAW66" s="1674">
        <f t="shared" ref="MAW66" si="12604">$E59*$C$64*$C$66</f>
        <v>-128678.74095612153</v>
      </c>
      <c r="MAY66" s="1674">
        <f t="shared" ref="MAY66" si="12605">$E59*$C$64*$C$66</f>
        <v>-128678.74095612153</v>
      </c>
      <c r="MBA66" s="1674">
        <f t="shared" ref="MBA66" si="12606">$E59*$C$64*$C$66</f>
        <v>-128678.74095612153</v>
      </c>
      <c r="MBC66" s="1674">
        <f t="shared" ref="MBC66" si="12607">$E59*$C$64*$C$66</f>
        <v>-128678.74095612153</v>
      </c>
      <c r="MBE66" s="1674">
        <f t="shared" ref="MBE66" si="12608">$E59*$C$64*$C$66</f>
        <v>-128678.74095612153</v>
      </c>
      <c r="MBG66" s="1674">
        <f t="shared" ref="MBG66" si="12609">$E59*$C$64*$C$66</f>
        <v>-128678.74095612153</v>
      </c>
      <c r="MBI66" s="1674">
        <f t="shared" ref="MBI66" si="12610">$E59*$C$64*$C$66</f>
        <v>-128678.74095612153</v>
      </c>
      <c r="MBK66" s="1674">
        <f t="shared" ref="MBK66" si="12611">$E59*$C$64*$C$66</f>
        <v>-128678.74095612153</v>
      </c>
      <c r="MBM66" s="1674">
        <f t="shared" ref="MBM66" si="12612">$E59*$C$64*$C$66</f>
        <v>-128678.74095612153</v>
      </c>
      <c r="MBO66" s="1674">
        <f t="shared" ref="MBO66" si="12613">$E59*$C$64*$C$66</f>
        <v>-128678.74095612153</v>
      </c>
      <c r="MBQ66" s="1674">
        <f t="shared" ref="MBQ66" si="12614">$E59*$C$64*$C$66</f>
        <v>-128678.74095612153</v>
      </c>
      <c r="MBS66" s="1674">
        <f t="shared" ref="MBS66" si="12615">$E59*$C$64*$C$66</f>
        <v>-128678.74095612153</v>
      </c>
      <c r="MBU66" s="1674">
        <f t="shared" ref="MBU66" si="12616">$E59*$C$64*$C$66</f>
        <v>-128678.74095612153</v>
      </c>
      <c r="MBW66" s="1674">
        <f t="shared" ref="MBW66" si="12617">$E59*$C$64*$C$66</f>
        <v>-128678.74095612153</v>
      </c>
      <c r="MBY66" s="1674">
        <f t="shared" ref="MBY66" si="12618">$E59*$C$64*$C$66</f>
        <v>-128678.74095612153</v>
      </c>
      <c r="MCA66" s="1674">
        <f t="shared" ref="MCA66" si="12619">$E59*$C$64*$C$66</f>
        <v>-128678.74095612153</v>
      </c>
      <c r="MCC66" s="1674">
        <f t="shared" ref="MCC66" si="12620">$E59*$C$64*$C$66</f>
        <v>-128678.74095612153</v>
      </c>
      <c r="MCE66" s="1674">
        <f t="shared" ref="MCE66" si="12621">$E59*$C$64*$C$66</f>
        <v>-128678.74095612153</v>
      </c>
      <c r="MCG66" s="1674">
        <f t="shared" ref="MCG66" si="12622">$E59*$C$64*$C$66</f>
        <v>-128678.74095612153</v>
      </c>
      <c r="MCI66" s="1674">
        <f t="shared" ref="MCI66" si="12623">$E59*$C$64*$C$66</f>
        <v>-128678.74095612153</v>
      </c>
      <c r="MCK66" s="1674">
        <f t="shared" ref="MCK66" si="12624">$E59*$C$64*$C$66</f>
        <v>-128678.74095612153</v>
      </c>
      <c r="MCM66" s="1674">
        <f t="shared" ref="MCM66" si="12625">$E59*$C$64*$C$66</f>
        <v>-128678.74095612153</v>
      </c>
      <c r="MCO66" s="1674">
        <f t="shared" ref="MCO66" si="12626">$E59*$C$64*$C$66</f>
        <v>-128678.74095612153</v>
      </c>
      <c r="MCQ66" s="1674">
        <f t="shared" ref="MCQ66" si="12627">$E59*$C$64*$C$66</f>
        <v>-128678.74095612153</v>
      </c>
      <c r="MCS66" s="1674">
        <f t="shared" ref="MCS66" si="12628">$E59*$C$64*$C$66</f>
        <v>-128678.74095612153</v>
      </c>
      <c r="MCU66" s="1674">
        <f t="shared" ref="MCU66" si="12629">$E59*$C$64*$C$66</f>
        <v>-128678.74095612153</v>
      </c>
      <c r="MCW66" s="1674">
        <f t="shared" ref="MCW66" si="12630">$E59*$C$64*$C$66</f>
        <v>-128678.74095612153</v>
      </c>
      <c r="MCY66" s="1674">
        <f t="shared" ref="MCY66" si="12631">$E59*$C$64*$C$66</f>
        <v>-128678.74095612153</v>
      </c>
      <c r="MDA66" s="1674">
        <f t="shared" ref="MDA66" si="12632">$E59*$C$64*$C$66</f>
        <v>-128678.74095612153</v>
      </c>
      <c r="MDC66" s="1674">
        <f t="shared" ref="MDC66" si="12633">$E59*$C$64*$C$66</f>
        <v>-128678.74095612153</v>
      </c>
      <c r="MDE66" s="1674">
        <f t="shared" ref="MDE66" si="12634">$E59*$C$64*$C$66</f>
        <v>-128678.74095612153</v>
      </c>
      <c r="MDG66" s="1674">
        <f t="shared" ref="MDG66" si="12635">$E59*$C$64*$C$66</f>
        <v>-128678.74095612153</v>
      </c>
      <c r="MDI66" s="1674">
        <f t="shared" ref="MDI66" si="12636">$E59*$C$64*$C$66</f>
        <v>-128678.74095612153</v>
      </c>
      <c r="MDK66" s="1674">
        <f t="shared" ref="MDK66" si="12637">$E59*$C$64*$C$66</f>
        <v>-128678.74095612153</v>
      </c>
      <c r="MDM66" s="1674">
        <f t="shared" ref="MDM66" si="12638">$E59*$C$64*$C$66</f>
        <v>-128678.74095612153</v>
      </c>
      <c r="MDO66" s="1674">
        <f t="shared" ref="MDO66" si="12639">$E59*$C$64*$C$66</f>
        <v>-128678.74095612153</v>
      </c>
      <c r="MDQ66" s="1674">
        <f t="shared" ref="MDQ66" si="12640">$E59*$C$64*$C$66</f>
        <v>-128678.74095612153</v>
      </c>
      <c r="MDS66" s="1674">
        <f t="shared" ref="MDS66" si="12641">$E59*$C$64*$C$66</f>
        <v>-128678.74095612153</v>
      </c>
      <c r="MDU66" s="1674">
        <f t="shared" ref="MDU66" si="12642">$E59*$C$64*$C$66</f>
        <v>-128678.74095612153</v>
      </c>
      <c r="MDW66" s="1674">
        <f t="shared" ref="MDW66" si="12643">$E59*$C$64*$C$66</f>
        <v>-128678.74095612153</v>
      </c>
      <c r="MDY66" s="1674">
        <f t="shared" ref="MDY66" si="12644">$E59*$C$64*$C$66</f>
        <v>-128678.74095612153</v>
      </c>
      <c r="MEA66" s="1674">
        <f t="shared" ref="MEA66" si="12645">$E59*$C$64*$C$66</f>
        <v>-128678.74095612153</v>
      </c>
      <c r="MEC66" s="1674">
        <f t="shared" ref="MEC66" si="12646">$E59*$C$64*$C$66</f>
        <v>-128678.74095612153</v>
      </c>
      <c r="MEE66" s="1674">
        <f t="shared" ref="MEE66" si="12647">$E59*$C$64*$C$66</f>
        <v>-128678.74095612153</v>
      </c>
      <c r="MEG66" s="1674">
        <f t="shared" ref="MEG66" si="12648">$E59*$C$64*$C$66</f>
        <v>-128678.74095612153</v>
      </c>
      <c r="MEI66" s="1674">
        <f t="shared" ref="MEI66" si="12649">$E59*$C$64*$C$66</f>
        <v>-128678.74095612153</v>
      </c>
      <c r="MEK66" s="1674">
        <f t="shared" ref="MEK66" si="12650">$E59*$C$64*$C$66</f>
        <v>-128678.74095612153</v>
      </c>
      <c r="MEM66" s="1674">
        <f t="shared" ref="MEM66" si="12651">$E59*$C$64*$C$66</f>
        <v>-128678.74095612153</v>
      </c>
      <c r="MEO66" s="1674">
        <f t="shared" ref="MEO66" si="12652">$E59*$C$64*$C$66</f>
        <v>-128678.74095612153</v>
      </c>
      <c r="MEQ66" s="1674">
        <f t="shared" ref="MEQ66" si="12653">$E59*$C$64*$C$66</f>
        <v>-128678.74095612153</v>
      </c>
      <c r="MES66" s="1674">
        <f t="shared" ref="MES66" si="12654">$E59*$C$64*$C$66</f>
        <v>-128678.74095612153</v>
      </c>
      <c r="MEU66" s="1674">
        <f t="shared" ref="MEU66" si="12655">$E59*$C$64*$C$66</f>
        <v>-128678.74095612153</v>
      </c>
      <c r="MEW66" s="1674">
        <f t="shared" ref="MEW66" si="12656">$E59*$C$64*$C$66</f>
        <v>-128678.74095612153</v>
      </c>
      <c r="MEY66" s="1674">
        <f t="shared" ref="MEY66" si="12657">$E59*$C$64*$C$66</f>
        <v>-128678.74095612153</v>
      </c>
      <c r="MFA66" s="1674">
        <f t="shared" ref="MFA66" si="12658">$E59*$C$64*$C$66</f>
        <v>-128678.74095612153</v>
      </c>
      <c r="MFC66" s="1674">
        <f t="shared" ref="MFC66" si="12659">$E59*$C$64*$C$66</f>
        <v>-128678.74095612153</v>
      </c>
      <c r="MFE66" s="1674">
        <f t="shared" ref="MFE66" si="12660">$E59*$C$64*$C$66</f>
        <v>-128678.74095612153</v>
      </c>
      <c r="MFG66" s="1674">
        <f t="shared" ref="MFG66" si="12661">$E59*$C$64*$C$66</f>
        <v>-128678.74095612153</v>
      </c>
      <c r="MFI66" s="1674">
        <f t="shared" ref="MFI66" si="12662">$E59*$C$64*$C$66</f>
        <v>-128678.74095612153</v>
      </c>
      <c r="MFK66" s="1674">
        <f t="shared" ref="MFK66" si="12663">$E59*$C$64*$C$66</f>
        <v>-128678.74095612153</v>
      </c>
      <c r="MFM66" s="1674">
        <f t="shared" ref="MFM66" si="12664">$E59*$C$64*$C$66</f>
        <v>-128678.74095612153</v>
      </c>
      <c r="MFO66" s="1674">
        <f t="shared" ref="MFO66" si="12665">$E59*$C$64*$C$66</f>
        <v>-128678.74095612153</v>
      </c>
      <c r="MFQ66" s="1674">
        <f t="shared" ref="MFQ66" si="12666">$E59*$C$64*$C$66</f>
        <v>-128678.74095612153</v>
      </c>
      <c r="MFS66" s="1674">
        <f t="shared" ref="MFS66" si="12667">$E59*$C$64*$C$66</f>
        <v>-128678.74095612153</v>
      </c>
      <c r="MFU66" s="1674">
        <f t="shared" ref="MFU66" si="12668">$E59*$C$64*$C$66</f>
        <v>-128678.74095612153</v>
      </c>
      <c r="MFW66" s="1674">
        <f t="shared" ref="MFW66" si="12669">$E59*$C$64*$C$66</f>
        <v>-128678.74095612153</v>
      </c>
      <c r="MFY66" s="1674">
        <f t="shared" ref="MFY66" si="12670">$E59*$C$64*$C$66</f>
        <v>-128678.74095612153</v>
      </c>
      <c r="MGA66" s="1674">
        <f t="shared" ref="MGA66" si="12671">$E59*$C$64*$C$66</f>
        <v>-128678.74095612153</v>
      </c>
      <c r="MGC66" s="1674">
        <f t="shared" ref="MGC66" si="12672">$E59*$C$64*$C$66</f>
        <v>-128678.74095612153</v>
      </c>
      <c r="MGE66" s="1674">
        <f t="shared" ref="MGE66" si="12673">$E59*$C$64*$C$66</f>
        <v>-128678.74095612153</v>
      </c>
      <c r="MGG66" s="1674">
        <f t="shared" ref="MGG66" si="12674">$E59*$C$64*$C$66</f>
        <v>-128678.74095612153</v>
      </c>
      <c r="MGI66" s="1674">
        <f t="shared" ref="MGI66" si="12675">$E59*$C$64*$C$66</f>
        <v>-128678.74095612153</v>
      </c>
      <c r="MGK66" s="1674">
        <f t="shared" ref="MGK66" si="12676">$E59*$C$64*$C$66</f>
        <v>-128678.74095612153</v>
      </c>
      <c r="MGM66" s="1674">
        <f t="shared" ref="MGM66" si="12677">$E59*$C$64*$C$66</f>
        <v>-128678.74095612153</v>
      </c>
      <c r="MGO66" s="1674">
        <f t="shared" ref="MGO66" si="12678">$E59*$C$64*$C$66</f>
        <v>-128678.74095612153</v>
      </c>
      <c r="MGQ66" s="1674">
        <f t="shared" ref="MGQ66" si="12679">$E59*$C$64*$C$66</f>
        <v>-128678.74095612153</v>
      </c>
      <c r="MGS66" s="1674">
        <f t="shared" ref="MGS66" si="12680">$E59*$C$64*$C$66</f>
        <v>-128678.74095612153</v>
      </c>
      <c r="MGU66" s="1674">
        <f t="shared" ref="MGU66" si="12681">$E59*$C$64*$C$66</f>
        <v>-128678.74095612153</v>
      </c>
      <c r="MGW66" s="1674">
        <f t="shared" ref="MGW66" si="12682">$E59*$C$64*$C$66</f>
        <v>-128678.74095612153</v>
      </c>
      <c r="MGY66" s="1674">
        <f t="shared" ref="MGY66" si="12683">$E59*$C$64*$C$66</f>
        <v>-128678.74095612153</v>
      </c>
      <c r="MHA66" s="1674">
        <f t="shared" ref="MHA66" si="12684">$E59*$C$64*$C$66</f>
        <v>-128678.74095612153</v>
      </c>
      <c r="MHC66" s="1674">
        <f t="shared" ref="MHC66" si="12685">$E59*$C$64*$C$66</f>
        <v>-128678.74095612153</v>
      </c>
      <c r="MHE66" s="1674">
        <f t="shared" ref="MHE66" si="12686">$E59*$C$64*$C$66</f>
        <v>-128678.74095612153</v>
      </c>
      <c r="MHG66" s="1674">
        <f t="shared" ref="MHG66" si="12687">$E59*$C$64*$C$66</f>
        <v>-128678.74095612153</v>
      </c>
      <c r="MHI66" s="1674">
        <f t="shared" ref="MHI66" si="12688">$E59*$C$64*$C$66</f>
        <v>-128678.74095612153</v>
      </c>
      <c r="MHK66" s="1674">
        <f t="shared" ref="MHK66" si="12689">$E59*$C$64*$C$66</f>
        <v>-128678.74095612153</v>
      </c>
      <c r="MHM66" s="1674">
        <f t="shared" ref="MHM66" si="12690">$E59*$C$64*$C$66</f>
        <v>-128678.74095612153</v>
      </c>
      <c r="MHO66" s="1674">
        <f t="shared" ref="MHO66" si="12691">$E59*$C$64*$C$66</f>
        <v>-128678.74095612153</v>
      </c>
      <c r="MHQ66" s="1674">
        <f t="shared" ref="MHQ66" si="12692">$E59*$C$64*$C$66</f>
        <v>-128678.74095612153</v>
      </c>
      <c r="MHS66" s="1674">
        <f t="shared" ref="MHS66" si="12693">$E59*$C$64*$C$66</f>
        <v>-128678.74095612153</v>
      </c>
      <c r="MHU66" s="1674">
        <f t="shared" ref="MHU66" si="12694">$E59*$C$64*$C$66</f>
        <v>-128678.74095612153</v>
      </c>
      <c r="MHW66" s="1674">
        <f t="shared" ref="MHW66" si="12695">$E59*$C$64*$C$66</f>
        <v>-128678.74095612153</v>
      </c>
      <c r="MHY66" s="1674">
        <f t="shared" ref="MHY66" si="12696">$E59*$C$64*$C$66</f>
        <v>-128678.74095612153</v>
      </c>
      <c r="MIA66" s="1674">
        <f t="shared" ref="MIA66" si="12697">$E59*$C$64*$C$66</f>
        <v>-128678.74095612153</v>
      </c>
      <c r="MIC66" s="1674">
        <f t="shared" ref="MIC66" si="12698">$E59*$C$64*$C$66</f>
        <v>-128678.74095612153</v>
      </c>
      <c r="MIE66" s="1674">
        <f t="shared" ref="MIE66" si="12699">$E59*$C$64*$C$66</f>
        <v>-128678.74095612153</v>
      </c>
      <c r="MIG66" s="1674">
        <f t="shared" ref="MIG66" si="12700">$E59*$C$64*$C$66</f>
        <v>-128678.74095612153</v>
      </c>
      <c r="MII66" s="1674">
        <f t="shared" ref="MII66" si="12701">$E59*$C$64*$C$66</f>
        <v>-128678.74095612153</v>
      </c>
      <c r="MIK66" s="1674">
        <f t="shared" ref="MIK66" si="12702">$E59*$C$64*$C$66</f>
        <v>-128678.74095612153</v>
      </c>
      <c r="MIM66" s="1674">
        <f t="shared" ref="MIM66" si="12703">$E59*$C$64*$C$66</f>
        <v>-128678.74095612153</v>
      </c>
      <c r="MIO66" s="1674">
        <f t="shared" ref="MIO66" si="12704">$E59*$C$64*$C$66</f>
        <v>-128678.74095612153</v>
      </c>
      <c r="MIQ66" s="1674">
        <f t="shared" ref="MIQ66" si="12705">$E59*$C$64*$C$66</f>
        <v>-128678.74095612153</v>
      </c>
      <c r="MIS66" s="1674">
        <f t="shared" ref="MIS66" si="12706">$E59*$C$64*$C$66</f>
        <v>-128678.74095612153</v>
      </c>
      <c r="MIU66" s="1674">
        <f t="shared" ref="MIU66" si="12707">$E59*$C$64*$C$66</f>
        <v>-128678.74095612153</v>
      </c>
      <c r="MIW66" s="1674">
        <f t="shared" ref="MIW66" si="12708">$E59*$C$64*$C$66</f>
        <v>-128678.74095612153</v>
      </c>
      <c r="MIY66" s="1674">
        <f t="shared" ref="MIY66" si="12709">$E59*$C$64*$C$66</f>
        <v>-128678.74095612153</v>
      </c>
      <c r="MJA66" s="1674">
        <f t="shared" ref="MJA66" si="12710">$E59*$C$64*$C$66</f>
        <v>-128678.74095612153</v>
      </c>
      <c r="MJC66" s="1674">
        <f t="shared" ref="MJC66" si="12711">$E59*$C$64*$C$66</f>
        <v>-128678.74095612153</v>
      </c>
      <c r="MJE66" s="1674">
        <f t="shared" ref="MJE66" si="12712">$E59*$C$64*$C$66</f>
        <v>-128678.74095612153</v>
      </c>
      <c r="MJG66" s="1674">
        <f t="shared" ref="MJG66" si="12713">$E59*$C$64*$C$66</f>
        <v>-128678.74095612153</v>
      </c>
      <c r="MJI66" s="1674">
        <f t="shared" ref="MJI66" si="12714">$E59*$C$64*$C$66</f>
        <v>-128678.74095612153</v>
      </c>
      <c r="MJK66" s="1674">
        <f t="shared" ref="MJK66" si="12715">$E59*$C$64*$C$66</f>
        <v>-128678.74095612153</v>
      </c>
      <c r="MJM66" s="1674">
        <f t="shared" ref="MJM66" si="12716">$E59*$C$64*$C$66</f>
        <v>-128678.74095612153</v>
      </c>
      <c r="MJO66" s="1674">
        <f t="shared" ref="MJO66" si="12717">$E59*$C$64*$C$66</f>
        <v>-128678.74095612153</v>
      </c>
      <c r="MJQ66" s="1674">
        <f t="shared" ref="MJQ66" si="12718">$E59*$C$64*$C$66</f>
        <v>-128678.74095612153</v>
      </c>
      <c r="MJS66" s="1674">
        <f t="shared" ref="MJS66" si="12719">$E59*$C$64*$C$66</f>
        <v>-128678.74095612153</v>
      </c>
      <c r="MJU66" s="1674">
        <f t="shared" ref="MJU66" si="12720">$E59*$C$64*$C$66</f>
        <v>-128678.74095612153</v>
      </c>
      <c r="MJW66" s="1674">
        <f t="shared" ref="MJW66" si="12721">$E59*$C$64*$C$66</f>
        <v>-128678.74095612153</v>
      </c>
      <c r="MJY66" s="1674">
        <f t="shared" ref="MJY66" si="12722">$E59*$C$64*$C$66</f>
        <v>-128678.74095612153</v>
      </c>
      <c r="MKA66" s="1674">
        <f t="shared" ref="MKA66" si="12723">$E59*$C$64*$C$66</f>
        <v>-128678.74095612153</v>
      </c>
      <c r="MKC66" s="1674">
        <f t="shared" ref="MKC66" si="12724">$E59*$C$64*$C$66</f>
        <v>-128678.74095612153</v>
      </c>
      <c r="MKE66" s="1674">
        <f t="shared" ref="MKE66" si="12725">$E59*$C$64*$C$66</f>
        <v>-128678.74095612153</v>
      </c>
      <c r="MKG66" s="1674">
        <f t="shared" ref="MKG66" si="12726">$E59*$C$64*$C$66</f>
        <v>-128678.74095612153</v>
      </c>
      <c r="MKI66" s="1674">
        <f t="shared" ref="MKI66" si="12727">$E59*$C$64*$C$66</f>
        <v>-128678.74095612153</v>
      </c>
      <c r="MKK66" s="1674">
        <f t="shared" ref="MKK66" si="12728">$E59*$C$64*$C$66</f>
        <v>-128678.74095612153</v>
      </c>
      <c r="MKM66" s="1674">
        <f t="shared" ref="MKM66" si="12729">$E59*$C$64*$C$66</f>
        <v>-128678.74095612153</v>
      </c>
      <c r="MKO66" s="1674">
        <f t="shared" ref="MKO66" si="12730">$E59*$C$64*$C$66</f>
        <v>-128678.74095612153</v>
      </c>
      <c r="MKQ66" s="1674">
        <f t="shared" ref="MKQ66" si="12731">$E59*$C$64*$C$66</f>
        <v>-128678.74095612153</v>
      </c>
      <c r="MKS66" s="1674">
        <f t="shared" ref="MKS66" si="12732">$E59*$C$64*$C$66</f>
        <v>-128678.74095612153</v>
      </c>
      <c r="MKU66" s="1674">
        <f t="shared" ref="MKU66" si="12733">$E59*$C$64*$C$66</f>
        <v>-128678.74095612153</v>
      </c>
      <c r="MKW66" s="1674">
        <f t="shared" ref="MKW66" si="12734">$E59*$C$64*$C$66</f>
        <v>-128678.74095612153</v>
      </c>
      <c r="MKY66" s="1674">
        <f t="shared" ref="MKY66" si="12735">$E59*$C$64*$C$66</f>
        <v>-128678.74095612153</v>
      </c>
      <c r="MLA66" s="1674">
        <f t="shared" ref="MLA66" si="12736">$E59*$C$64*$C$66</f>
        <v>-128678.74095612153</v>
      </c>
      <c r="MLC66" s="1674">
        <f t="shared" ref="MLC66" si="12737">$E59*$C$64*$C$66</f>
        <v>-128678.74095612153</v>
      </c>
      <c r="MLE66" s="1674">
        <f t="shared" ref="MLE66" si="12738">$E59*$C$64*$C$66</f>
        <v>-128678.74095612153</v>
      </c>
      <c r="MLG66" s="1674">
        <f t="shared" ref="MLG66" si="12739">$E59*$C$64*$C$66</f>
        <v>-128678.74095612153</v>
      </c>
      <c r="MLI66" s="1674">
        <f t="shared" ref="MLI66" si="12740">$E59*$C$64*$C$66</f>
        <v>-128678.74095612153</v>
      </c>
      <c r="MLK66" s="1674">
        <f t="shared" ref="MLK66" si="12741">$E59*$C$64*$C$66</f>
        <v>-128678.74095612153</v>
      </c>
      <c r="MLM66" s="1674">
        <f t="shared" ref="MLM66" si="12742">$E59*$C$64*$C$66</f>
        <v>-128678.74095612153</v>
      </c>
      <c r="MLO66" s="1674">
        <f t="shared" ref="MLO66" si="12743">$E59*$C$64*$C$66</f>
        <v>-128678.74095612153</v>
      </c>
      <c r="MLQ66" s="1674">
        <f t="shared" ref="MLQ66" si="12744">$E59*$C$64*$C$66</f>
        <v>-128678.74095612153</v>
      </c>
      <c r="MLS66" s="1674">
        <f t="shared" ref="MLS66" si="12745">$E59*$C$64*$C$66</f>
        <v>-128678.74095612153</v>
      </c>
      <c r="MLU66" s="1674">
        <f t="shared" ref="MLU66" si="12746">$E59*$C$64*$C$66</f>
        <v>-128678.74095612153</v>
      </c>
      <c r="MLW66" s="1674">
        <f t="shared" ref="MLW66" si="12747">$E59*$C$64*$C$66</f>
        <v>-128678.74095612153</v>
      </c>
      <c r="MLY66" s="1674">
        <f t="shared" ref="MLY66" si="12748">$E59*$C$64*$C$66</f>
        <v>-128678.74095612153</v>
      </c>
      <c r="MMA66" s="1674">
        <f t="shared" ref="MMA66" si="12749">$E59*$C$64*$C$66</f>
        <v>-128678.74095612153</v>
      </c>
      <c r="MMC66" s="1674">
        <f t="shared" ref="MMC66" si="12750">$E59*$C$64*$C$66</f>
        <v>-128678.74095612153</v>
      </c>
      <c r="MME66" s="1674">
        <f t="shared" ref="MME66" si="12751">$E59*$C$64*$C$66</f>
        <v>-128678.74095612153</v>
      </c>
      <c r="MMG66" s="1674">
        <f t="shared" ref="MMG66" si="12752">$E59*$C$64*$C$66</f>
        <v>-128678.74095612153</v>
      </c>
      <c r="MMI66" s="1674">
        <f t="shared" ref="MMI66" si="12753">$E59*$C$64*$C$66</f>
        <v>-128678.74095612153</v>
      </c>
      <c r="MMK66" s="1674">
        <f t="shared" ref="MMK66" si="12754">$E59*$C$64*$C$66</f>
        <v>-128678.74095612153</v>
      </c>
      <c r="MMM66" s="1674">
        <f t="shared" ref="MMM66" si="12755">$E59*$C$64*$C$66</f>
        <v>-128678.74095612153</v>
      </c>
      <c r="MMO66" s="1674">
        <f t="shared" ref="MMO66" si="12756">$E59*$C$64*$C$66</f>
        <v>-128678.74095612153</v>
      </c>
      <c r="MMQ66" s="1674">
        <f t="shared" ref="MMQ66" si="12757">$E59*$C$64*$C$66</f>
        <v>-128678.74095612153</v>
      </c>
      <c r="MMS66" s="1674">
        <f t="shared" ref="MMS66" si="12758">$E59*$C$64*$C$66</f>
        <v>-128678.74095612153</v>
      </c>
      <c r="MMU66" s="1674">
        <f t="shared" ref="MMU66" si="12759">$E59*$C$64*$C$66</f>
        <v>-128678.74095612153</v>
      </c>
      <c r="MMW66" s="1674">
        <f t="shared" ref="MMW66" si="12760">$E59*$C$64*$C$66</f>
        <v>-128678.74095612153</v>
      </c>
      <c r="MMY66" s="1674">
        <f t="shared" ref="MMY66" si="12761">$E59*$C$64*$C$66</f>
        <v>-128678.74095612153</v>
      </c>
      <c r="MNA66" s="1674">
        <f t="shared" ref="MNA66" si="12762">$E59*$C$64*$C$66</f>
        <v>-128678.74095612153</v>
      </c>
      <c r="MNC66" s="1674">
        <f t="shared" ref="MNC66" si="12763">$E59*$C$64*$C$66</f>
        <v>-128678.74095612153</v>
      </c>
      <c r="MNE66" s="1674">
        <f t="shared" ref="MNE66" si="12764">$E59*$C$64*$C$66</f>
        <v>-128678.74095612153</v>
      </c>
      <c r="MNG66" s="1674">
        <f t="shared" ref="MNG66" si="12765">$E59*$C$64*$C$66</f>
        <v>-128678.74095612153</v>
      </c>
      <c r="MNI66" s="1674">
        <f t="shared" ref="MNI66" si="12766">$E59*$C$64*$C$66</f>
        <v>-128678.74095612153</v>
      </c>
      <c r="MNK66" s="1674">
        <f t="shared" ref="MNK66" si="12767">$E59*$C$64*$C$66</f>
        <v>-128678.74095612153</v>
      </c>
      <c r="MNM66" s="1674">
        <f t="shared" ref="MNM66" si="12768">$E59*$C$64*$C$66</f>
        <v>-128678.74095612153</v>
      </c>
      <c r="MNO66" s="1674">
        <f t="shared" ref="MNO66" si="12769">$E59*$C$64*$C$66</f>
        <v>-128678.74095612153</v>
      </c>
      <c r="MNQ66" s="1674">
        <f t="shared" ref="MNQ66" si="12770">$E59*$C$64*$C$66</f>
        <v>-128678.74095612153</v>
      </c>
      <c r="MNS66" s="1674">
        <f t="shared" ref="MNS66" si="12771">$E59*$C$64*$C$66</f>
        <v>-128678.74095612153</v>
      </c>
      <c r="MNU66" s="1674">
        <f t="shared" ref="MNU66" si="12772">$E59*$C$64*$C$66</f>
        <v>-128678.74095612153</v>
      </c>
      <c r="MNW66" s="1674">
        <f t="shared" ref="MNW66" si="12773">$E59*$C$64*$C$66</f>
        <v>-128678.74095612153</v>
      </c>
      <c r="MNY66" s="1674">
        <f t="shared" ref="MNY66" si="12774">$E59*$C$64*$C$66</f>
        <v>-128678.74095612153</v>
      </c>
      <c r="MOA66" s="1674">
        <f t="shared" ref="MOA66" si="12775">$E59*$C$64*$C$66</f>
        <v>-128678.74095612153</v>
      </c>
      <c r="MOC66" s="1674">
        <f t="shared" ref="MOC66" si="12776">$E59*$C$64*$C$66</f>
        <v>-128678.74095612153</v>
      </c>
      <c r="MOE66" s="1674">
        <f t="shared" ref="MOE66" si="12777">$E59*$C$64*$C$66</f>
        <v>-128678.74095612153</v>
      </c>
      <c r="MOG66" s="1674">
        <f t="shared" ref="MOG66" si="12778">$E59*$C$64*$C$66</f>
        <v>-128678.74095612153</v>
      </c>
      <c r="MOI66" s="1674">
        <f t="shared" ref="MOI66" si="12779">$E59*$C$64*$C$66</f>
        <v>-128678.74095612153</v>
      </c>
      <c r="MOK66" s="1674">
        <f t="shared" ref="MOK66" si="12780">$E59*$C$64*$C$66</f>
        <v>-128678.74095612153</v>
      </c>
      <c r="MOM66" s="1674">
        <f t="shared" ref="MOM66" si="12781">$E59*$C$64*$C$66</f>
        <v>-128678.74095612153</v>
      </c>
      <c r="MOO66" s="1674">
        <f t="shared" ref="MOO66" si="12782">$E59*$C$64*$C$66</f>
        <v>-128678.74095612153</v>
      </c>
      <c r="MOQ66" s="1674">
        <f t="shared" ref="MOQ66" si="12783">$E59*$C$64*$C$66</f>
        <v>-128678.74095612153</v>
      </c>
      <c r="MOS66" s="1674">
        <f t="shared" ref="MOS66" si="12784">$E59*$C$64*$C$66</f>
        <v>-128678.74095612153</v>
      </c>
      <c r="MOU66" s="1674">
        <f t="shared" ref="MOU66" si="12785">$E59*$C$64*$C$66</f>
        <v>-128678.74095612153</v>
      </c>
      <c r="MOW66" s="1674">
        <f t="shared" ref="MOW66" si="12786">$E59*$C$64*$C$66</f>
        <v>-128678.74095612153</v>
      </c>
      <c r="MOY66" s="1674">
        <f t="shared" ref="MOY66" si="12787">$E59*$C$64*$C$66</f>
        <v>-128678.74095612153</v>
      </c>
      <c r="MPA66" s="1674">
        <f t="shared" ref="MPA66" si="12788">$E59*$C$64*$C$66</f>
        <v>-128678.74095612153</v>
      </c>
      <c r="MPC66" s="1674">
        <f t="shared" ref="MPC66" si="12789">$E59*$C$64*$C$66</f>
        <v>-128678.74095612153</v>
      </c>
      <c r="MPE66" s="1674">
        <f t="shared" ref="MPE66" si="12790">$E59*$C$64*$C$66</f>
        <v>-128678.74095612153</v>
      </c>
      <c r="MPG66" s="1674">
        <f t="shared" ref="MPG66" si="12791">$E59*$C$64*$C$66</f>
        <v>-128678.74095612153</v>
      </c>
      <c r="MPI66" s="1674">
        <f t="shared" ref="MPI66" si="12792">$E59*$C$64*$C$66</f>
        <v>-128678.74095612153</v>
      </c>
      <c r="MPK66" s="1674">
        <f t="shared" ref="MPK66" si="12793">$E59*$C$64*$C$66</f>
        <v>-128678.74095612153</v>
      </c>
      <c r="MPM66" s="1674">
        <f t="shared" ref="MPM66" si="12794">$E59*$C$64*$C$66</f>
        <v>-128678.74095612153</v>
      </c>
      <c r="MPO66" s="1674">
        <f t="shared" ref="MPO66" si="12795">$E59*$C$64*$C$66</f>
        <v>-128678.74095612153</v>
      </c>
      <c r="MPQ66" s="1674">
        <f t="shared" ref="MPQ66" si="12796">$E59*$C$64*$C$66</f>
        <v>-128678.74095612153</v>
      </c>
      <c r="MPS66" s="1674">
        <f t="shared" ref="MPS66" si="12797">$E59*$C$64*$C$66</f>
        <v>-128678.74095612153</v>
      </c>
      <c r="MPU66" s="1674">
        <f t="shared" ref="MPU66" si="12798">$E59*$C$64*$C$66</f>
        <v>-128678.74095612153</v>
      </c>
      <c r="MPW66" s="1674">
        <f t="shared" ref="MPW66" si="12799">$E59*$C$64*$C$66</f>
        <v>-128678.74095612153</v>
      </c>
      <c r="MPY66" s="1674">
        <f t="shared" ref="MPY66" si="12800">$E59*$C$64*$C$66</f>
        <v>-128678.74095612153</v>
      </c>
      <c r="MQA66" s="1674">
        <f t="shared" ref="MQA66" si="12801">$E59*$C$64*$C$66</f>
        <v>-128678.74095612153</v>
      </c>
      <c r="MQC66" s="1674">
        <f t="shared" ref="MQC66" si="12802">$E59*$C$64*$C$66</f>
        <v>-128678.74095612153</v>
      </c>
      <c r="MQE66" s="1674">
        <f t="shared" ref="MQE66" si="12803">$E59*$C$64*$C$66</f>
        <v>-128678.74095612153</v>
      </c>
      <c r="MQG66" s="1674">
        <f t="shared" ref="MQG66" si="12804">$E59*$C$64*$C$66</f>
        <v>-128678.74095612153</v>
      </c>
      <c r="MQI66" s="1674">
        <f t="shared" ref="MQI66" si="12805">$E59*$C$64*$C$66</f>
        <v>-128678.74095612153</v>
      </c>
      <c r="MQK66" s="1674">
        <f t="shared" ref="MQK66" si="12806">$E59*$C$64*$C$66</f>
        <v>-128678.74095612153</v>
      </c>
      <c r="MQM66" s="1674">
        <f t="shared" ref="MQM66" si="12807">$E59*$C$64*$C$66</f>
        <v>-128678.74095612153</v>
      </c>
      <c r="MQO66" s="1674">
        <f t="shared" ref="MQO66" si="12808">$E59*$C$64*$C$66</f>
        <v>-128678.74095612153</v>
      </c>
      <c r="MQQ66" s="1674">
        <f t="shared" ref="MQQ66" si="12809">$E59*$C$64*$C$66</f>
        <v>-128678.74095612153</v>
      </c>
      <c r="MQS66" s="1674">
        <f t="shared" ref="MQS66" si="12810">$E59*$C$64*$C$66</f>
        <v>-128678.74095612153</v>
      </c>
      <c r="MQU66" s="1674">
        <f t="shared" ref="MQU66" si="12811">$E59*$C$64*$C$66</f>
        <v>-128678.74095612153</v>
      </c>
      <c r="MQW66" s="1674">
        <f t="shared" ref="MQW66" si="12812">$E59*$C$64*$C$66</f>
        <v>-128678.74095612153</v>
      </c>
      <c r="MQY66" s="1674">
        <f t="shared" ref="MQY66" si="12813">$E59*$C$64*$C$66</f>
        <v>-128678.74095612153</v>
      </c>
      <c r="MRA66" s="1674">
        <f t="shared" ref="MRA66" si="12814">$E59*$C$64*$C$66</f>
        <v>-128678.74095612153</v>
      </c>
      <c r="MRC66" s="1674">
        <f t="shared" ref="MRC66" si="12815">$E59*$C$64*$C$66</f>
        <v>-128678.74095612153</v>
      </c>
      <c r="MRE66" s="1674">
        <f t="shared" ref="MRE66" si="12816">$E59*$C$64*$C$66</f>
        <v>-128678.74095612153</v>
      </c>
      <c r="MRG66" s="1674">
        <f t="shared" ref="MRG66" si="12817">$E59*$C$64*$C$66</f>
        <v>-128678.74095612153</v>
      </c>
      <c r="MRI66" s="1674">
        <f t="shared" ref="MRI66" si="12818">$E59*$C$64*$C$66</f>
        <v>-128678.74095612153</v>
      </c>
      <c r="MRK66" s="1674">
        <f t="shared" ref="MRK66" si="12819">$E59*$C$64*$C$66</f>
        <v>-128678.74095612153</v>
      </c>
      <c r="MRM66" s="1674">
        <f t="shared" ref="MRM66" si="12820">$E59*$C$64*$C$66</f>
        <v>-128678.74095612153</v>
      </c>
      <c r="MRO66" s="1674">
        <f t="shared" ref="MRO66" si="12821">$E59*$C$64*$C$66</f>
        <v>-128678.74095612153</v>
      </c>
      <c r="MRQ66" s="1674">
        <f t="shared" ref="MRQ66" si="12822">$E59*$C$64*$C$66</f>
        <v>-128678.74095612153</v>
      </c>
      <c r="MRS66" s="1674">
        <f t="shared" ref="MRS66" si="12823">$E59*$C$64*$C$66</f>
        <v>-128678.74095612153</v>
      </c>
      <c r="MRU66" s="1674">
        <f t="shared" ref="MRU66" si="12824">$E59*$C$64*$C$66</f>
        <v>-128678.74095612153</v>
      </c>
      <c r="MRW66" s="1674">
        <f t="shared" ref="MRW66" si="12825">$E59*$C$64*$C$66</f>
        <v>-128678.74095612153</v>
      </c>
      <c r="MRY66" s="1674">
        <f t="shared" ref="MRY66" si="12826">$E59*$C$64*$C$66</f>
        <v>-128678.74095612153</v>
      </c>
      <c r="MSA66" s="1674">
        <f t="shared" ref="MSA66" si="12827">$E59*$C$64*$C$66</f>
        <v>-128678.74095612153</v>
      </c>
      <c r="MSC66" s="1674">
        <f t="shared" ref="MSC66" si="12828">$E59*$C$64*$C$66</f>
        <v>-128678.74095612153</v>
      </c>
      <c r="MSE66" s="1674">
        <f t="shared" ref="MSE66" si="12829">$E59*$C$64*$C$66</f>
        <v>-128678.74095612153</v>
      </c>
      <c r="MSG66" s="1674">
        <f t="shared" ref="MSG66" si="12830">$E59*$C$64*$C$66</f>
        <v>-128678.74095612153</v>
      </c>
      <c r="MSI66" s="1674">
        <f t="shared" ref="MSI66" si="12831">$E59*$C$64*$C$66</f>
        <v>-128678.74095612153</v>
      </c>
      <c r="MSK66" s="1674">
        <f t="shared" ref="MSK66" si="12832">$E59*$C$64*$C$66</f>
        <v>-128678.74095612153</v>
      </c>
      <c r="MSM66" s="1674">
        <f t="shared" ref="MSM66" si="12833">$E59*$C$64*$C$66</f>
        <v>-128678.74095612153</v>
      </c>
      <c r="MSO66" s="1674">
        <f t="shared" ref="MSO66" si="12834">$E59*$C$64*$C$66</f>
        <v>-128678.74095612153</v>
      </c>
      <c r="MSQ66" s="1674">
        <f t="shared" ref="MSQ66" si="12835">$E59*$C$64*$C$66</f>
        <v>-128678.74095612153</v>
      </c>
      <c r="MSS66" s="1674">
        <f t="shared" ref="MSS66" si="12836">$E59*$C$64*$C$66</f>
        <v>-128678.74095612153</v>
      </c>
      <c r="MSU66" s="1674">
        <f t="shared" ref="MSU66" si="12837">$E59*$C$64*$C$66</f>
        <v>-128678.74095612153</v>
      </c>
      <c r="MSW66" s="1674">
        <f t="shared" ref="MSW66" si="12838">$E59*$C$64*$C$66</f>
        <v>-128678.74095612153</v>
      </c>
      <c r="MSY66" s="1674">
        <f t="shared" ref="MSY66" si="12839">$E59*$C$64*$C$66</f>
        <v>-128678.74095612153</v>
      </c>
      <c r="MTA66" s="1674">
        <f t="shared" ref="MTA66" si="12840">$E59*$C$64*$C$66</f>
        <v>-128678.74095612153</v>
      </c>
      <c r="MTC66" s="1674">
        <f t="shared" ref="MTC66" si="12841">$E59*$C$64*$C$66</f>
        <v>-128678.74095612153</v>
      </c>
      <c r="MTE66" s="1674">
        <f t="shared" ref="MTE66" si="12842">$E59*$C$64*$C$66</f>
        <v>-128678.74095612153</v>
      </c>
      <c r="MTG66" s="1674">
        <f t="shared" ref="MTG66" si="12843">$E59*$C$64*$C$66</f>
        <v>-128678.74095612153</v>
      </c>
      <c r="MTI66" s="1674">
        <f t="shared" ref="MTI66" si="12844">$E59*$C$64*$C$66</f>
        <v>-128678.74095612153</v>
      </c>
      <c r="MTK66" s="1674">
        <f t="shared" ref="MTK66" si="12845">$E59*$C$64*$C$66</f>
        <v>-128678.74095612153</v>
      </c>
      <c r="MTM66" s="1674">
        <f t="shared" ref="MTM66" si="12846">$E59*$C$64*$C$66</f>
        <v>-128678.74095612153</v>
      </c>
      <c r="MTO66" s="1674">
        <f t="shared" ref="MTO66" si="12847">$E59*$C$64*$C$66</f>
        <v>-128678.74095612153</v>
      </c>
      <c r="MTQ66" s="1674">
        <f t="shared" ref="MTQ66" si="12848">$E59*$C$64*$C$66</f>
        <v>-128678.74095612153</v>
      </c>
      <c r="MTS66" s="1674">
        <f t="shared" ref="MTS66" si="12849">$E59*$C$64*$C$66</f>
        <v>-128678.74095612153</v>
      </c>
      <c r="MTU66" s="1674">
        <f t="shared" ref="MTU66" si="12850">$E59*$C$64*$C$66</f>
        <v>-128678.74095612153</v>
      </c>
      <c r="MTW66" s="1674">
        <f t="shared" ref="MTW66" si="12851">$E59*$C$64*$C$66</f>
        <v>-128678.74095612153</v>
      </c>
      <c r="MTY66" s="1674">
        <f t="shared" ref="MTY66" si="12852">$E59*$C$64*$C$66</f>
        <v>-128678.74095612153</v>
      </c>
      <c r="MUA66" s="1674">
        <f t="shared" ref="MUA66" si="12853">$E59*$C$64*$C$66</f>
        <v>-128678.74095612153</v>
      </c>
      <c r="MUC66" s="1674">
        <f t="shared" ref="MUC66" si="12854">$E59*$C$64*$C$66</f>
        <v>-128678.74095612153</v>
      </c>
      <c r="MUE66" s="1674">
        <f t="shared" ref="MUE66" si="12855">$E59*$C$64*$C$66</f>
        <v>-128678.74095612153</v>
      </c>
      <c r="MUG66" s="1674">
        <f t="shared" ref="MUG66" si="12856">$E59*$C$64*$C$66</f>
        <v>-128678.74095612153</v>
      </c>
      <c r="MUI66" s="1674">
        <f t="shared" ref="MUI66" si="12857">$E59*$C$64*$C$66</f>
        <v>-128678.74095612153</v>
      </c>
      <c r="MUK66" s="1674">
        <f t="shared" ref="MUK66" si="12858">$E59*$C$64*$C$66</f>
        <v>-128678.74095612153</v>
      </c>
      <c r="MUM66" s="1674">
        <f t="shared" ref="MUM66" si="12859">$E59*$C$64*$C$66</f>
        <v>-128678.74095612153</v>
      </c>
      <c r="MUO66" s="1674">
        <f t="shared" ref="MUO66" si="12860">$E59*$C$64*$C$66</f>
        <v>-128678.74095612153</v>
      </c>
      <c r="MUQ66" s="1674">
        <f t="shared" ref="MUQ66" si="12861">$E59*$C$64*$C$66</f>
        <v>-128678.74095612153</v>
      </c>
      <c r="MUS66" s="1674">
        <f t="shared" ref="MUS66" si="12862">$E59*$C$64*$C$66</f>
        <v>-128678.74095612153</v>
      </c>
      <c r="MUU66" s="1674">
        <f t="shared" ref="MUU66" si="12863">$E59*$C$64*$C$66</f>
        <v>-128678.74095612153</v>
      </c>
      <c r="MUW66" s="1674">
        <f t="shared" ref="MUW66" si="12864">$E59*$C$64*$C$66</f>
        <v>-128678.74095612153</v>
      </c>
      <c r="MUY66" s="1674">
        <f t="shared" ref="MUY66" si="12865">$E59*$C$64*$C$66</f>
        <v>-128678.74095612153</v>
      </c>
      <c r="MVA66" s="1674">
        <f t="shared" ref="MVA66" si="12866">$E59*$C$64*$C$66</f>
        <v>-128678.74095612153</v>
      </c>
      <c r="MVC66" s="1674">
        <f t="shared" ref="MVC66" si="12867">$E59*$C$64*$C$66</f>
        <v>-128678.74095612153</v>
      </c>
      <c r="MVE66" s="1674">
        <f t="shared" ref="MVE66" si="12868">$E59*$C$64*$C$66</f>
        <v>-128678.74095612153</v>
      </c>
      <c r="MVG66" s="1674">
        <f t="shared" ref="MVG66" si="12869">$E59*$C$64*$C$66</f>
        <v>-128678.74095612153</v>
      </c>
      <c r="MVI66" s="1674">
        <f t="shared" ref="MVI66" si="12870">$E59*$C$64*$C$66</f>
        <v>-128678.74095612153</v>
      </c>
      <c r="MVK66" s="1674">
        <f t="shared" ref="MVK66" si="12871">$E59*$C$64*$C$66</f>
        <v>-128678.74095612153</v>
      </c>
      <c r="MVM66" s="1674">
        <f t="shared" ref="MVM66" si="12872">$E59*$C$64*$C$66</f>
        <v>-128678.74095612153</v>
      </c>
      <c r="MVO66" s="1674">
        <f t="shared" ref="MVO66" si="12873">$E59*$C$64*$C$66</f>
        <v>-128678.74095612153</v>
      </c>
      <c r="MVQ66" s="1674">
        <f t="shared" ref="MVQ66" si="12874">$E59*$C$64*$C$66</f>
        <v>-128678.74095612153</v>
      </c>
      <c r="MVS66" s="1674">
        <f t="shared" ref="MVS66" si="12875">$E59*$C$64*$C$66</f>
        <v>-128678.74095612153</v>
      </c>
      <c r="MVU66" s="1674">
        <f t="shared" ref="MVU66" si="12876">$E59*$C$64*$C$66</f>
        <v>-128678.74095612153</v>
      </c>
      <c r="MVW66" s="1674">
        <f t="shared" ref="MVW66" si="12877">$E59*$C$64*$C$66</f>
        <v>-128678.74095612153</v>
      </c>
      <c r="MVY66" s="1674">
        <f t="shared" ref="MVY66" si="12878">$E59*$C$64*$C$66</f>
        <v>-128678.74095612153</v>
      </c>
      <c r="MWA66" s="1674">
        <f t="shared" ref="MWA66" si="12879">$E59*$C$64*$C$66</f>
        <v>-128678.74095612153</v>
      </c>
      <c r="MWC66" s="1674">
        <f t="shared" ref="MWC66" si="12880">$E59*$C$64*$C$66</f>
        <v>-128678.74095612153</v>
      </c>
      <c r="MWE66" s="1674">
        <f t="shared" ref="MWE66" si="12881">$E59*$C$64*$C$66</f>
        <v>-128678.74095612153</v>
      </c>
      <c r="MWG66" s="1674">
        <f t="shared" ref="MWG66" si="12882">$E59*$C$64*$C$66</f>
        <v>-128678.74095612153</v>
      </c>
      <c r="MWI66" s="1674">
        <f t="shared" ref="MWI66" si="12883">$E59*$C$64*$C$66</f>
        <v>-128678.74095612153</v>
      </c>
      <c r="MWK66" s="1674">
        <f t="shared" ref="MWK66" si="12884">$E59*$C$64*$C$66</f>
        <v>-128678.74095612153</v>
      </c>
      <c r="MWM66" s="1674">
        <f t="shared" ref="MWM66" si="12885">$E59*$C$64*$C$66</f>
        <v>-128678.74095612153</v>
      </c>
      <c r="MWO66" s="1674">
        <f t="shared" ref="MWO66" si="12886">$E59*$C$64*$C$66</f>
        <v>-128678.74095612153</v>
      </c>
      <c r="MWQ66" s="1674">
        <f t="shared" ref="MWQ66" si="12887">$E59*$C$64*$C$66</f>
        <v>-128678.74095612153</v>
      </c>
      <c r="MWS66" s="1674">
        <f t="shared" ref="MWS66" si="12888">$E59*$C$64*$C$66</f>
        <v>-128678.74095612153</v>
      </c>
      <c r="MWU66" s="1674">
        <f t="shared" ref="MWU66" si="12889">$E59*$C$64*$C$66</f>
        <v>-128678.74095612153</v>
      </c>
      <c r="MWW66" s="1674">
        <f t="shared" ref="MWW66" si="12890">$E59*$C$64*$C$66</f>
        <v>-128678.74095612153</v>
      </c>
      <c r="MWY66" s="1674">
        <f t="shared" ref="MWY66" si="12891">$E59*$C$64*$C$66</f>
        <v>-128678.74095612153</v>
      </c>
      <c r="MXA66" s="1674">
        <f t="shared" ref="MXA66" si="12892">$E59*$C$64*$C$66</f>
        <v>-128678.74095612153</v>
      </c>
      <c r="MXC66" s="1674">
        <f t="shared" ref="MXC66" si="12893">$E59*$C$64*$C$66</f>
        <v>-128678.74095612153</v>
      </c>
      <c r="MXE66" s="1674">
        <f t="shared" ref="MXE66" si="12894">$E59*$C$64*$C$66</f>
        <v>-128678.74095612153</v>
      </c>
      <c r="MXG66" s="1674">
        <f t="shared" ref="MXG66" si="12895">$E59*$C$64*$C$66</f>
        <v>-128678.74095612153</v>
      </c>
      <c r="MXI66" s="1674">
        <f t="shared" ref="MXI66" si="12896">$E59*$C$64*$C$66</f>
        <v>-128678.74095612153</v>
      </c>
      <c r="MXK66" s="1674">
        <f t="shared" ref="MXK66" si="12897">$E59*$C$64*$C$66</f>
        <v>-128678.74095612153</v>
      </c>
      <c r="MXM66" s="1674">
        <f t="shared" ref="MXM66" si="12898">$E59*$C$64*$C$66</f>
        <v>-128678.74095612153</v>
      </c>
      <c r="MXO66" s="1674">
        <f t="shared" ref="MXO66" si="12899">$E59*$C$64*$C$66</f>
        <v>-128678.74095612153</v>
      </c>
      <c r="MXQ66" s="1674">
        <f t="shared" ref="MXQ66" si="12900">$E59*$C$64*$C$66</f>
        <v>-128678.74095612153</v>
      </c>
      <c r="MXS66" s="1674">
        <f t="shared" ref="MXS66" si="12901">$E59*$C$64*$C$66</f>
        <v>-128678.74095612153</v>
      </c>
      <c r="MXU66" s="1674">
        <f t="shared" ref="MXU66" si="12902">$E59*$C$64*$C$66</f>
        <v>-128678.74095612153</v>
      </c>
      <c r="MXW66" s="1674">
        <f t="shared" ref="MXW66" si="12903">$E59*$C$64*$C$66</f>
        <v>-128678.74095612153</v>
      </c>
      <c r="MXY66" s="1674">
        <f t="shared" ref="MXY66" si="12904">$E59*$C$64*$C$66</f>
        <v>-128678.74095612153</v>
      </c>
      <c r="MYA66" s="1674">
        <f t="shared" ref="MYA66" si="12905">$E59*$C$64*$C$66</f>
        <v>-128678.74095612153</v>
      </c>
      <c r="MYC66" s="1674">
        <f t="shared" ref="MYC66" si="12906">$E59*$C$64*$C$66</f>
        <v>-128678.74095612153</v>
      </c>
      <c r="MYE66" s="1674">
        <f t="shared" ref="MYE66" si="12907">$E59*$C$64*$C$66</f>
        <v>-128678.74095612153</v>
      </c>
      <c r="MYG66" s="1674">
        <f t="shared" ref="MYG66" si="12908">$E59*$C$64*$C$66</f>
        <v>-128678.74095612153</v>
      </c>
      <c r="MYI66" s="1674">
        <f t="shared" ref="MYI66" si="12909">$E59*$C$64*$C$66</f>
        <v>-128678.74095612153</v>
      </c>
      <c r="MYK66" s="1674">
        <f t="shared" ref="MYK66" si="12910">$E59*$C$64*$C$66</f>
        <v>-128678.74095612153</v>
      </c>
      <c r="MYM66" s="1674">
        <f t="shared" ref="MYM66" si="12911">$E59*$C$64*$C$66</f>
        <v>-128678.74095612153</v>
      </c>
      <c r="MYO66" s="1674">
        <f t="shared" ref="MYO66" si="12912">$E59*$C$64*$C$66</f>
        <v>-128678.74095612153</v>
      </c>
      <c r="MYQ66" s="1674">
        <f t="shared" ref="MYQ66" si="12913">$E59*$C$64*$C$66</f>
        <v>-128678.74095612153</v>
      </c>
      <c r="MYS66" s="1674">
        <f t="shared" ref="MYS66" si="12914">$E59*$C$64*$C$66</f>
        <v>-128678.74095612153</v>
      </c>
      <c r="MYU66" s="1674">
        <f t="shared" ref="MYU66" si="12915">$E59*$C$64*$C$66</f>
        <v>-128678.74095612153</v>
      </c>
      <c r="MYW66" s="1674">
        <f t="shared" ref="MYW66" si="12916">$E59*$C$64*$C$66</f>
        <v>-128678.74095612153</v>
      </c>
      <c r="MYY66" s="1674">
        <f t="shared" ref="MYY66" si="12917">$E59*$C$64*$C$66</f>
        <v>-128678.74095612153</v>
      </c>
      <c r="MZA66" s="1674">
        <f t="shared" ref="MZA66" si="12918">$E59*$C$64*$C$66</f>
        <v>-128678.74095612153</v>
      </c>
      <c r="MZC66" s="1674">
        <f t="shared" ref="MZC66" si="12919">$E59*$C$64*$C$66</f>
        <v>-128678.74095612153</v>
      </c>
      <c r="MZE66" s="1674">
        <f t="shared" ref="MZE66" si="12920">$E59*$C$64*$C$66</f>
        <v>-128678.74095612153</v>
      </c>
      <c r="MZG66" s="1674">
        <f t="shared" ref="MZG66" si="12921">$E59*$C$64*$C$66</f>
        <v>-128678.74095612153</v>
      </c>
      <c r="MZI66" s="1674">
        <f t="shared" ref="MZI66" si="12922">$E59*$C$64*$C$66</f>
        <v>-128678.74095612153</v>
      </c>
      <c r="MZK66" s="1674">
        <f t="shared" ref="MZK66" si="12923">$E59*$C$64*$C$66</f>
        <v>-128678.74095612153</v>
      </c>
      <c r="MZM66" s="1674">
        <f t="shared" ref="MZM66" si="12924">$E59*$C$64*$C$66</f>
        <v>-128678.74095612153</v>
      </c>
      <c r="MZO66" s="1674">
        <f t="shared" ref="MZO66" si="12925">$E59*$C$64*$C$66</f>
        <v>-128678.74095612153</v>
      </c>
      <c r="MZQ66" s="1674">
        <f t="shared" ref="MZQ66" si="12926">$E59*$C$64*$C$66</f>
        <v>-128678.74095612153</v>
      </c>
      <c r="MZS66" s="1674">
        <f t="shared" ref="MZS66" si="12927">$E59*$C$64*$C$66</f>
        <v>-128678.74095612153</v>
      </c>
      <c r="MZU66" s="1674">
        <f t="shared" ref="MZU66" si="12928">$E59*$C$64*$C$66</f>
        <v>-128678.74095612153</v>
      </c>
      <c r="MZW66" s="1674">
        <f t="shared" ref="MZW66" si="12929">$E59*$C$64*$C$66</f>
        <v>-128678.74095612153</v>
      </c>
      <c r="MZY66" s="1674">
        <f t="shared" ref="MZY66" si="12930">$E59*$C$64*$C$66</f>
        <v>-128678.74095612153</v>
      </c>
      <c r="NAA66" s="1674">
        <f t="shared" ref="NAA66" si="12931">$E59*$C$64*$C$66</f>
        <v>-128678.74095612153</v>
      </c>
      <c r="NAC66" s="1674">
        <f t="shared" ref="NAC66" si="12932">$E59*$C$64*$C$66</f>
        <v>-128678.74095612153</v>
      </c>
      <c r="NAE66" s="1674">
        <f t="shared" ref="NAE66" si="12933">$E59*$C$64*$C$66</f>
        <v>-128678.74095612153</v>
      </c>
      <c r="NAG66" s="1674">
        <f t="shared" ref="NAG66" si="12934">$E59*$C$64*$C$66</f>
        <v>-128678.74095612153</v>
      </c>
      <c r="NAI66" s="1674">
        <f t="shared" ref="NAI66" si="12935">$E59*$C$64*$C$66</f>
        <v>-128678.74095612153</v>
      </c>
      <c r="NAK66" s="1674">
        <f t="shared" ref="NAK66" si="12936">$E59*$C$64*$C$66</f>
        <v>-128678.74095612153</v>
      </c>
      <c r="NAM66" s="1674">
        <f t="shared" ref="NAM66" si="12937">$E59*$C$64*$C$66</f>
        <v>-128678.74095612153</v>
      </c>
      <c r="NAO66" s="1674">
        <f t="shared" ref="NAO66" si="12938">$E59*$C$64*$C$66</f>
        <v>-128678.74095612153</v>
      </c>
      <c r="NAQ66" s="1674">
        <f t="shared" ref="NAQ66" si="12939">$E59*$C$64*$C$66</f>
        <v>-128678.74095612153</v>
      </c>
      <c r="NAS66" s="1674">
        <f t="shared" ref="NAS66" si="12940">$E59*$C$64*$C$66</f>
        <v>-128678.74095612153</v>
      </c>
      <c r="NAU66" s="1674">
        <f t="shared" ref="NAU66" si="12941">$E59*$C$64*$C$66</f>
        <v>-128678.74095612153</v>
      </c>
      <c r="NAW66" s="1674">
        <f t="shared" ref="NAW66" si="12942">$E59*$C$64*$C$66</f>
        <v>-128678.74095612153</v>
      </c>
      <c r="NAY66" s="1674">
        <f t="shared" ref="NAY66" si="12943">$E59*$C$64*$C$66</f>
        <v>-128678.74095612153</v>
      </c>
      <c r="NBA66" s="1674">
        <f t="shared" ref="NBA66" si="12944">$E59*$C$64*$C$66</f>
        <v>-128678.74095612153</v>
      </c>
      <c r="NBC66" s="1674">
        <f t="shared" ref="NBC66" si="12945">$E59*$C$64*$C$66</f>
        <v>-128678.74095612153</v>
      </c>
      <c r="NBE66" s="1674">
        <f t="shared" ref="NBE66" si="12946">$E59*$C$64*$C$66</f>
        <v>-128678.74095612153</v>
      </c>
      <c r="NBG66" s="1674">
        <f t="shared" ref="NBG66" si="12947">$E59*$C$64*$C$66</f>
        <v>-128678.74095612153</v>
      </c>
      <c r="NBI66" s="1674">
        <f t="shared" ref="NBI66" si="12948">$E59*$C$64*$C$66</f>
        <v>-128678.74095612153</v>
      </c>
      <c r="NBK66" s="1674">
        <f t="shared" ref="NBK66" si="12949">$E59*$C$64*$C$66</f>
        <v>-128678.74095612153</v>
      </c>
      <c r="NBM66" s="1674">
        <f t="shared" ref="NBM66" si="12950">$E59*$C$64*$C$66</f>
        <v>-128678.74095612153</v>
      </c>
      <c r="NBO66" s="1674">
        <f t="shared" ref="NBO66" si="12951">$E59*$C$64*$C$66</f>
        <v>-128678.74095612153</v>
      </c>
      <c r="NBQ66" s="1674">
        <f t="shared" ref="NBQ66" si="12952">$E59*$C$64*$C$66</f>
        <v>-128678.74095612153</v>
      </c>
      <c r="NBS66" s="1674">
        <f t="shared" ref="NBS66" si="12953">$E59*$C$64*$C$66</f>
        <v>-128678.74095612153</v>
      </c>
      <c r="NBU66" s="1674">
        <f t="shared" ref="NBU66" si="12954">$E59*$C$64*$C$66</f>
        <v>-128678.74095612153</v>
      </c>
      <c r="NBW66" s="1674">
        <f t="shared" ref="NBW66" si="12955">$E59*$C$64*$C$66</f>
        <v>-128678.74095612153</v>
      </c>
      <c r="NBY66" s="1674">
        <f t="shared" ref="NBY66" si="12956">$E59*$C$64*$C$66</f>
        <v>-128678.74095612153</v>
      </c>
      <c r="NCA66" s="1674">
        <f t="shared" ref="NCA66" si="12957">$E59*$C$64*$C$66</f>
        <v>-128678.74095612153</v>
      </c>
      <c r="NCC66" s="1674">
        <f t="shared" ref="NCC66" si="12958">$E59*$C$64*$C$66</f>
        <v>-128678.74095612153</v>
      </c>
      <c r="NCE66" s="1674">
        <f t="shared" ref="NCE66" si="12959">$E59*$C$64*$C$66</f>
        <v>-128678.74095612153</v>
      </c>
      <c r="NCG66" s="1674">
        <f t="shared" ref="NCG66" si="12960">$E59*$C$64*$C$66</f>
        <v>-128678.74095612153</v>
      </c>
      <c r="NCI66" s="1674">
        <f t="shared" ref="NCI66" si="12961">$E59*$C$64*$C$66</f>
        <v>-128678.74095612153</v>
      </c>
      <c r="NCK66" s="1674">
        <f t="shared" ref="NCK66" si="12962">$E59*$C$64*$C$66</f>
        <v>-128678.74095612153</v>
      </c>
      <c r="NCM66" s="1674">
        <f t="shared" ref="NCM66" si="12963">$E59*$C$64*$C$66</f>
        <v>-128678.74095612153</v>
      </c>
      <c r="NCO66" s="1674">
        <f t="shared" ref="NCO66" si="12964">$E59*$C$64*$C$66</f>
        <v>-128678.74095612153</v>
      </c>
      <c r="NCQ66" s="1674">
        <f t="shared" ref="NCQ66" si="12965">$E59*$C$64*$C$66</f>
        <v>-128678.74095612153</v>
      </c>
      <c r="NCS66" s="1674">
        <f t="shared" ref="NCS66" si="12966">$E59*$C$64*$C$66</f>
        <v>-128678.74095612153</v>
      </c>
      <c r="NCU66" s="1674">
        <f t="shared" ref="NCU66" si="12967">$E59*$C$64*$C$66</f>
        <v>-128678.74095612153</v>
      </c>
      <c r="NCW66" s="1674">
        <f t="shared" ref="NCW66" si="12968">$E59*$C$64*$C$66</f>
        <v>-128678.74095612153</v>
      </c>
      <c r="NCY66" s="1674">
        <f t="shared" ref="NCY66" si="12969">$E59*$C$64*$C$66</f>
        <v>-128678.74095612153</v>
      </c>
      <c r="NDA66" s="1674">
        <f t="shared" ref="NDA66" si="12970">$E59*$C$64*$C$66</f>
        <v>-128678.74095612153</v>
      </c>
      <c r="NDC66" s="1674">
        <f t="shared" ref="NDC66" si="12971">$E59*$C$64*$C$66</f>
        <v>-128678.74095612153</v>
      </c>
      <c r="NDE66" s="1674">
        <f t="shared" ref="NDE66" si="12972">$E59*$C$64*$C$66</f>
        <v>-128678.74095612153</v>
      </c>
      <c r="NDG66" s="1674">
        <f t="shared" ref="NDG66" si="12973">$E59*$C$64*$C$66</f>
        <v>-128678.74095612153</v>
      </c>
      <c r="NDI66" s="1674">
        <f t="shared" ref="NDI66" si="12974">$E59*$C$64*$C$66</f>
        <v>-128678.74095612153</v>
      </c>
      <c r="NDK66" s="1674">
        <f t="shared" ref="NDK66" si="12975">$E59*$C$64*$C$66</f>
        <v>-128678.74095612153</v>
      </c>
      <c r="NDM66" s="1674">
        <f t="shared" ref="NDM66" si="12976">$E59*$C$64*$C$66</f>
        <v>-128678.74095612153</v>
      </c>
      <c r="NDO66" s="1674">
        <f t="shared" ref="NDO66" si="12977">$E59*$C$64*$C$66</f>
        <v>-128678.74095612153</v>
      </c>
      <c r="NDQ66" s="1674">
        <f t="shared" ref="NDQ66" si="12978">$E59*$C$64*$C$66</f>
        <v>-128678.74095612153</v>
      </c>
      <c r="NDS66" s="1674">
        <f t="shared" ref="NDS66" si="12979">$E59*$C$64*$C$66</f>
        <v>-128678.74095612153</v>
      </c>
      <c r="NDU66" s="1674">
        <f t="shared" ref="NDU66" si="12980">$E59*$C$64*$C$66</f>
        <v>-128678.74095612153</v>
      </c>
      <c r="NDW66" s="1674">
        <f t="shared" ref="NDW66" si="12981">$E59*$C$64*$C$66</f>
        <v>-128678.74095612153</v>
      </c>
      <c r="NDY66" s="1674">
        <f t="shared" ref="NDY66" si="12982">$E59*$C$64*$C$66</f>
        <v>-128678.74095612153</v>
      </c>
      <c r="NEA66" s="1674">
        <f t="shared" ref="NEA66" si="12983">$E59*$C$64*$C$66</f>
        <v>-128678.74095612153</v>
      </c>
      <c r="NEC66" s="1674">
        <f t="shared" ref="NEC66" si="12984">$E59*$C$64*$C$66</f>
        <v>-128678.74095612153</v>
      </c>
      <c r="NEE66" s="1674">
        <f t="shared" ref="NEE66" si="12985">$E59*$C$64*$C$66</f>
        <v>-128678.74095612153</v>
      </c>
      <c r="NEG66" s="1674">
        <f t="shared" ref="NEG66" si="12986">$E59*$C$64*$C$66</f>
        <v>-128678.74095612153</v>
      </c>
      <c r="NEI66" s="1674">
        <f t="shared" ref="NEI66" si="12987">$E59*$C$64*$C$66</f>
        <v>-128678.74095612153</v>
      </c>
      <c r="NEK66" s="1674">
        <f t="shared" ref="NEK66" si="12988">$E59*$C$64*$C$66</f>
        <v>-128678.74095612153</v>
      </c>
      <c r="NEM66" s="1674">
        <f t="shared" ref="NEM66" si="12989">$E59*$C$64*$C$66</f>
        <v>-128678.74095612153</v>
      </c>
      <c r="NEO66" s="1674">
        <f t="shared" ref="NEO66" si="12990">$E59*$C$64*$C$66</f>
        <v>-128678.74095612153</v>
      </c>
      <c r="NEQ66" s="1674">
        <f t="shared" ref="NEQ66" si="12991">$E59*$C$64*$C$66</f>
        <v>-128678.74095612153</v>
      </c>
      <c r="NES66" s="1674">
        <f t="shared" ref="NES66" si="12992">$E59*$C$64*$C$66</f>
        <v>-128678.74095612153</v>
      </c>
      <c r="NEU66" s="1674">
        <f t="shared" ref="NEU66" si="12993">$E59*$C$64*$C$66</f>
        <v>-128678.74095612153</v>
      </c>
      <c r="NEW66" s="1674">
        <f t="shared" ref="NEW66" si="12994">$E59*$C$64*$C$66</f>
        <v>-128678.74095612153</v>
      </c>
      <c r="NEY66" s="1674">
        <f t="shared" ref="NEY66" si="12995">$E59*$C$64*$C$66</f>
        <v>-128678.74095612153</v>
      </c>
      <c r="NFA66" s="1674">
        <f t="shared" ref="NFA66" si="12996">$E59*$C$64*$C$66</f>
        <v>-128678.74095612153</v>
      </c>
      <c r="NFC66" s="1674">
        <f t="shared" ref="NFC66" si="12997">$E59*$C$64*$C$66</f>
        <v>-128678.74095612153</v>
      </c>
      <c r="NFE66" s="1674">
        <f t="shared" ref="NFE66" si="12998">$E59*$C$64*$C$66</f>
        <v>-128678.74095612153</v>
      </c>
      <c r="NFG66" s="1674">
        <f t="shared" ref="NFG66" si="12999">$E59*$C$64*$C$66</f>
        <v>-128678.74095612153</v>
      </c>
      <c r="NFI66" s="1674">
        <f t="shared" ref="NFI66" si="13000">$E59*$C$64*$C$66</f>
        <v>-128678.74095612153</v>
      </c>
      <c r="NFK66" s="1674">
        <f t="shared" ref="NFK66" si="13001">$E59*$C$64*$C$66</f>
        <v>-128678.74095612153</v>
      </c>
      <c r="NFM66" s="1674">
        <f t="shared" ref="NFM66" si="13002">$E59*$C$64*$C$66</f>
        <v>-128678.74095612153</v>
      </c>
      <c r="NFO66" s="1674">
        <f t="shared" ref="NFO66" si="13003">$E59*$C$64*$C$66</f>
        <v>-128678.74095612153</v>
      </c>
      <c r="NFQ66" s="1674">
        <f t="shared" ref="NFQ66" si="13004">$E59*$C$64*$C$66</f>
        <v>-128678.74095612153</v>
      </c>
      <c r="NFS66" s="1674">
        <f t="shared" ref="NFS66" si="13005">$E59*$C$64*$C$66</f>
        <v>-128678.74095612153</v>
      </c>
      <c r="NFU66" s="1674">
        <f t="shared" ref="NFU66" si="13006">$E59*$C$64*$C$66</f>
        <v>-128678.74095612153</v>
      </c>
      <c r="NFW66" s="1674">
        <f t="shared" ref="NFW66" si="13007">$E59*$C$64*$C$66</f>
        <v>-128678.74095612153</v>
      </c>
      <c r="NFY66" s="1674">
        <f t="shared" ref="NFY66" si="13008">$E59*$C$64*$C$66</f>
        <v>-128678.74095612153</v>
      </c>
      <c r="NGA66" s="1674">
        <f t="shared" ref="NGA66" si="13009">$E59*$C$64*$C$66</f>
        <v>-128678.74095612153</v>
      </c>
      <c r="NGC66" s="1674">
        <f t="shared" ref="NGC66" si="13010">$E59*$C$64*$C$66</f>
        <v>-128678.74095612153</v>
      </c>
      <c r="NGE66" s="1674">
        <f t="shared" ref="NGE66" si="13011">$E59*$C$64*$C$66</f>
        <v>-128678.74095612153</v>
      </c>
      <c r="NGG66" s="1674">
        <f t="shared" ref="NGG66" si="13012">$E59*$C$64*$C$66</f>
        <v>-128678.74095612153</v>
      </c>
      <c r="NGI66" s="1674">
        <f t="shared" ref="NGI66" si="13013">$E59*$C$64*$C$66</f>
        <v>-128678.74095612153</v>
      </c>
      <c r="NGK66" s="1674">
        <f t="shared" ref="NGK66" si="13014">$E59*$C$64*$C$66</f>
        <v>-128678.74095612153</v>
      </c>
      <c r="NGM66" s="1674">
        <f t="shared" ref="NGM66" si="13015">$E59*$C$64*$C$66</f>
        <v>-128678.74095612153</v>
      </c>
      <c r="NGO66" s="1674">
        <f t="shared" ref="NGO66" si="13016">$E59*$C$64*$C$66</f>
        <v>-128678.74095612153</v>
      </c>
      <c r="NGQ66" s="1674">
        <f t="shared" ref="NGQ66" si="13017">$E59*$C$64*$C$66</f>
        <v>-128678.74095612153</v>
      </c>
      <c r="NGS66" s="1674">
        <f t="shared" ref="NGS66" si="13018">$E59*$C$64*$C$66</f>
        <v>-128678.74095612153</v>
      </c>
      <c r="NGU66" s="1674">
        <f t="shared" ref="NGU66" si="13019">$E59*$C$64*$C$66</f>
        <v>-128678.74095612153</v>
      </c>
      <c r="NGW66" s="1674">
        <f t="shared" ref="NGW66" si="13020">$E59*$C$64*$C$66</f>
        <v>-128678.74095612153</v>
      </c>
      <c r="NGY66" s="1674">
        <f t="shared" ref="NGY66" si="13021">$E59*$C$64*$C$66</f>
        <v>-128678.74095612153</v>
      </c>
      <c r="NHA66" s="1674">
        <f t="shared" ref="NHA66" si="13022">$E59*$C$64*$C$66</f>
        <v>-128678.74095612153</v>
      </c>
      <c r="NHC66" s="1674">
        <f t="shared" ref="NHC66" si="13023">$E59*$C$64*$C$66</f>
        <v>-128678.74095612153</v>
      </c>
      <c r="NHE66" s="1674">
        <f t="shared" ref="NHE66" si="13024">$E59*$C$64*$C$66</f>
        <v>-128678.74095612153</v>
      </c>
      <c r="NHG66" s="1674">
        <f t="shared" ref="NHG66" si="13025">$E59*$C$64*$C$66</f>
        <v>-128678.74095612153</v>
      </c>
      <c r="NHI66" s="1674">
        <f t="shared" ref="NHI66" si="13026">$E59*$C$64*$C$66</f>
        <v>-128678.74095612153</v>
      </c>
      <c r="NHK66" s="1674">
        <f t="shared" ref="NHK66" si="13027">$E59*$C$64*$C$66</f>
        <v>-128678.74095612153</v>
      </c>
      <c r="NHM66" s="1674">
        <f t="shared" ref="NHM66" si="13028">$E59*$C$64*$C$66</f>
        <v>-128678.74095612153</v>
      </c>
      <c r="NHO66" s="1674">
        <f t="shared" ref="NHO66" si="13029">$E59*$C$64*$C$66</f>
        <v>-128678.74095612153</v>
      </c>
      <c r="NHQ66" s="1674">
        <f t="shared" ref="NHQ66" si="13030">$E59*$C$64*$C$66</f>
        <v>-128678.74095612153</v>
      </c>
      <c r="NHS66" s="1674">
        <f t="shared" ref="NHS66" si="13031">$E59*$C$64*$C$66</f>
        <v>-128678.74095612153</v>
      </c>
      <c r="NHU66" s="1674">
        <f t="shared" ref="NHU66" si="13032">$E59*$C$64*$C$66</f>
        <v>-128678.74095612153</v>
      </c>
      <c r="NHW66" s="1674">
        <f t="shared" ref="NHW66" si="13033">$E59*$C$64*$C$66</f>
        <v>-128678.74095612153</v>
      </c>
      <c r="NHY66" s="1674">
        <f t="shared" ref="NHY66" si="13034">$E59*$C$64*$C$66</f>
        <v>-128678.74095612153</v>
      </c>
      <c r="NIA66" s="1674">
        <f t="shared" ref="NIA66" si="13035">$E59*$C$64*$C$66</f>
        <v>-128678.74095612153</v>
      </c>
      <c r="NIC66" s="1674">
        <f t="shared" ref="NIC66" si="13036">$E59*$C$64*$C$66</f>
        <v>-128678.74095612153</v>
      </c>
      <c r="NIE66" s="1674">
        <f t="shared" ref="NIE66" si="13037">$E59*$C$64*$C$66</f>
        <v>-128678.74095612153</v>
      </c>
      <c r="NIG66" s="1674">
        <f t="shared" ref="NIG66" si="13038">$E59*$C$64*$C$66</f>
        <v>-128678.74095612153</v>
      </c>
      <c r="NII66" s="1674">
        <f t="shared" ref="NII66" si="13039">$E59*$C$64*$C$66</f>
        <v>-128678.74095612153</v>
      </c>
      <c r="NIK66" s="1674">
        <f t="shared" ref="NIK66" si="13040">$E59*$C$64*$C$66</f>
        <v>-128678.74095612153</v>
      </c>
      <c r="NIM66" s="1674">
        <f t="shared" ref="NIM66" si="13041">$E59*$C$64*$C$66</f>
        <v>-128678.74095612153</v>
      </c>
      <c r="NIO66" s="1674">
        <f t="shared" ref="NIO66" si="13042">$E59*$C$64*$C$66</f>
        <v>-128678.74095612153</v>
      </c>
      <c r="NIQ66" s="1674">
        <f t="shared" ref="NIQ66" si="13043">$E59*$C$64*$C$66</f>
        <v>-128678.74095612153</v>
      </c>
      <c r="NIS66" s="1674">
        <f t="shared" ref="NIS66" si="13044">$E59*$C$64*$C$66</f>
        <v>-128678.74095612153</v>
      </c>
      <c r="NIU66" s="1674">
        <f t="shared" ref="NIU66" si="13045">$E59*$C$64*$C$66</f>
        <v>-128678.74095612153</v>
      </c>
      <c r="NIW66" s="1674">
        <f t="shared" ref="NIW66" si="13046">$E59*$C$64*$C$66</f>
        <v>-128678.74095612153</v>
      </c>
      <c r="NIY66" s="1674">
        <f t="shared" ref="NIY66" si="13047">$E59*$C$64*$C$66</f>
        <v>-128678.74095612153</v>
      </c>
      <c r="NJA66" s="1674">
        <f t="shared" ref="NJA66" si="13048">$E59*$C$64*$C$66</f>
        <v>-128678.74095612153</v>
      </c>
      <c r="NJC66" s="1674">
        <f t="shared" ref="NJC66" si="13049">$E59*$C$64*$C$66</f>
        <v>-128678.74095612153</v>
      </c>
      <c r="NJE66" s="1674">
        <f t="shared" ref="NJE66" si="13050">$E59*$C$64*$C$66</f>
        <v>-128678.74095612153</v>
      </c>
      <c r="NJG66" s="1674">
        <f t="shared" ref="NJG66" si="13051">$E59*$C$64*$C$66</f>
        <v>-128678.74095612153</v>
      </c>
      <c r="NJI66" s="1674">
        <f t="shared" ref="NJI66" si="13052">$E59*$C$64*$C$66</f>
        <v>-128678.74095612153</v>
      </c>
      <c r="NJK66" s="1674">
        <f t="shared" ref="NJK66" si="13053">$E59*$C$64*$C$66</f>
        <v>-128678.74095612153</v>
      </c>
      <c r="NJM66" s="1674">
        <f t="shared" ref="NJM66" si="13054">$E59*$C$64*$C$66</f>
        <v>-128678.74095612153</v>
      </c>
      <c r="NJO66" s="1674">
        <f t="shared" ref="NJO66" si="13055">$E59*$C$64*$C$66</f>
        <v>-128678.74095612153</v>
      </c>
      <c r="NJQ66" s="1674">
        <f t="shared" ref="NJQ66" si="13056">$E59*$C$64*$C$66</f>
        <v>-128678.74095612153</v>
      </c>
      <c r="NJS66" s="1674">
        <f t="shared" ref="NJS66" si="13057">$E59*$C$64*$C$66</f>
        <v>-128678.74095612153</v>
      </c>
      <c r="NJU66" s="1674">
        <f t="shared" ref="NJU66" si="13058">$E59*$C$64*$C$66</f>
        <v>-128678.74095612153</v>
      </c>
      <c r="NJW66" s="1674">
        <f t="shared" ref="NJW66" si="13059">$E59*$C$64*$C$66</f>
        <v>-128678.74095612153</v>
      </c>
      <c r="NJY66" s="1674">
        <f t="shared" ref="NJY66" si="13060">$E59*$C$64*$C$66</f>
        <v>-128678.74095612153</v>
      </c>
      <c r="NKA66" s="1674">
        <f t="shared" ref="NKA66" si="13061">$E59*$C$64*$C$66</f>
        <v>-128678.74095612153</v>
      </c>
      <c r="NKC66" s="1674">
        <f t="shared" ref="NKC66" si="13062">$E59*$C$64*$C$66</f>
        <v>-128678.74095612153</v>
      </c>
      <c r="NKE66" s="1674">
        <f t="shared" ref="NKE66" si="13063">$E59*$C$64*$C$66</f>
        <v>-128678.74095612153</v>
      </c>
      <c r="NKG66" s="1674">
        <f t="shared" ref="NKG66" si="13064">$E59*$C$64*$C$66</f>
        <v>-128678.74095612153</v>
      </c>
      <c r="NKI66" s="1674">
        <f t="shared" ref="NKI66" si="13065">$E59*$C$64*$C$66</f>
        <v>-128678.74095612153</v>
      </c>
      <c r="NKK66" s="1674">
        <f t="shared" ref="NKK66" si="13066">$E59*$C$64*$C$66</f>
        <v>-128678.74095612153</v>
      </c>
      <c r="NKM66" s="1674">
        <f t="shared" ref="NKM66" si="13067">$E59*$C$64*$C$66</f>
        <v>-128678.74095612153</v>
      </c>
      <c r="NKO66" s="1674">
        <f t="shared" ref="NKO66" si="13068">$E59*$C$64*$C$66</f>
        <v>-128678.74095612153</v>
      </c>
      <c r="NKQ66" s="1674">
        <f t="shared" ref="NKQ66" si="13069">$E59*$C$64*$C$66</f>
        <v>-128678.74095612153</v>
      </c>
      <c r="NKS66" s="1674">
        <f t="shared" ref="NKS66" si="13070">$E59*$C$64*$C$66</f>
        <v>-128678.74095612153</v>
      </c>
      <c r="NKU66" s="1674">
        <f t="shared" ref="NKU66" si="13071">$E59*$C$64*$C$66</f>
        <v>-128678.74095612153</v>
      </c>
      <c r="NKW66" s="1674">
        <f t="shared" ref="NKW66" si="13072">$E59*$C$64*$C$66</f>
        <v>-128678.74095612153</v>
      </c>
      <c r="NKY66" s="1674">
        <f t="shared" ref="NKY66" si="13073">$E59*$C$64*$C$66</f>
        <v>-128678.74095612153</v>
      </c>
      <c r="NLA66" s="1674">
        <f t="shared" ref="NLA66" si="13074">$E59*$C$64*$C$66</f>
        <v>-128678.74095612153</v>
      </c>
      <c r="NLC66" s="1674">
        <f t="shared" ref="NLC66" si="13075">$E59*$C$64*$C$66</f>
        <v>-128678.74095612153</v>
      </c>
      <c r="NLE66" s="1674">
        <f t="shared" ref="NLE66" si="13076">$E59*$C$64*$C$66</f>
        <v>-128678.74095612153</v>
      </c>
      <c r="NLG66" s="1674">
        <f t="shared" ref="NLG66" si="13077">$E59*$C$64*$C$66</f>
        <v>-128678.74095612153</v>
      </c>
      <c r="NLI66" s="1674">
        <f t="shared" ref="NLI66" si="13078">$E59*$C$64*$C$66</f>
        <v>-128678.74095612153</v>
      </c>
      <c r="NLK66" s="1674">
        <f t="shared" ref="NLK66" si="13079">$E59*$C$64*$C$66</f>
        <v>-128678.74095612153</v>
      </c>
      <c r="NLM66" s="1674">
        <f t="shared" ref="NLM66" si="13080">$E59*$C$64*$C$66</f>
        <v>-128678.74095612153</v>
      </c>
      <c r="NLO66" s="1674">
        <f t="shared" ref="NLO66" si="13081">$E59*$C$64*$C$66</f>
        <v>-128678.74095612153</v>
      </c>
      <c r="NLQ66" s="1674">
        <f t="shared" ref="NLQ66" si="13082">$E59*$C$64*$C$66</f>
        <v>-128678.74095612153</v>
      </c>
      <c r="NLS66" s="1674">
        <f t="shared" ref="NLS66" si="13083">$E59*$C$64*$C$66</f>
        <v>-128678.74095612153</v>
      </c>
      <c r="NLU66" s="1674">
        <f t="shared" ref="NLU66" si="13084">$E59*$C$64*$C$66</f>
        <v>-128678.74095612153</v>
      </c>
      <c r="NLW66" s="1674">
        <f t="shared" ref="NLW66" si="13085">$E59*$C$64*$C$66</f>
        <v>-128678.74095612153</v>
      </c>
      <c r="NLY66" s="1674">
        <f t="shared" ref="NLY66" si="13086">$E59*$C$64*$C$66</f>
        <v>-128678.74095612153</v>
      </c>
      <c r="NMA66" s="1674">
        <f t="shared" ref="NMA66" si="13087">$E59*$C$64*$C$66</f>
        <v>-128678.74095612153</v>
      </c>
      <c r="NMC66" s="1674">
        <f t="shared" ref="NMC66" si="13088">$E59*$C$64*$C$66</f>
        <v>-128678.74095612153</v>
      </c>
      <c r="NME66" s="1674">
        <f t="shared" ref="NME66" si="13089">$E59*$C$64*$C$66</f>
        <v>-128678.74095612153</v>
      </c>
      <c r="NMG66" s="1674">
        <f t="shared" ref="NMG66" si="13090">$E59*$C$64*$C$66</f>
        <v>-128678.74095612153</v>
      </c>
      <c r="NMI66" s="1674">
        <f t="shared" ref="NMI66" si="13091">$E59*$C$64*$C$66</f>
        <v>-128678.74095612153</v>
      </c>
      <c r="NMK66" s="1674">
        <f t="shared" ref="NMK66" si="13092">$E59*$C$64*$C$66</f>
        <v>-128678.74095612153</v>
      </c>
      <c r="NMM66" s="1674">
        <f t="shared" ref="NMM66" si="13093">$E59*$C$64*$C$66</f>
        <v>-128678.74095612153</v>
      </c>
      <c r="NMO66" s="1674">
        <f t="shared" ref="NMO66" si="13094">$E59*$C$64*$C$66</f>
        <v>-128678.74095612153</v>
      </c>
      <c r="NMQ66" s="1674">
        <f t="shared" ref="NMQ66" si="13095">$E59*$C$64*$C$66</f>
        <v>-128678.74095612153</v>
      </c>
      <c r="NMS66" s="1674">
        <f t="shared" ref="NMS66" si="13096">$E59*$C$64*$C$66</f>
        <v>-128678.74095612153</v>
      </c>
      <c r="NMU66" s="1674">
        <f t="shared" ref="NMU66" si="13097">$E59*$C$64*$C$66</f>
        <v>-128678.74095612153</v>
      </c>
      <c r="NMW66" s="1674">
        <f t="shared" ref="NMW66" si="13098">$E59*$C$64*$C$66</f>
        <v>-128678.74095612153</v>
      </c>
      <c r="NMY66" s="1674">
        <f t="shared" ref="NMY66" si="13099">$E59*$C$64*$C$66</f>
        <v>-128678.74095612153</v>
      </c>
      <c r="NNA66" s="1674">
        <f t="shared" ref="NNA66" si="13100">$E59*$C$64*$C$66</f>
        <v>-128678.74095612153</v>
      </c>
      <c r="NNC66" s="1674">
        <f t="shared" ref="NNC66" si="13101">$E59*$C$64*$C$66</f>
        <v>-128678.74095612153</v>
      </c>
      <c r="NNE66" s="1674">
        <f t="shared" ref="NNE66" si="13102">$E59*$C$64*$C$66</f>
        <v>-128678.74095612153</v>
      </c>
      <c r="NNG66" s="1674">
        <f t="shared" ref="NNG66" si="13103">$E59*$C$64*$C$66</f>
        <v>-128678.74095612153</v>
      </c>
      <c r="NNI66" s="1674">
        <f t="shared" ref="NNI66" si="13104">$E59*$C$64*$C$66</f>
        <v>-128678.74095612153</v>
      </c>
      <c r="NNK66" s="1674">
        <f t="shared" ref="NNK66" si="13105">$E59*$C$64*$C$66</f>
        <v>-128678.74095612153</v>
      </c>
      <c r="NNM66" s="1674">
        <f t="shared" ref="NNM66" si="13106">$E59*$C$64*$C$66</f>
        <v>-128678.74095612153</v>
      </c>
      <c r="NNO66" s="1674">
        <f t="shared" ref="NNO66" si="13107">$E59*$C$64*$C$66</f>
        <v>-128678.74095612153</v>
      </c>
      <c r="NNQ66" s="1674">
        <f t="shared" ref="NNQ66" si="13108">$E59*$C$64*$C$66</f>
        <v>-128678.74095612153</v>
      </c>
      <c r="NNS66" s="1674">
        <f t="shared" ref="NNS66" si="13109">$E59*$C$64*$C$66</f>
        <v>-128678.74095612153</v>
      </c>
      <c r="NNU66" s="1674">
        <f t="shared" ref="NNU66" si="13110">$E59*$C$64*$C$66</f>
        <v>-128678.74095612153</v>
      </c>
      <c r="NNW66" s="1674">
        <f t="shared" ref="NNW66" si="13111">$E59*$C$64*$C$66</f>
        <v>-128678.74095612153</v>
      </c>
      <c r="NNY66" s="1674">
        <f t="shared" ref="NNY66" si="13112">$E59*$C$64*$C$66</f>
        <v>-128678.74095612153</v>
      </c>
      <c r="NOA66" s="1674">
        <f t="shared" ref="NOA66" si="13113">$E59*$C$64*$C$66</f>
        <v>-128678.74095612153</v>
      </c>
      <c r="NOC66" s="1674">
        <f t="shared" ref="NOC66" si="13114">$E59*$C$64*$C$66</f>
        <v>-128678.74095612153</v>
      </c>
      <c r="NOE66" s="1674">
        <f t="shared" ref="NOE66" si="13115">$E59*$C$64*$C$66</f>
        <v>-128678.74095612153</v>
      </c>
      <c r="NOG66" s="1674">
        <f t="shared" ref="NOG66" si="13116">$E59*$C$64*$C$66</f>
        <v>-128678.74095612153</v>
      </c>
      <c r="NOI66" s="1674">
        <f t="shared" ref="NOI66" si="13117">$E59*$C$64*$C$66</f>
        <v>-128678.74095612153</v>
      </c>
      <c r="NOK66" s="1674">
        <f t="shared" ref="NOK66" si="13118">$E59*$C$64*$C$66</f>
        <v>-128678.74095612153</v>
      </c>
      <c r="NOM66" s="1674">
        <f t="shared" ref="NOM66" si="13119">$E59*$C$64*$C$66</f>
        <v>-128678.74095612153</v>
      </c>
      <c r="NOO66" s="1674">
        <f t="shared" ref="NOO66" si="13120">$E59*$C$64*$C$66</f>
        <v>-128678.74095612153</v>
      </c>
      <c r="NOQ66" s="1674">
        <f t="shared" ref="NOQ66" si="13121">$E59*$C$64*$C$66</f>
        <v>-128678.74095612153</v>
      </c>
      <c r="NOS66" s="1674">
        <f t="shared" ref="NOS66" si="13122">$E59*$C$64*$C$66</f>
        <v>-128678.74095612153</v>
      </c>
      <c r="NOU66" s="1674">
        <f t="shared" ref="NOU66" si="13123">$E59*$C$64*$C$66</f>
        <v>-128678.74095612153</v>
      </c>
      <c r="NOW66" s="1674">
        <f t="shared" ref="NOW66" si="13124">$E59*$C$64*$C$66</f>
        <v>-128678.74095612153</v>
      </c>
      <c r="NOY66" s="1674">
        <f t="shared" ref="NOY66" si="13125">$E59*$C$64*$C$66</f>
        <v>-128678.74095612153</v>
      </c>
      <c r="NPA66" s="1674">
        <f t="shared" ref="NPA66" si="13126">$E59*$C$64*$C$66</f>
        <v>-128678.74095612153</v>
      </c>
      <c r="NPC66" s="1674">
        <f t="shared" ref="NPC66" si="13127">$E59*$C$64*$C$66</f>
        <v>-128678.74095612153</v>
      </c>
      <c r="NPE66" s="1674">
        <f t="shared" ref="NPE66" si="13128">$E59*$C$64*$C$66</f>
        <v>-128678.74095612153</v>
      </c>
      <c r="NPG66" s="1674">
        <f t="shared" ref="NPG66" si="13129">$E59*$C$64*$C$66</f>
        <v>-128678.74095612153</v>
      </c>
      <c r="NPI66" s="1674">
        <f t="shared" ref="NPI66" si="13130">$E59*$C$64*$C$66</f>
        <v>-128678.74095612153</v>
      </c>
      <c r="NPK66" s="1674">
        <f t="shared" ref="NPK66" si="13131">$E59*$C$64*$C$66</f>
        <v>-128678.74095612153</v>
      </c>
      <c r="NPM66" s="1674">
        <f t="shared" ref="NPM66" si="13132">$E59*$C$64*$C$66</f>
        <v>-128678.74095612153</v>
      </c>
      <c r="NPO66" s="1674">
        <f t="shared" ref="NPO66" si="13133">$E59*$C$64*$C$66</f>
        <v>-128678.74095612153</v>
      </c>
      <c r="NPQ66" s="1674">
        <f t="shared" ref="NPQ66" si="13134">$E59*$C$64*$C$66</f>
        <v>-128678.74095612153</v>
      </c>
      <c r="NPS66" s="1674">
        <f t="shared" ref="NPS66" si="13135">$E59*$C$64*$C$66</f>
        <v>-128678.74095612153</v>
      </c>
      <c r="NPU66" s="1674">
        <f t="shared" ref="NPU66" si="13136">$E59*$C$64*$C$66</f>
        <v>-128678.74095612153</v>
      </c>
      <c r="NPW66" s="1674">
        <f t="shared" ref="NPW66" si="13137">$E59*$C$64*$C$66</f>
        <v>-128678.74095612153</v>
      </c>
      <c r="NPY66" s="1674">
        <f t="shared" ref="NPY66" si="13138">$E59*$C$64*$C$66</f>
        <v>-128678.74095612153</v>
      </c>
      <c r="NQA66" s="1674">
        <f t="shared" ref="NQA66" si="13139">$E59*$C$64*$C$66</f>
        <v>-128678.74095612153</v>
      </c>
      <c r="NQC66" s="1674">
        <f t="shared" ref="NQC66" si="13140">$E59*$C$64*$C$66</f>
        <v>-128678.74095612153</v>
      </c>
      <c r="NQE66" s="1674">
        <f t="shared" ref="NQE66" si="13141">$E59*$C$64*$C$66</f>
        <v>-128678.74095612153</v>
      </c>
      <c r="NQG66" s="1674">
        <f t="shared" ref="NQG66" si="13142">$E59*$C$64*$C$66</f>
        <v>-128678.74095612153</v>
      </c>
      <c r="NQI66" s="1674">
        <f t="shared" ref="NQI66" si="13143">$E59*$C$64*$C$66</f>
        <v>-128678.74095612153</v>
      </c>
      <c r="NQK66" s="1674">
        <f t="shared" ref="NQK66" si="13144">$E59*$C$64*$C$66</f>
        <v>-128678.74095612153</v>
      </c>
      <c r="NQM66" s="1674">
        <f t="shared" ref="NQM66" si="13145">$E59*$C$64*$C$66</f>
        <v>-128678.74095612153</v>
      </c>
      <c r="NQO66" s="1674">
        <f t="shared" ref="NQO66" si="13146">$E59*$C$64*$C$66</f>
        <v>-128678.74095612153</v>
      </c>
      <c r="NQQ66" s="1674">
        <f t="shared" ref="NQQ66" si="13147">$E59*$C$64*$C$66</f>
        <v>-128678.74095612153</v>
      </c>
      <c r="NQS66" s="1674">
        <f t="shared" ref="NQS66" si="13148">$E59*$C$64*$C$66</f>
        <v>-128678.74095612153</v>
      </c>
      <c r="NQU66" s="1674">
        <f t="shared" ref="NQU66" si="13149">$E59*$C$64*$C$66</f>
        <v>-128678.74095612153</v>
      </c>
      <c r="NQW66" s="1674">
        <f t="shared" ref="NQW66" si="13150">$E59*$C$64*$C$66</f>
        <v>-128678.74095612153</v>
      </c>
      <c r="NQY66" s="1674">
        <f t="shared" ref="NQY66" si="13151">$E59*$C$64*$C$66</f>
        <v>-128678.74095612153</v>
      </c>
      <c r="NRA66" s="1674">
        <f t="shared" ref="NRA66" si="13152">$E59*$C$64*$C$66</f>
        <v>-128678.74095612153</v>
      </c>
      <c r="NRC66" s="1674">
        <f t="shared" ref="NRC66" si="13153">$E59*$C$64*$C$66</f>
        <v>-128678.74095612153</v>
      </c>
      <c r="NRE66" s="1674">
        <f t="shared" ref="NRE66" si="13154">$E59*$C$64*$C$66</f>
        <v>-128678.74095612153</v>
      </c>
      <c r="NRG66" s="1674">
        <f t="shared" ref="NRG66" si="13155">$E59*$C$64*$C$66</f>
        <v>-128678.74095612153</v>
      </c>
      <c r="NRI66" s="1674">
        <f t="shared" ref="NRI66" si="13156">$E59*$C$64*$C$66</f>
        <v>-128678.74095612153</v>
      </c>
      <c r="NRK66" s="1674">
        <f t="shared" ref="NRK66" si="13157">$E59*$C$64*$C$66</f>
        <v>-128678.74095612153</v>
      </c>
      <c r="NRM66" s="1674">
        <f t="shared" ref="NRM66" si="13158">$E59*$C$64*$C$66</f>
        <v>-128678.74095612153</v>
      </c>
      <c r="NRO66" s="1674">
        <f t="shared" ref="NRO66" si="13159">$E59*$C$64*$C$66</f>
        <v>-128678.74095612153</v>
      </c>
      <c r="NRQ66" s="1674">
        <f t="shared" ref="NRQ66" si="13160">$E59*$C$64*$C$66</f>
        <v>-128678.74095612153</v>
      </c>
      <c r="NRS66" s="1674">
        <f t="shared" ref="NRS66" si="13161">$E59*$C$64*$C$66</f>
        <v>-128678.74095612153</v>
      </c>
      <c r="NRU66" s="1674">
        <f t="shared" ref="NRU66" si="13162">$E59*$C$64*$C$66</f>
        <v>-128678.74095612153</v>
      </c>
      <c r="NRW66" s="1674">
        <f t="shared" ref="NRW66" si="13163">$E59*$C$64*$C$66</f>
        <v>-128678.74095612153</v>
      </c>
      <c r="NRY66" s="1674">
        <f t="shared" ref="NRY66" si="13164">$E59*$C$64*$C$66</f>
        <v>-128678.74095612153</v>
      </c>
      <c r="NSA66" s="1674">
        <f t="shared" ref="NSA66" si="13165">$E59*$C$64*$C$66</f>
        <v>-128678.74095612153</v>
      </c>
      <c r="NSC66" s="1674">
        <f t="shared" ref="NSC66" si="13166">$E59*$C$64*$C$66</f>
        <v>-128678.74095612153</v>
      </c>
      <c r="NSE66" s="1674">
        <f t="shared" ref="NSE66" si="13167">$E59*$C$64*$C$66</f>
        <v>-128678.74095612153</v>
      </c>
      <c r="NSG66" s="1674">
        <f t="shared" ref="NSG66" si="13168">$E59*$C$64*$C$66</f>
        <v>-128678.74095612153</v>
      </c>
      <c r="NSI66" s="1674">
        <f t="shared" ref="NSI66" si="13169">$E59*$C$64*$C$66</f>
        <v>-128678.74095612153</v>
      </c>
      <c r="NSK66" s="1674">
        <f t="shared" ref="NSK66" si="13170">$E59*$C$64*$C$66</f>
        <v>-128678.74095612153</v>
      </c>
      <c r="NSM66" s="1674">
        <f t="shared" ref="NSM66" si="13171">$E59*$C$64*$C$66</f>
        <v>-128678.74095612153</v>
      </c>
      <c r="NSO66" s="1674">
        <f t="shared" ref="NSO66" si="13172">$E59*$C$64*$C$66</f>
        <v>-128678.74095612153</v>
      </c>
      <c r="NSQ66" s="1674">
        <f t="shared" ref="NSQ66" si="13173">$E59*$C$64*$C$66</f>
        <v>-128678.74095612153</v>
      </c>
      <c r="NSS66" s="1674">
        <f t="shared" ref="NSS66" si="13174">$E59*$C$64*$C$66</f>
        <v>-128678.74095612153</v>
      </c>
      <c r="NSU66" s="1674">
        <f t="shared" ref="NSU66" si="13175">$E59*$C$64*$C$66</f>
        <v>-128678.74095612153</v>
      </c>
      <c r="NSW66" s="1674">
        <f t="shared" ref="NSW66" si="13176">$E59*$C$64*$C$66</f>
        <v>-128678.74095612153</v>
      </c>
      <c r="NSY66" s="1674">
        <f t="shared" ref="NSY66" si="13177">$E59*$C$64*$C$66</f>
        <v>-128678.74095612153</v>
      </c>
      <c r="NTA66" s="1674">
        <f t="shared" ref="NTA66" si="13178">$E59*$C$64*$C$66</f>
        <v>-128678.74095612153</v>
      </c>
      <c r="NTC66" s="1674">
        <f t="shared" ref="NTC66" si="13179">$E59*$C$64*$C$66</f>
        <v>-128678.74095612153</v>
      </c>
      <c r="NTE66" s="1674">
        <f t="shared" ref="NTE66" si="13180">$E59*$C$64*$C$66</f>
        <v>-128678.74095612153</v>
      </c>
      <c r="NTG66" s="1674">
        <f t="shared" ref="NTG66" si="13181">$E59*$C$64*$C$66</f>
        <v>-128678.74095612153</v>
      </c>
      <c r="NTI66" s="1674">
        <f t="shared" ref="NTI66" si="13182">$E59*$C$64*$C$66</f>
        <v>-128678.74095612153</v>
      </c>
      <c r="NTK66" s="1674">
        <f t="shared" ref="NTK66" si="13183">$E59*$C$64*$C$66</f>
        <v>-128678.74095612153</v>
      </c>
      <c r="NTM66" s="1674">
        <f t="shared" ref="NTM66" si="13184">$E59*$C$64*$C$66</f>
        <v>-128678.74095612153</v>
      </c>
      <c r="NTO66" s="1674">
        <f t="shared" ref="NTO66" si="13185">$E59*$C$64*$C$66</f>
        <v>-128678.74095612153</v>
      </c>
      <c r="NTQ66" s="1674">
        <f t="shared" ref="NTQ66" si="13186">$E59*$C$64*$C$66</f>
        <v>-128678.74095612153</v>
      </c>
      <c r="NTS66" s="1674">
        <f t="shared" ref="NTS66" si="13187">$E59*$C$64*$C$66</f>
        <v>-128678.74095612153</v>
      </c>
      <c r="NTU66" s="1674">
        <f t="shared" ref="NTU66" si="13188">$E59*$C$64*$C$66</f>
        <v>-128678.74095612153</v>
      </c>
      <c r="NTW66" s="1674">
        <f t="shared" ref="NTW66" si="13189">$E59*$C$64*$C$66</f>
        <v>-128678.74095612153</v>
      </c>
      <c r="NTY66" s="1674">
        <f t="shared" ref="NTY66" si="13190">$E59*$C$64*$C$66</f>
        <v>-128678.74095612153</v>
      </c>
      <c r="NUA66" s="1674">
        <f t="shared" ref="NUA66" si="13191">$E59*$C$64*$C$66</f>
        <v>-128678.74095612153</v>
      </c>
      <c r="NUC66" s="1674">
        <f t="shared" ref="NUC66" si="13192">$E59*$C$64*$C$66</f>
        <v>-128678.74095612153</v>
      </c>
      <c r="NUE66" s="1674">
        <f t="shared" ref="NUE66" si="13193">$E59*$C$64*$C$66</f>
        <v>-128678.74095612153</v>
      </c>
      <c r="NUG66" s="1674">
        <f t="shared" ref="NUG66" si="13194">$E59*$C$64*$C$66</f>
        <v>-128678.74095612153</v>
      </c>
      <c r="NUI66" s="1674">
        <f t="shared" ref="NUI66" si="13195">$E59*$C$64*$C$66</f>
        <v>-128678.74095612153</v>
      </c>
      <c r="NUK66" s="1674">
        <f t="shared" ref="NUK66" si="13196">$E59*$C$64*$C$66</f>
        <v>-128678.74095612153</v>
      </c>
      <c r="NUM66" s="1674">
        <f t="shared" ref="NUM66" si="13197">$E59*$C$64*$C$66</f>
        <v>-128678.74095612153</v>
      </c>
      <c r="NUO66" s="1674">
        <f t="shared" ref="NUO66" si="13198">$E59*$C$64*$C$66</f>
        <v>-128678.74095612153</v>
      </c>
      <c r="NUQ66" s="1674">
        <f t="shared" ref="NUQ66" si="13199">$E59*$C$64*$C$66</f>
        <v>-128678.74095612153</v>
      </c>
      <c r="NUS66" s="1674">
        <f t="shared" ref="NUS66" si="13200">$E59*$C$64*$C$66</f>
        <v>-128678.74095612153</v>
      </c>
      <c r="NUU66" s="1674">
        <f t="shared" ref="NUU66" si="13201">$E59*$C$64*$C$66</f>
        <v>-128678.74095612153</v>
      </c>
      <c r="NUW66" s="1674">
        <f t="shared" ref="NUW66" si="13202">$E59*$C$64*$C$66</f>
        <v>-128678.74095612153</v>
      </c>
      <c r="NUY66" s="1674">
        <f t="shared" ref="NUY66" si="13203">$E59*$C$64*$C$66</f>
        <v>-128678.74095612153</v>
      </c>
      <c r="NVA66" s="1674">
        <f t="shared" ref="NVA66" si="13204">$E59*$C$64*$C$66</f>
        <v>-128678.74095612153</v>
      </c>
      <c r="NVC66" s="1674">
        <f t="shared" ref="NVC66" si="13205">$E59*$C$64*$C$66</f>
        <v>-128678.74095612153</v>
      </c>
      <c r="NVE66" s="1674">
        <f t="shared" ref="NVE66" si="13206">$E59*$C$64*$C$66</f>
        <v>-128678.74095612153</v>
      </c>
      <c r="NVG66" s="1674">
        <f t="shared" ref="NVG66" si="13207">$E59*$C$64*$C$66</f>
        <v>-128678.74095612153</v>
      </c>
      <c r="NVI66" s="1674">
        <f t="shared" ref="NVI66" si="13208">$E59*$C$64*$C$66</f>
        <v>-128678.74095612153</v>
      </c>
      <c r="NVK66" s="1674">
        <f t="shared" ref="NVK66" si="13209">$E59*$C$64*$C$66</f>
        <v>-128678.74095612153</v>
      </c>
      <c r="NVM66" s="1674">
        <f t="shared" ref="NVM66" si="13210">$E59*$C$64*$C$66</f>
        <v>-128678.74095612153</v>
      </c>
      <c r="NVO66" s="1674">
        <f t="shared" ref="NVO66" si="13211">$E59*$C$64*$C$66</f>
        <v>-128678.74095612153</v>
      </c>
      <c r="NVQ66" s="1674">
        <f t="shared" ref="NVQ66" si="13212">$E59*$C$64*$C$66</f>
        <v>-128678.74095612153</v>
      </c>
      <c r="NVS66" s="1674">
        <f t="shared" ref="NVS66" si="13213">$E59*$C$64*$C$66</f>
        <v>-128678.74095612153</v>
      </c>
      <c r="NVU66" s="1674">
        <f t="shared" ref="NVU66" si="13214">$E59*$C$64*$C$66</f>
        <v>-128678.74095612153</v>
      </c>
      <c r="NVW66" s="1674">
        <f t="shared" ref="NVW66" si="13215">$E59*$C$64*$C$66</f>
        <v>-128678.74095612153</v>
      </c>
      <c r="NVY66" s="1674">
        <f t="shared" ref="NVY66" si="13216">$E59*$C$64*$C$66</f>
        <v>-128678.74095612153</v>
      </c>
      <c r="NWA66" s="1674">
        <f t="shared" ref="NWA66" si="13217">$E59*$C$64*$C$66</f>
        <v>-128678.74095612153</v>
      </c>
      <c r="NWC66" s="1674">
        <f t="shared" ref="NWC66" si="13218">$E59*$C$64*$C$66</f>
        <v>-128678.74095612153</v>
      </c>
      <c r="NWE66" s="1674">
        <f t="shared" ref="NWE66" si="13219">$E59*$C$64*$C$66</f>
        <v>-128678.74095612153</v>
      </c>
      <c r="NWG66" s="1674">
        <f t="shared" ref="NWG66" si="13220">$E59*$C$64*$C$66</f>
        <v>-128678.74095612153</v>
      </c>
      <c r="NWI66" s="1674">
        <f t="shared" ref="NWI66" si="13221">$E59*$C$64*$C$66</f>
        <v>-128678.74095612153</v>
      </c>
      <c r="NWK66" s="1674">
        <f t="shared" ref="NWK66" si="13222">$E59*$C$64*$C$66</f>
        <v>-128678.74095612153</v>
      </c>
      <c r="NWM66" s="1674">
        <f t="shared" ref="NWM66" si="13223">$E59*$C$64*$C$66</f>
        <v>-128678.74095612153</v>
      </c>
      <c r="NWO66" s="1674">
        <f t="shared" ref="NWO66" si="13224">$E59*$C$64*$C$66</f>
        <v>-128678.74095612153</v>
      </c>
      <c r="NWQ66" s="1674">
        <f t="shared" ref="NWQ66" si="13225">$E59*$C$64*$C$66</f>
        <v>-128678.74095612153</v>
      </c>
      <c r="NWS66" s="1674">
        <f t="shared" ref="NWS66" si="13226">$E59*$C$64*$C$66</f>
        <v>-128678.74095612153</v>
      </c>
      <c r="NWU66" s="1674">
        <f t="shared" ref="NWU66" si="13227">$E59*$C$64*$C$66</f>
        <v>-128678.74095612153</v>
      </c>
      <c r="NWW66" s="1674">
        <f t="shared" ref="NWW66" si="13228">$E59*$C$64*$C$66</f>
        <v>-128678.74095612153</v>
      </c>
      <c r="NWY66" s="1674">
        <f t="shared" ref="NWY66" si="13229">$E59*$C$64*$C$66</f>
        <v>-128678.74095612153</v>
      </c>
      <c r="NXA66" s="1674">
        <f t="shared" ref="NXA66" si="13230">$E59*$C$64*$C$66</f>
        <v>-128678.74095612153</v>
      </c>
      <c r="NXC66" s="1674">
        <f t="shared" ref="NXC66" si="13231">$E59*$C$64*$C$66</f>
        <v>-128678.74095612153</v>
      </c>
      <c r="NXE66" s="1674">
        <f t="shared" ref="NXE66" si="13232">$E59*$C$64*$C$66</f>
        <v>-128678.74095612153</v>
      </c>
      <c r="NXG66" s="1674">
        <f t="shared" ref="NXG66" si="13233">$E59*$C$64*$C$66</f>
        <v>-128678.74095612153</v>
      </c>
      <c r="NXI66" s="1674">
        <f t="shared" ref="NXI66" si="13234">$E59*$C$64*$C$66</f>
        <v>-128678.74095612153</v>
      </c>
      <c r="NXK66" s="1674">
        <f t="shared" ref="NXK66" si="13235">$E59*$C$64*$C$66</f>
        <v>-128678.74095612153</v>
      </c>
      <c r="NXM66" s="1674">
        <f t="shared" ref="NXM66" si="13236">$E59*$C$64*$C$66</f>
        <v>-128678.74095612153</v>
      </c>
      <c r="NXO66" s="1674">
        <f t="shared" ref="NXO66" si="13237">$E59*$C$64*$C$66</f>
        <v>-128678.74095612153</v>
      </c>
      <c r="NXQ66" s="1674">
        <f t="shared" ref="NXQ66" si="13238">$E59*$C$64*$C$66</f>
        <v>-128678.74095612153</v>
      </c>
      <c r="NXS66" s="1674">
        <f t="shared" ref="NXS66" si="13239">$E59*$C$64*$C$66</f>
        <v>-128678.74095612153</v>
      </c>
      <c r="NXU66" s="1674">
        <f t="shared" ref="NXU66" si="13240">$E59*$C$64*$C$66</f>
        <v>-128678.74095612153</v>
      </c>
      <c r="NXW66" s="1674">
        <f t="shared" ref="NXW66" si="13241">$E59*$C$64*$C$66</f>
        <v>-128678.74095612153</v>
      </c>
      <c r="NXY66" s="1674">
        <f t="shared" ref="NXY66" si="13242">$E59*$C$64*$C$66</f>
        <v>-128678.74095612153</v>
      </c>
      <c r="NYA66" s="1674">
        <f t="shared" ref="NYA66" si="13243">$E59*$C$64*$C$66</f>
        <v>-128678.74095612153</v>
      </c>
      <c r="NYC66" s="1674">
        <f t="shared" ref="NYC66" si="13244">$E59*$C$64*$C$66</f>
        <v>-128678.74095612153</v>
      </c>
      <c r="NYE66" s="1674">
        <f t="shared" ref="NYE66" si="13245">$E59*$C$64*$C$66</f>
        <v>-128678.74095612153</v>
      </c>
      <c r="NYG66" s="1674">
        <f t="shared" ref="NYG66" si="13246">$E59*$C$64*$C$66</f>
        <v>-128678.74095612153</v>
      </c>
      <c r="NYI66" s="1674">
        <f t="shared" ref="NYI66" si="13247">$E59*$C$64*$C$66</f>
        <v>-128678.74095612153</v>
      </c>
      <c r="NYK66" s="1674">
        <f t="shared" ref="NYK66" si="13248">$E59*$C$64*$C$66</f>
        <v>-128678.74095612153</v>
      </c>
      <c r="NYM66" s="1674">
        <f t="shared" ref="NYM66" si="13249">$E59*$C$64*$C$66</f>
        <v>-128678.74095612153</v>
      </c>
      <c r="NYO66" s="1674">
        <f t="shared" ref="NYO66" si="13250">$E59*$C$64*$C$66</f>
        <v>-128678.74095612153</v>
      </c>
      <c r="NYQ66" s="1674">
        <f t="shared" ref="NYQ66" si="13251">$E59*$C$64*$C$66</f>
        <v>-128678.74095612153</v>
      </c>
      <c r="NYS66" s="1674">
        <f t="shared" ref="NYS66" si="13252">$E59*$C$64*$C$66</f>
        <v>-128678.74095612153</v>
      </c>
      <c r="NYU66" s="1674">
        <f t="shared" ref="NYU66" si="13253">$E59*$C$64*$C$66</f>
        <v>-128678.74095612153</v>
      </c>
      <c r="NYW66" s="1674">
        <f t="shared" ref="NYW66" si="13254">$E59*$C$64*$C$66</f>
        <v>-128678.74095612153</v>
      </c>
      <c r="NYY66" s="1674">
        <f t="shared" ref="NYY66" si="13255">$E59*$C$64*$C$66</f>
        <v>-128678.74095612153</v>
      </c>
      <c r="NZA66" s="1674">
        <f t="shared" ref="NZA66" si="13256">$E59*$C$64*$C$66</f>
        <v>-128678.74095612153</v>
      </c>
      <c r="NZC66" s="1674">
        <f t="shared" ref="NZC66" si="13257">$E59*$C$64*$C$66</f>
        <v>-128678.74095612153</v>
      </c>
      <c r="NZE66" s="1674">
        <f t="shared" ref="NZE66" si="13258">$E59*$C$64*$C$66</f>
        <v>-128678.74095612153</v>
      </c>
      <c r="NZG66" s="1674">
        <f t="shared" ref="NZG66" si="13259">$E59*$C$64*$C$66</f>
        <v>-128678.74095612153</v>
      </c>
      <c r="NZI66" s="1674">
        <f t="shared" ref="NZI66" si="13260">$E59*$C$64*$C$66</f>
        <v>-128678.74095612153</v>
      </c>
      <c r="NZK66" s="1674">
        <f t="shared" ref="NZK66" si="13261">$E59*$C$64*$C$66</f>
        <v>-128678.74095612153</v>
      </c>
      <c r="NZM66" s="1674">
        <f t="shared" ref="NZM66" si="13262">$E59*$C$64*$C$66</f>
        <v>-128678.74095612153</v>
      </c>
      <c r="NZO66" s="1674">
        <f t="shared" ref="NZO66" si="13263">$E59*$C$64*$C$66</f>
        <v>-128678.74095612153</v>
      </c>
      <c r="NZQ66" s="1674">
        <f t="shared" ref="NZQ66" si="13264">$E59*$C$64*$C$66</f>
        <v>-128678.74095612153</v>
      </c>
      <c r="NZS66" s="1674">
        <f t="shared" ref="NZS66" si="13265">$E59*$C$64*$C$66</f>
        <v>-128678.74095612153</v>
      </c>
      <c r="NZU66" s="1674">
        <f t="shared" ref="NZU66" si="13266">$E59*$C$64*$C$66</f>
        <v>-128678.74095612153</v>
      </c>
      <c r="NZW66" s="1674">
        <f t="shared" ref="NZW66" si="13267">$E59*$C$64*$C$66</f>
        <v>-128678.74095612153</v>
      </c>
      <c r="NZY66" s="1674">
        <f t="shared" ref="NZY66" si="13268">$E59*$C$64*$C$66</f>
        <v>-128678.74095612153</v>
      </c>
      <c r="OAA66" s="1674">
        <f t="shared" ref="OAA66" si="13269">$E59*$C$64*$C$66</f>
        <v>-128678.74095612153</v>
      </c>
      <c r="OAC66" s="1674">
        <f t="shared" ref="OAC66" si="13270">$E59*$C$64*$C$66</f>
        <v>-128678.74095612153</v>
      </c>
      <c r="OAE66" s="1674">
        <f t="shared" ref="OAE66" si="13271">$E59*$C$64*$C$66</f>
        <v>-128678.74095612153</v>
      </c>
      <c r="OAG66" s="1674">
        <f t="shared" ref="OAG66" si="13272">$E59*$C$64*$C$66</f>
        <v>-128678.74095612153</v>
      </c>
      <c r="OAI66" s="1674">
        <f t="shared" ref="OAI66" si="13273">$E59*$C$64*$C$66</f>
        <v>-128678.74095612153</v>
      </c>
      <c r="OAK66" s="1674">
        <f t="shared" ref="OAK66" si="13274">$E59*$C$64*$C$66</f>
        <v>-128678.74095612153</v>
      </c>
      <c r="OAM66" s="1674">
        <f t="shared" ref="OAM66" si="13275">$E59*$C$64*$C$66</f>
        <v>-128678.74095612153</v>
      </c>
      <c r="OAO66" s="1674">
        <f t="shared" ref="OAO66" si="13276">$E59*$C$64*$C$66</f>
        <v>-128678.74095612153</v>
      </c>
      <c r="OAQ66" s="1674">
        <f t="shared" ref="OAQ66" si="13277">$E59*$C$64*$C$66</f>
        <v>-128678.74095612153</v>
      </c>
      <c r="OAS66" s="1674">
        <f t="shared" ref="OAS66" si="13278">$E59*$C$64*$C$66</f>
        <v>-128678.74095612153</v>
      </c>
      <c r="OAU66" s="1674">
        <f t="shared" ref="OAU66" si="13279">$E59*$C$64*$C$66</f>
        <v>-128678.74095612153</v>
      </c>
      <c r="OAW66" s="1674">
        <f t="shared" ref="OAW66" si="13280">$E59*$C$64*$C$66</f>
        <v>-128678.74095612153</v>
      </c>
      <c r="OAY66" s="1674">
        <f t="shared" ref="OAY66" si="13281">$E59*$C$64*$C$66</f>
        <v>-128678.74095612153</v>
      </c>
      <c r="OBA66" s="1674">
        <f t="shared" ref="OBA66" si="13282">$E59*$C$64*$C$66</f>
        <v>-128678.74095612153</v>
      </c>
      <c r="OBC66" s="1674">
        <f t="shared" ref="OBC66" si="13283">$E59*$C$64*$C$66</f>
        <v>-128678.74095612153</v>
      </c>
      <c r="OBE66" s="1674">
        <f t="shared" ref="OBE66" si="13284">$E59*$C$64*$C$66</f>
        <v>-128678.74095612153</v>
      </c>
      <c r="OBG66" s="1674">
        <f t="shared" ref="OBG66" si="13285">$E59*$C$64*$C$66</f>
        <v>-128678.74095612153</v>
      </c>
      <c r="OBI66" s="1674">
        <f t="shared" ref="OBI66" si="13286">$E59*$C$64*$C$66</f>
        <v>-128678.74095612153</v>
      </c>
      <c r="OBK66" s="1674">
        <f t="shared" ref="OBK66" si="13287">$E59*$C$64*$C$66</f>
        <v>-128678.74095612153</v>
      </c>
      <c r="OBM66" s="1674">
        <f t="shared" ref="OBM66" si="13288">$E59*$C$64*$C$66</f>
        <v>-128678.74095612153</v>
      </c>
      <c r="OBO66" s="1674">
        <f t="shared" ref="OBO66" si="13289">$E59*$C$64*$C$66</f>
        <v>-128678.74095612153</v>
      </c>
      <c r="OBQ66" s="1674">
        <f t="shared" ref="OBQ66" si="13290">$E59*$C$64*$C$66</f>
        <v>-128678.74095612153</v>
      </c>
      <c r="OBS66" s="1674">
        <f t="shared" ref="OBS66" si="13291">$E59*$C$64*$C$66</f>
        <v>-128678.74095612153</v>
      </c>
      <c r="OBU66" s="1674">
        <f t="shared" ref="OBU66" si="13292">$E59*$C$64*$C$66</f>
        <v>-128678.74095612153</v>
      </c>
      <c r="OBW66" s="1674">
        <f t="shared" ref="OBW66" si="13293">$E59*$C$64*$C$66</f>
        <v>-128678.74095612153</v>
      </c>
      <c r="OBY66" s="1674">
        <f t="shared" ref="OBY66" si="13294">$E59*$C$64*$C$66</f>
        <v>-128678.74095612153</v>
      </c>
      <c r="OCA66" s="1674">
        <f t="shared" ref="OCA66" si="13295">$E59*$C$64*$C$66</f>
        <v>-128678.74095612153</v>
      </c>
      <c r="OCC66" s="1674">
        <f t="shared" ref="OCC66" si="13296">$E59*$C$64*$C$66</f>
        <v>-128678.74095612153</v>
      </c>
      <c r="OCE66" s="1674">
        <f t="shared" ref="OCE66" si="13297">$E59*$C$64*$C$66</f>
        <v>-128678.74095612153</v>
      </c>
      <c r="OCG66" s="1674">
        <f t="shared" ref="OCG66" si="13298">$E59*$C$64*$C$66</f>
        <v>-128678.74095612153</v>
      </c>
      <c r="OCI66" s="1674">
        <f t="shared" ref="OCI66" si="13299">$E59*$C$64*$C$66</f>
        <v>-128678.74095612153</v>
      </c>
      <c r="OCK66" s="1674">
        <f t="shared" ref="OCK66" si="13300">$E59*$C$64*$C$66</f>
        <v>-128678.74095612153</v>
      </c>
      <c r="OCM66" s="1674">
        <f t="shared" ref="OCM66" si="13301">$E59*$C$64*$C$66</f>
        <v>-128678.74095612153</v>
      </c>
      <c r="OCO66" s="1674">
        <f t="shared" ref="OCO66" si="13302">$E59*$C$64*$C$66</f>
        <v>-128678.74095612153</v>
      </c>
      <c r="OCQ66" s="1674">
        <f t="shared" ref="OCQ66" si="13303">$E59*$C$64*$C$66</f>
        <v>-128678.74095612153</v>
      </c>
      <c r="OCS66" s="1674">
        <f t="shared" ref="OCS66" si="13304">$E59*$C$64*$C$66</f>
        <v>-128678.74095612153</v>
      </c>
      <c r="OCU66" s="1674">
        <f t="shared" ref="OCU66" si="13305">$E59*$C$64*$C$66</f>
        <v>-128678.74095612153</v>
      </c>
      <c r="OCW66" s="1674">
        <f t="shared" ref="OCW66" si="13306">$E59*$C$64*$C$66</f>
        <v>-128678.74095612153</v>
      </c>
      <c r="OCY66" s="1674">
        <f t="shared" ref="OCY66" si="13307">$E59*$C$64*$C$66</f>
        <v>-128678.74095612153</v>
      </c>
      <c r="ODA66" s="1674">
        <f t="shared" ref="ODA66" si="13308">$E59*$C$64*$C$66</f>
        <v>-128678.74095612153</v>
      </c>
      <c r="ODC66" s="1674">
        <f t="shared" ref="ODC66" si="13309">$E59*$C$64*$C$66</f>
        <v>-128678.74095612153</v>
      </c>
      <c r="ODE66" s="1674">
        <f t="shared" ref="ODE66" si="13310">$E59*$C$64*$C$66</f>
        <v>-128678.74095612153</v>
      </c>
      <c r="ODG66" s="1674">
        <f t="shared" ref="ODG66" si="13311">$E59*$C$64*$C$66</f>
        <v>-128678.74095612153</v>
      </c>
      <c r="ODI66" s="1674">
        <f t="shared" ref="ODI66" si="13312">$E59*$C$64*$C$66</f>
        <v>-128678.74095612153</v>
      </c>
      <c r="ODK66" s="1674">
        <f t="shared" ref="ODK66" si="13313">$E59*$C$64*$C$66</f>
        <v>-128678.74095612153</v>
      </c>
      <c r="ODM66" s="1674">
        <f t="shared" ref="ODM66" si="13314">$E59*$C$64*$C$66</f>
        <v>-128678.74095612153</v>
      </c>
      <c r="ODO66" s="1674">
        <f t="shared" ref="ODO66" si="13315">$E59*$C$64*$C$66</f>
        <v>-128678.74095612153</v>
      </c>
      <c r="ODQ66" s="1674">
        <f t="shared" ref="ODQ66" si="13316">$E59*$C$64*$C$66</f>
        <v>-128678.74095612153</v>
      </c>
      <c r="ODS66" s="1674">
        <f t="shared" ref="ODS66" si="13317">$E59*$C$64*$C$66</f>
        <v>-128678.74095612153</v>
      </c>
      <c r="ODU66" s="1674">
        <f t="shared" ref="ODU66" si="13318">$E59*$C$64*$C$66</f>
        <v>-128678.74095612153</v>
      </c>
      <c r="ODW66" s="1674">
        <f t="shared" ref="ODW66" si="13319">$E59*$C$64*$C$66</f>
        <v>-128678.74095612153</v>
      </c>
      <c r="ODY66" s="1674">
        <f t="shared" ref="ODY66" si="13320">$E59*$C$64*$C$66</f>
        <v>-128678.74095612153</v>
      </c>
      <c r="OEA66" s="1674">
        <f t="shared" ref="OEA66" si="13321">$E59*$C$64*$C$66</f>
        <v>-128678.74095612153</v>
      </c>
      <c r="OEC66" s="1674">
        <f t="shared" ref="OEC66" si="13322">$E59*$C$64*$C$66</f>
        <v>-128678.74095612153</v>
      </c>
      <c r="OEE66" s="1674">
        <f t="shared" ref="OEE66" si="13323">$E59*$C$64*$C$66</f>
        <v>-128678.74095612153</v>
      </c>
      <c r="OEG66" s="1674">
        <f t="shared" ref="OEG66" si="13324">$E59*$C$64*$C$66</f>
        <v>-128678.74095612153</v>
      </c>
      <c r="OEI66" s="1674">
        <f t="shared" ref="OEI66" si="13325">$E59*$C$64*$C$66</f>
        <v>-128678.74095612153</v>
      </c>
      <c r="OEK66" s="1674">
        <f t="shared" ref="OEK66" si="13326">$E59*$C$64*$C$66</f>
        <v>-128678.74095612153</v>
      </c>
      <c r="OEM66" s="1674">
        <f t="shared" ref="OEM66" si="13327">$E59*$C$64*$C$66</f>
        <v>-128678.74095612153</v>
      </c>
      <c r="OEO66" s="1674">
        <f t="shared" ref="OEO66" si="13328">$E59*$C$64*$C$66</f>
        <v>-128678.74095612153</v>
      </c>
      <c r="OEQ66" s="1674">
        <f t="shared" ref="OEQ66" si="13329">$E59*$C$64*$C$66</f>
        <v>-128678.74095612153</v>
      </c>
      <c r="OES66" s="1674">
        <f t="shared" ref="OES66" si="13330">$E59*$C$64*$C$66</f>
        <v>-128678.74095612153</v>
      </c>
      <c r="OEU66" s="1674">
        <f t="shared" ref="OEU66" si="13331">$E59*$C$64*$C$66</f>
        <v>-128678.74095612153</v>
      </c>
      <c r="OEW66" s="1674">
        <f t="shared" ref="OEW66" si="13332">$E59*$C$64*$C$66</f>
        <v>-128678.74095612153</v>
      </c>
      <c r="OEY66" s="1674">
        <f t="shared" ref="OEY66" si="13333">$E59*$C$64*$C$66</f>
        <v>-128678.74095612153</v>
      </c>
      <c r="OFA66" s="1674">
        <f t="shared" ref="OFA66" si="13334">$E59*$C$64*$C$66</f>
        <v>-128678.74095612153</v>
      </c>
      <c r="OFC66" s="1674">
        <f t="shared" ref="OFC66" si="13335">$E59*$C$64*$C$66</f>
        <v>-128678.74095612153</v>
      </c>
      <c r="OFE66" s="1674">
        <f t="shared" ref="OFE66" si="13336">$E59*$C$64*$C$66</f>
        <v>-128678.74095612153</v>
      </c>
      <c r="OFG66" s="1674">
        <f t="shared" ref="OFG66" si="13337">$E59*$C$64*$C$66</f>
        <v>-128678.74095612153</v>
      </c>
      <c r="OFI66" s="1674">
        <f t="shared" ref="OFI66" si="13338">$E59*$C$64*$C$66</f>
        <v>-128678.74095612153</v>
      </c>
      <c r="OFK66" s="1674">
        <f t="shared" ref="OFK66" si="13339">$E59*$C$64*$C$66</f>
        <v>-128678.74095612153</v>
      </c>
      <c r="OFM66" s="1674">
        <f t="shared" ref="OFM66" si="13340">$E59*$C$64*$C$66</f>
        <v>-128678.74095612153</v>
      </c>
      <c r="OFO66" s="1674">
        <f t="shared" ref="OFO66" si="13341">$E59*$C$64*$C$66</f>
        <v>-128678.74095612153</v>
      </c>
      <c r="OFQ66" s="1674">
        <f t="shared" ref="OFQ66" si="13342">$E59*$C$64*$C$66</f>
        <v>-128678.74095612153</v>
      </c>
      <c r="OFS66" s="1674">
        <f t="shared" ref="OFS66" si="13343">$E59*$C$64*$C$66</f>
        <v>-128678.74095612153</v>
      </c>
      <c r="OFU66" s="1674">
        <f t="shared" ref="OFU66" si="13344">$E59*$C$64*$C$66</f>
        <v>-128678.74095612153</v>
      </c>
      <c r="OFW66" s="1674">
        <f t="shared" ref="OFW66" si="13345">$E59*$C$64*$C$66</f>
        <v>-128678.74095612153</v>
      </c>
      <c r="OFY66" s="1674">
        <f t="shared" ref="OFY66" si="13346">$E59*$C$64*$C$66</f>
        <v>-128678.74095612153</v>
      </c>
      <c r="OGA66" s="1674">
        <f t="shared" ref="OGA66" si="13347">$E59*$C$64*$C$66</f>
        <v>-128678.74095612153</v>
      </c>
      <c r="OGC66" s="1674">
        <f t="shared" ref="OGC66" si="13348">$E59*$C$64*$C$66</f>
        <v>-128678.74095612153</v>
      </c>
      <c r="OGE66" s="1674">
        <f t="shared" ref="OGE66" si="13349">$E59*$C$64*$C$66</f>
        <v>-128678.74095612153</v>
      </c>
      <c r="OGG66" s="1674">
        <f t="shared" ref="OGG66" si="13350">$E59*$C$64*$C$66</f>
        <v>-128678.74095612153</v>
      </c>
      <c r="OGI66" s="1674">
        <f t="shared" ref="OGI66" si="13351">$E59*$C$64*$C$66</f>
        <v>-128678.74095612153</v>
      </c>
      <c r="OGK66" s="1674">
        <f t="shared" ref="OGK66" si="13352">$E59*$C$64*$C$66</f>
        <v>-128678.74095612153</v>
      </c>
      <c r="OGM66" s="1674">
        <f t="shared" ref="OGM66" si="13353">$E59*$C$64*$C$66</f>
        <v>-128678.74095612153</v>
      </c>
      <c r="OGO66" s="1674">
        <f t="shared" ref="OGO66" si="13354">$E59*$C$64*$C$66</f>
        <v>-128678.74095612153</v>
      </c>
      <c r="OGQ66" s="1674">
        <f t="shared" ref="OGQ66" si="13355">$E59*$C$64*$C$66</f>
        <v>-128678.74095612153</v>
      </c>
      <c r="OGS66" s="1674">
        <f t="shared" ref="OGS66" si="13356">$E59*$C$64*$C$66</f>
        <v>-128678.74095612153</v>
      </c>
      <c r="OGU66" s="1674">
        <f t="shared" ref="OGU66" si="13357">$E59*$C$64*$C$66</f>
        <v>-128678.74095612153</v>
      </c>
      <c r="OGW66" s="1674">
        <f t="shared" ref="OGW66" si="13358">$E59*$C$64*$C$66</f>
        <v>-128678.74095612153</v>
      </c>
      <c r="OGY66" s="1674">
        <f t="shared" ref="OGY66" si="13359">$E59*$C$64*$C$66</f>
        <v>-128678.74095612153</v>
      </c>
      <c r="OHA66" s="1674">
        <f t="shared" ref="OHA66" si="13360">$E59*$C$64*$C$66</f>
        <v>-128678.74095612153</v>
      </c>
      <c r="OHC66" s="1674">
        <f t="shared" ref="OHC66" si="13361">$E59*$C$64*$C$66</f>
        <v>-128678.74095612153</v>
      </c>
      <c r="OHE66" s="1674">
        <f t="shared" ref="OHE66" si="13362">$E59*$C$64*$C$66</f>
        <v>-128678.74095612153</v>
      </c>
      <c r="OHG66" s="1674">
        <f t="shared" ref="OHG66" si="13363">$E59*$C$64*$C$66</f>
        <v>-128678.74095612153</v>
      </c>
      <c r="OHI66" s="1674">
        <f t="shared" ref="OHI66" si="13364">$E59*$C$64*$C$66</f>
        <v>-128678.74095612153</v>
      </c>
      <c r="OHK66" s="1674">
        <f t="shared" ref="OHK66" si="13365">$E59*$C$64*$C$66</f>
        <v>-128678.74095612153</v>
      </c>
      <c r="OHM66" s="1674">
        <f t="shared" ref="OHM66" si="13366">$E59*$C$64*$C$66</f>
        <v>-128678.74095612153</v>
      </c>
      <c r="OHO66" s="1674">
        <f t="shared" ref="OHO66" si="13367">$E59*$C$64*$C$66</f>
        <v>-128678.74095612153</v>
      </c>
      <c r="OHQ66" s="1674">
        <f t="shared" ref="OHQ66" si="13368">$E59*$C$64*$C$66</f>
        <v>-128678.74095612153</v>
      </c>
      <c r="OHS66" s="1674">
        <f t="shared" ref="OHS66" si="13369">$E59*$C$64*$C$66</f>
        <v>-128678.74095612153</v>
      </c>
      <c r="OHU66" s="1674">
        <f t="shared" ref="OHU66" si="13370">$E59*$C$64*$C$66</f>
        <v>-128678.74095612153</v>
      </c>
      <c r="OHW66" s="1674">
        <f t="shared" ref="OHW66" si="13371">$E59*$C$64*$C$66</f>
        <v>-128678.74095612153</v>
      </c>
      <c r="OHY66" s="1674">
        <f t="shared" ref="OHY66" si="13372">$E59*$C$64*$C$66</f>
        <v>-128678.74095612153</v>
      </c>
      <c r="OIA66" s="1674">
        <f t="shared" ref="OIA66" si="13373">$E59*$C$64*$C$66</f>
        <v>-128678.74095612153</v>
      </c>
      <c r="OIC66" s="1674">
        <f t="shared" ref="OIC66" si="13374">$E59*$C$64*$C$66</f>
        <v>-128678.74095612153</v>
      </c>
      <c r="OIE66" s="1674">
        <f t="shared" ref="OIE66" si="13375">$E59*$C$64*$C$66</f>
        <v>-128678.74095612153</v>
      </c>
      <c r="OIG66" s="1674">
        <f t="shared" ref="OIG66" si="13376">$E59*$C$64*$C$66</f>
        <v>-128678.74095612153</v>
      </c>
      <c r="OII66" s="1674">
        <f t="shared" ref="OII66" si="13377">$E59*$C$64*$C$66</f>
        <v>-128678.74095612153</v>
      </c>
      <c r="OIK66" s="1674">
        <f t="shared" ref="OIK66" si="13378">$E59*$C$64*$C$66</f>
        <v>-128678.74095612153</v>
      </c>
      <c r="OIM66" s="1674">
        <f t="shared" ref="OIM66" si="13379">$E59*$C$64*$C$66</f>
        <v>-128678.74095612153</v>
      </c>
      <c r="OIO66" s="1674">
        <f t="shared" ref="OIO66" si="13380">$E59*$C$64*$C$66</f>
        <v>-128678.74095612153</v>
      </c>
      <c r="OIQ66" s="1674">
        <f t="shared" ref="OIQ66" si="13381">$E59*$C$64*$C$66</f>
        <v>-128678.74095612153</v>
      </c>
      <c r="OIS66" s="1674">
        <f t="shared" ref="OIS66" si="13382">$E59*$C$64*$C$66</f>
        <v>-128678.74095612153</v>
      </c>
      <c r="OIU66" s="1674">
        <f t="shared" ref="OIU66" si="13383">$E59*$C$64*$C$66</f>
        <v>-128678.74095612153</v>
      </c>
      <c r="OIW66" s="1674">
        <f t="shared" ref="OIW66" si="13384">$E59*$C$64*$C$66</f>
        <v>-128678.74095612153</v>
      </c>
      <c r="OIY66" s="1674">
        <f t="shared" ref="OIY66" si="13385">$E59*$C$64*$C$66</f>
        <v>-128678.74095612153</v>
      </c>
      <c r="OJA66" s="1674">
        <f t="shared" ref="OJA66" si="13386">$E59*$C$64*$C$66</f>
        <v>-128678.74095612153</v>
      </c>
      <c r="OJC66" s="1674">
        <f t="shared" ref="OJC66" si="13387">$E59*$C$64*$C$66</f>
        <v>-128678.74095612153</v>
      </c>
      <c r="OJE66" s="1674">
        <f t="shared" ref="OJE66" si="13388">$E59*$C$64*$C$66</f>
        <v>-128678.74095612153</v>
      </c>
      <c r="OJG66" s="1674">
        <f t="shared" ref="OJG66" si="13389">$E59*$C$64*$C$66</f>
        <v>-128678.74095612153</v>
      </c>
      <c r="OJI66" s="1674">
        <f t="shared" ref="OJI66" si="13390">$E59*$C$64*$C$66</f>
        <v>-128678.74095612153</v>
      </c>
      <c r="OJK66" s="1674">
        <f t="shared" ref="OJK66" si="13391">$E59*$C$64*$C$66</f>
        <v>-128678.74095612153</v>
      </c>
      <c r="OJM66" s="1674">
        <f t="shared" ref="OJM66" si="13392">$E59*$C$64*$C$66</f>
        <v>-128678.74095612153</v>
      </c>
      <c r="OJO66" s="1674">
        <f t="shared" ref="OJO66" si="13393">$E59*$C$64*$C$66</f>
        <v>-128678.74095612153</v>
      </c>
      <c r="OJQ66" s="1674">
        <f t="shared" ref="OJQ66" si="13394">$E59*$C$64*$C$66</f>
        <v>-128678.74095612153</v>
      </c>
      <c r="OJS66" s="1674">
        <f t="shared" ref="OJS66" si="13395">$E59*$C$64*$C$66</f>
        <v>-128678.74095612153</v>
      </c>
      <c r="OJU66" s="1674">
        <f t="shared" ref="OJU66" si="13396">$E59*$C$64*$C$66</f>
        <v>-128678.74095612153</v>
      </c>
      <c r="OJW66" s="1674">
        <f t="shared" ref="OJW66" si="13397">$E59*$C$64*$C$66</f>
        <v>-128678.74095612153</v>
      </c>
      <c r="OJY66" s="1674">
        <f t="shared" ref="OJY66" si="13398">$E59*$C$64*$C$66</f>
        <v>-128678.74095612153</v>
      </c>
      <c r="OKA66" s="1674">
        <f t="shared" ref="OKA66" si="13399">$E59*$C$64*$C$66</f>
        <v>-128678.74095612153</v>
      </c>
      <c r="OKC66" s="1674">
        <f t="shared" ref="OKC66" si="13400">$E59*$C$64*$C$66</f>
        <v>-128678.74095612153</v>
      </c>
      <c r="OKE66" s="1674">
        <f t="shared" ref="OKE66" si="13401">$E59*$C$64*$C$66</f>
        <v>-128678.74095612153</v>
      </c>
      <c r="OKG66" s="1674">
        <f t="shared" ref="OKG66" si="13402">$E59*$C$64*$C$66</f>
        <v>-128678.74095612153</v>
      </c>
      <c r="OKI66" s="1674">
        <f t="shared" ref="OKI66" si="13403">$E59*$C$64*$C$66</f>
        <v>-128678.74095612153</v>
      </c>
      <c r="OKK66" s="1674">
        <f t="shared" ref="OKK66" si="13404">$E59*$C$64*$C$66</f>
        <v>-128678.74095612153</v>
      </c>
      <c r="OKM66" s="1674">
        <f t="shared" ref="OKM66" si="13405">$E59*$C$64*$C$66</f>
        <v>-128678.74095612153</v>
      </c>
      <c r="OKO66" s="1674">
        <f t="shared" ref="OKO66" si="13406">$E59*$C$64*$C$66</f>
        <v>-128678.74095612153</v>
      </c>
      <c r="OKQ66" s="1674">
        <f t="shared" ref="OKQ66" si="13407">$E59*$C$64*$C$66</f>
        <v>-128678.74095612153</v>
      </c>
      <c r="OKS66" s="1674">
        <f t="shared" ref="OKS66" si="13408">$E59*$C$64*$C$66</f>
        <v>-128678.74095612153</v>
      </c>
      <c r="OKU66" s="1674">
        <f t="shared" ref="OKU66" si="13409">$E59*$C$64*$C$66</f>
        <v>-128678.74095612153</v>
      </c>
      <c r="OKW66" s="1674">
        <f t="shared" ref="OKW66" si="13410">$E59*$C$64*$C$66</f>
        <v>-128678.74095612153</v>
      </c>
      <c r="OKY66" s="1674">
        <f t="shared" ref="OKY66" si="13411">$E59*$C$64*$C$66</f>
        <v>-128678.74095612153</v>
      </c>
      <c r="OLA66" s="1674">
        <f t="shared" ref="OLA66" si="13412">$E59*$C$64*$C$66</f>
        <v>-128678.74095612153</v>
      </c>
      <c r="OLC66" s="1674">
        <f t="shared" ref="OLC66" si="13413">$E59*$C$64*$C$66</f>
        <v>-128678.74095612153</v>
      </c>
      <c r="OLE66" s="1674">
        <f t="shared" ref="OLE66" si="13414">$E59*$C$64*$C$66</f>
        <v>-128678.74095612153</v>
      </c>
      <c r="OLG66" s="1674">
        <f t="shared" ref="OLG66" si="13415">$E59*$C$64*$C$66</f>
        <v>-128678.74095612153</v>
      </c>
      <c r="OLI66" s="1674">
        <f t="shared" ref="OLI66" si="13416">$E59*$C$64*$C$66</f>
        <v>-128678.74095612153</v>
      </c>
      <c r="OLK66" s="1674">
        <f t="shared" ref="OLK66" si="13417">$E59*$C$64*$C$66</f>
        <v>-128678.74095612153</v>
      </c>
      <c r="OLM66" s="1674">
        <f t="shared" ref="OLM66" si="13418">$E59*$C$64*$C$66</f>
        <v>-128678.74095612153</v>
      </c>
      <c r="OLO66" s="1674">
        <f t="shared" ref="OLO66" si="13419">$E59*$C$64*$C$66</f>
        <v>-128678.74095612153</v>
      </c>
      <c r="OLQ66" s="1674">
        <f t="shared" ref="OLQ66" si="13420">$E59*$C$64*$C$66</f>
        <v>-128678.74095612153</v>
      </c>
      <c r="OLS66" s="1674">
        <f t="shared" ref="OLS66" si="13421">$E59*$C$64*$C$66</f>
        <v>-128678.74095612153</v>
      </c>
      <c r="OLU66" s="1674">
        <f t="shared" ref="OLU66" si="13422">$E59*$C$64*$C$66</f>
        <v>-128678.74095612153</v>
      </c>
      <c r="OLW66" s="1674">
        <f t="shared" ref="OLW66" si="13423">$E59*$C$64*$C$66</f>
        <v>-128678.74095612153</v>
      </c>
      <c r="OLY66" s="1674">
        <f t="shared" ref="OLY66" si="13424">$E59*$C$64*$C$66</f>
        <v>-128678.74095612153</v>
      </c>
      <c r="OMA66" s="1674">
        <f t="shared" ref="OMA66" si="13425">$E59*$C$64*$C$66</f>
        <v>-128678.74095612153</v>
      </c>
      <c r="OMC66" s="1674">
        <f t="shared" ref="OMC66" si="13426">$E59*$C$64*$C$66</f>
        <v>-128678.74095612153</v>
      </c>
      <c r="OME66" s="1674">
        <f t="shared" ref="OME66" si="13427">$E59*$C$64*$C$66</f>
        <v>-128678.74095612153</v>
      </c>
      <c r="OMG66" s="1674">
        <f t="shared" ref="OMG66" si="13428">$E59*$C$64*$C$66</f>
        <v>-128678.74095612153</v>
      </c>
      <c r="OMI66" s="1674">
        <f t="shared" ref="OMI66" si="13429">$E59*$C$64*$C$66</f>
        <v>-128678.74095612153</v>
      </c>
      <c r="OMK66" s="1674">
        <f t="shared" ref="OMK66" si="13430">$E59*$C$64*$C$66</f>
        <v>-128678.74095612153</v>
      </c>
      <c r="OMM66" s="1674">
        <f t="shared" ref="OMM66" si="13431">$E59*$C$64*$C$66</f>
        <v>-128678.74095612153</v>
      </c>
      <c r="OMO66" s="1674">
        <f t="shared" ref="OMO66" si="13432">$E59*$C$64*$C$66</f>
        <v>-128678.74095612153</v>
      </c>
      <c r="OMQ66" s="1674">
        <f t="shared" ref="OMQ66" si="13433">$E59*$C$64*$C$66</f>
        <v>-128678.74095612153</v>
      </c>
      <c r="OMS66" s="1674">
        <f t="shared" ref="OMS66" si="13434">$E59*$C$64*$C$66</f>
        <v>-128678.74095612153</v>
      </c>
      <c r="OMU66" s="1674">
        <f t="shared" ref="OMU66" si="13435">$E59*$C$64*$C$66</f>
        <v>-128678.74095612153</v>
      </c>
      <c r="OMW66" s="1674">
        <f t="shared" ref="OMW66" si="13436">$E59*$C$64*$C$66</f>
        <v>-128678.74095612153</v>
      </c>
      <c r="OMY66" s="1674">
        <f t="shared" ref="OMY66" si="13437">$E59*$C$64*$C$66</f>
        <v>-128678.74095612153</v>
      </c>
      <c r="ONA66" s="1674">
        <f t="shared" ref="ONA66" si="13438">$E59*$C$64*$C$66</f>
        <v>-128678.74095612153</v>
      </c>
      <c r="ONC66" s="1674">
        <f t="shared" ref="ONC66" si="13439">$E59*$C$64*$C$66</f>
        <v>-128678.74095612153</v>
      </c>
      <c r="ONE66" s="1674">
        <f t="shared" ref="ONE66" si="13440">$E59*$C$64*$C$66</f>
        <v>-128678.74095612153</v>
      </c>
      <c r="ONG66" s="1674">
        <f t="shared" ref="ONG66" si="13441">$E59*$C$64*$C$66</f>
        <v>-128678.74095612153</v>
      </c>
      <c r="ONI66" s="1674">
        <f t="shared" ref="ONI66" si="13442">$E59*$C$64*$C$66</f>
        <v>-128678.74095612153</v>
      </c>
      <c r="ONK66" s="1674">
        <f t="shared" ref="ONK66" si="13443">$E59*$C$64*$C$66</f>
        <v>-128678.74095612153</v>
      </c>
      <c r="ONM66" s="1674">
        <f t="shared" ref="ONM66" si="13444">$E59*$C$64*$C$66</f>
        <v>-128678.74095612153</v>
      </c>
      <c r="ONO66" s="1674">
        <f t="shared" ref="ONO66" si="13445">$E59*$C$64*$C$66</f>
        <v>-128678.74095612153</v>
      </c>
      <c r="ONQ66" s="1674">
        <f t="shared" ref="ONQ66" si="13446">$E59*$C$64*$C$66</f>
        <v>-128678.74095612153</v>
      </c>
      <c r="ONS66" s="1674">
        <f t="shared" ref="ONS66" si="13447">$E59*$C$64*$C$66</f>
        <v>-128678.74095612153</v>
      </c>
      <c r="ONU66" s="1674">
        <f t="shared" ref="ONU66" si="13448">$E59*$C$64*$C$66</f>
        <v>-128678.74095612153</v>
      </c>
      <c r="ONW66" s="1674">
        <f t="shared" ref="ONW66" si="13449">$E59*$C$64*$C$66</f>
        <v>-128678.74095612153</v>
      </c>
      <c r="ONY66" s="1674">
        <f t="shared" ref="ONY66" si="13450">$E59*$C$64*$C$66</f>
        <v>-128678.74095612153</v>
      </c>
      <c r="OOA66" s="1674">
        <f t="shared" ref="OOA66" si="13451">$E59*$C$64*$C$66</f>
        <v>-128678.74095612153</v>
      </c>
      <c r="OOC66" s="1674">
        <f t="shared" ref="OOC66" si="13452">$E59*$C$64*$C$66</f>
        <v>-128678.74095612153</v>
      </c>
      <c r="OOE66" s="1674">
        <f t="shared" ref="OOE66" si="13453">$E59*$C$64*$C$66</f>
        <v>-128678.74095612153</v>
      </c>
      <c r="OOG66" s="1674">
        <f t="shared" ref="OOG66" si="13454">$E59*$C$64*$C$66</f>
        <v>-128678.74095612153</v>
      </c>
      <c r="OOI66" s="1674">
        <f t="shared" ref="OOI66" si="13455">$E59*$C$64*$C$66</f>
        <v>-128678.74095612153</v>
      </c>
      <c r="OOK66" s="1674">
        <f t="shared" ref="OOK66" si="13456">$E59*$C$64*$C$66</f>
        <v>-128678.74095612153</v>
      </c>
      <c r="OOM66" s="1674">
        <f t="shared" ref="OOM66" si="13457">$E59*$C$64*$C$66</f>
        <v>-128678.74095612153</v>
      </c>
      <c r="OOO66" s="1674">
        <f t="shared" ref="OOO66" si="13458">$E59*$C$64*$C$66</f>
        <v>-128678.74095612153</v>
      </c>
      <c r="OOQ66" s="1674">
        <f t="shared" ref="OOQ66" si="13459">$E59*$C$64*$C$66</f>
        <v>-128678.74095612153</v>
      </c>
      <c r="OOS66" s="1674">
        <f t="shared" ref="OOS66" si="13460">$E59*$C$64*$C$66</f>
        <v>-128678.74095612153</v>
      </c>
      <c r="OOU66" s="1674">
        <f t="shared" ref="OOU66" si="13461">$E59*$C$64*$C$66</f>
        <v>-128678.74095612153</v>
      </c>
      <c r="OOW66" s="1674">
        <f t="shared" ref="OOW66" si="13462">$E59*$C$64*$C$66</f>
        <v>-128678.74095612153</v>
      </c>
      <c r="OOY66" s="1674">
        <f t="shared" ref="OOY66" si="13463">$E59*$C$64*$C$66</f>
        <v>-128678.74095612153</v>
      </c>
      <c r="OPA66" s="1674">
        <f t="shared" ref="OPA66" si="13464">$E59*$C$64*$C$66</f>
        <v>-128678.74095612153</v>
      </c>
      <c r="OPC66" s="1674">
        <f t="shared" ref="OPC66" si="13465">$E59*$C$64*$C$66</f>
        <v>-128678.74095612153</v>
      </c>
      <c r="OPE66" s="1674">
        <f t="shared" ref="OPE66" si="13466">$E59*$C$64*$C$66</f>
        <v>-128678.74095612153</v>
      </c>
      <c r="OPG66" s="1674">
        <f t="shared" ref="OPG66" si="13467">$E59*$C$64*$C$66</f>
        <v>-128678.74095612153</v>
      </c>
      <c r="OPI66" s="1674">
        <f t="shared" ref="OPI66" si="13468">$E59*$C$64*$C$66</f>
        <v>-128678.74095612153</v>
      </c>
      <c r="OPK66" s="1674">
        <f t="shared" ref="OPK66" si="13469">$E59*$C$64*$C$66</f>
        <v>-128678.74095612153</v>
      </c>
      <c r="OPM66" s="1674">
        <f t="shared" ref="OPM66" si="13470">$E59*$C$64*$C$66</f>
        <v>-128678.74095612153</v>
      </c>
      <c r="OPO66" s="1674">
        <f t="shared" ref="OPO66" si="13471">$E59*$C$64*$C$66</f>
        <v>-128678.74095612153</v>
      </c>
      <c r="OPQ66" s="1674">
        <f t="shared" ref="OPQ66" si="13472">$E59*$C$64*$C$66</f>
        <v>-128678.74095612153</v>
      </c>
      <c r="OPS66" s="1674">
        <f t="shared" ref="OPS66" si="13473">$E59*$C$64*$C$66</f>
        <v>-128678.74095612153</v>
      </c>
      <c r="OPU66" s="1674">
        <f t="shared" ref="OPU66" si="13474">$E59*$C$64*$C$66</f>
        <v>-128678.74095612153</v>
      </c>
      <c r="OPW66" s="1674">
        <f t="shared" ref="OPW66" si="13475">$E59*$C$64*$C$66</f>
        <v>-128678.74095612153</v>
      </c>
      <c r="OPY66" s="1674">
        <f t="shared" ref="OPY66" si="13476">$E59*$C$64*$C$66</f>
        <v>-128678.74095612153</v>
      </c>
      <c r="OQA66" s="1674">
        <f t="shared" ref="OQA66" si="13477">$E59*$C$64*$C$66</f>
        <v>-128678.74095612153</v>
      </c>
      <c r="OQC66" s="1674">
        <f t="shared" ref="OQC66" si="13478">$E59*$C$64*$C$66</f>
        <v>-128678.74095612153</v>
      </c>
      <c r="OQE66" s="1674">
        <f t="shared" ref="OQE66" si="13479">$E59*$C$64*$C$66</f>
        <v>-128678.74095612153</v>
      </c>
      <c r="OQG66" s="1674">
        <f t="shared" ref="OQG66" si="13480">$E59*$C$64*$C$66</f>
        <v>-128678.74095612153</v>
      </c>
      <c r="OQI66" s="1674">
        <f t="shared" ref="OQI66" si="13481">$E59*$C$64*$C$66</f>
        <v>-128678.74095612153</v>
      </c>
      <c r="OQK66" s="1674">
        <f t="shared" ref="OQK66" si="13482">$E59*$C$64*$C$66</f>
        <v>-128678.74095612153</v>
      </c>
      <c r="OQM66" s="1674">
        <f t="shared" ref="OQM66" si="13483">$E59*$C$64*$C$66</f>
        <v>-128678.74095612153</v>
      </c>
      <c r="OQO66" s="1674">
        <f t="shared" ref="OQO66" si="13484">$E59*$C$64*$C$66</f>
        <v>-128678.74095612153</v>
      </c>
      <c r="OQQ66" s="1674">
        <f t="shared" ref="OQQ66" si="13485">$E59*$C$64*$C$66</f>
        <v>-128678.74095612153</v>
      </c>
      <c r="OQS66" s="1674">
        <f t="shared" ref="OQS66" si="13486">$E59*$C$64*$C$66</f>
        <v>-128678.74095612153</v>
      </c>
      <c r="OQU66" s="1674">
        <f t="shared" ref="OQU66" si="13487">$E59*$C$64*$C$66</f>
        <v>-128678.74095612153</v>
      </c>
      <c r="OQW66" s="1674">
        <f t="shared" ref="OQW66" si="13488">$E59*$C$64*$C$66</f>
        <v>-128678.74095612153</v>
      </c>
      <c r="OQY66" s="1674">
        <f t="shared" ref="OQY66" si="13489">$E59*$C$64*$C$66</f>
        <v>-128678.74095612153</v>
      </c>
      <c r="ORA66" s="1674">
        <f t="shared" ref="ORA66" si="13490">$E59*$C$64*$C$66</f>
        <v>-128678.74095612153</v>
      </c>
      <c r="ORC66" s="1674">
        <f t="shared" ref="ORC66" si="13491">$E59*$C$64*$C$66</f>
        <v>-128678.74095612153</v>
      </c>
      <c r="ORE66" s="1674">
        <f t="shared" ref="ORE66" si="13492">$E59*$C$64*$C$66</f>
        <v>-128678.74095612153</v>
      </c>
      <c r="ORG66" s="1674">
        <f t="shared" ref="ORG66" si="13493">$E59*$C$64*$C$66</f>
        <v>-128678.74095612153</v>
      </c>
      <c r="ORI66" s="1674">
        <f t="shared" ref="ORI66" si="13494">$E59*$C$64*$C$66</f>
        <v>-128678.74095612153</v>
      </c>
      <c r="ORK66" s="1674">
        <f t="shared" ref="ORK66" si="13495">$E59*$C$64*$C$66</f>
        <v>-128678.74095612153</v>
      </c>
      <c r="ORM66" s="1674">
        <f t="shared" ref="ORM66" si="13496">$E59*$C$64*$C$66</f>
        <v>-128678.74095612153</v>
      </c>
      <c r="ORO66" s="1674">
        <f t="shared" ref="ORO66" si="13497">$E59*$C$64*$C$66</f>
        <v>-128678.74095612153</v>
      </c>
      <c r="ORQ66" s="1674">
        <f t="shared" ref="ORQ66" si="13498">$E59*$C$64*$C$66</f>
        <v>-128678.74095612153</v>
      </c>
      <c r="ORS66" s="1674">
        <f t="shared" ref="ORS66" si="13499">$E59*$C$64*$C$66</f>
        <v>-128678.74095612153</v>
      </c>
      <c r="ORU66" s="1674">
        <f t="shared" ref="ORU66" si="13500">$E59*$C$64*$C$66</f>
        <v>-128678.74095612153</v>
      </c>
      <c r="ORW66" s="1674">
        <f t="shared" ref="ORW66" si="13501">$E59*$C$64*$C$66</f>
        <v>-128678.74095612153</v>
      </c>
      <c r="ORY66" s="1674">
        <f t="shared" ref="ORY66" si="13502">$E59*$C$64*$C$66</f>
        <v>-128678.74095612153</v>
      </c>
      <c r="OSA66" s="1674">
        <f t="shared" ref="OSA66" si="13503">$E59*$C$64*$C$66</f>
        <v>-128678.74095612153</v>
      </c>
      <c r="OSC66" s="1674">
        <f t="shared" ref="OSC66" si="13504">$E59*$C$64*$C$66</f>
        <v>-128678.74095612153</v>
      </c>
      <c r="OSE66" s="1674">
        <f t="shared" ref="OSE66" si="13505">$E59*$C$64*$C$66</f>
        <v>-128678.74095612153</v>
      </c>
      <c r="OSG66" s="1674">
        <f t="shared" ref="OSG66" si="13506">$E59*$C$64*$C$66</f>
        <v>-128678.74095612153</v>
      </c>
      <c r="OSI66" s="1674">
        <f t="shared" ref="OSI66" si="13507">$E59*$C$64*$C$66</f>
        <v>-128678.74095612153</v>
      </c>
      <c r="OSK66" s="1674">
        <f t="shared" ref="OSK66" si="13508">$E59*$C$64*$C$66</f>
        <v>-128678.74095612153</v>
      </c>
      <c r="OSM66" s="1674">
        <f t="shared" ref="OSM66" si="13509">$E59*$C$64*$C$66</f>
        <v>-128678.74095612153</v>
      </c>
      <c r="OSO66" s="1674">
        <f t="shared" ref="OSO66" si="13510">$E59*$C$64*$C$66</f>
        <v>-128678.74095612153</v>
      </c>
      <c r="OSQ66" s="1674">
        <f t="shared" ref="OSQ66" si="13511">$E59*$C$64*$C$66</f>
        <v>-128678.74095612153</v>
      </c>
      <c r="OSS66" s="1674">
        <f t="shared" ref="OSS66" si="13512">$E59*$C$64*$C$66</f>
        <v>-128678.74095612153</v>
      </c>
      <c r="OSU66" s="1674">
        <f t="shared" ref="OSU66" si="13513">$E59*$C$64*$C$66</f>
        <v>-128678.74095612153</v>
      </c>
      <c r="OSW66" s="1674">
        <f t="shared" ref="OSW66" si="13514">$E59*$C$64*$C$66</f>
        <v>-128678.74095612153</v>
      </c>
      <c r="OSY66" s="1674">
        <f t="shared" ref="OSY66" si="13515">$E59*$C$64*$C$66</f>
        <v>-128678.74095612153</v>
      </c>
      <c r="OTA66" s="1674">
        <f t="shared" ref="OTA66" si="13516">$E59*$C$64*$C$66</f>
        <v>-128678.74095612153</v>
      </c>
      <c r="OTC66" s="1674">
        <f t="shared" ref="OTC66" si="13517">$E59*$C$64*$C$66</f>
        <v>-128678.74095612153</v>
      </c>
      <c r="OTE66" s="1674">
        <f t="shared" ref="OTE66" si="13518">$E59*$C$64*$C$66</f>
        <v>-128678.74095612153</v>
      </c>
      <c r="OTG66" s="1674">
        <f t="shared" ref="OTG66" si="13519">$E59*$C$64*$C$66</f>
        <v>-128678.74095612153</v>
      </c>
      <c r="OTI66" s="1674">
        <f t="shared" ref="OTI66" si="13520">$E59*$C$64*$C$66</f>
        <v>-128678.74095612153</v>
      </c>
      <c r="OTK66" s="1674">
        <f t="shared" ref="OTK66" si="13521">$E59*$C$64*$C$66</f>
        <v>-128678.74095612153</v>
      </c>
      <c r="OTM66" s="1674">
        <f t="shared" ref="OTM66" si="13522">$E59*$C$64*$C$66</f>
        <v>-128678.74095612153</v>
      </c>
      <c r="OTO66" s="1674">
        <f t="shared" ref="OTO66" si="13523">$E59*$C$64*$C$66</f>
        <v>-128678.74095612153</v>
      </c>
      <c r="OTQ66" s="1674">
        <f t="shared" ref="OTQ66" si="13524">$E59*$C$64*$C$66</f>
        <v>-128678.74095612153</v>
      </c>
      <c r="OTS66" s="1674">
        <f t="shared" ref="OTS66" si="13525">$E59*$C$64*$C$66</f>
        <v>-128678.74095612153</v>
      </c>
      <c r="OTU66" s="1674">
        <f t="shared" ref="OTU66" si="13526">$E59*$C$64*$C$66</f>
        <v>-128678.74095612153</v>
      </c>
      <c r="OTW66" s="1674">
        <f t="shared" ref="OTW66" si="13527">$E59*$C$64*$C$66</f>
        <v>-128678.74095612153</v>
      </c>
      <c r="OTY66" s="1674">
        <f t="shared" ref="OTY66" si="13528">$E59*$C$64*$C$66</f>
        <v>-128678.74095612153</v>
      </c>
      <c r="OUA66" s="1674">
        <f t="shared" ref="OUA66" si="13529">$E59*$C$64*$C$66</f>
        <v>-128678.74095612153</v>
      </c>
      <c r="OUC66" s="1674">
        <f t="shared" ref="OUC66" si="13530">$E59*$C$64*$C$66</f>
        <v>-128678.74095612153</v>
      </c>
      <c r="OUE66" s="1674">
        <f t="shared" ref="OUE66" si="13531">$E59*$C$64*$C$66</f>
        <v>-128678.74095612153</v>
      </c>
      <c r="OUG66" s="1674">
        <f t="shared" ref="OUG66" si="13532">$E59*$C$64*$C$66</f>
        <v>-128678.74095612153</v>
      </c>
      <c r="OUI66" s="1674">
        <f t="shared" ref="OUI66" si="13533">$E59*$C$64*$C$66</f>
        <v>-128678.74095612153</v>
      </c>
      <c r="OUK66" s="1674">
        <f t="shared" ref="OUK66" si="13534">$E59*$C$64*$C$66</f>
        <v>-128678.74095612153</v>
      </c>
      <c r="OUM66" s="1674">
        <f t="shared" ref="OUM66" si="13535">$E59*$C$64*$C$66</f>
        <v>-128678.74095612153</v>
      </c>
      <c r="OUO66" s="1674">
        <f t="shared" ref="OUO66" si="13536">$E59*$C$64*$C$66</f>
        <v>-128678.74095612153</v>
      </c>
      <c r="OUQ66" s="1674">
        <f t="shared" ref="OUQ66" si="13537">$E59*$C$64*$C$66</f>
        <v>-128678.74095612153</v>
      </c>
      <c r="OUS66" s="1674">
        <f t="shared" ref="OUS66" si="13538">$E59*$C$64*$C$66</f>
        <v>-128678.74095612153</v>
      </c>
      <c r="OUU66" s="1674">
        <f t="shared" ref="OUU66" si="13539">$E59*$C$64*$C$66</f>
        <v>-128678.74095612153</v>
      </c>
      <c r="OUW66" s="1674">
        <f t="shared" ref="OUW66" si="13540">$E59*$C$64*$C$66</f>
        <v>-128678.74095612153</v>
      </c>
      <c r="OUY66" s="1674">
        <f t="shared" ref="OUY66" si="13541">$E59*$C$64*$C$66</f>
        <v>-128678.74095612153</v>
      </c>
      <c r="OVA66" s="1674">
        <f t="shared" ref="OVA66" si="13542">$E59*$C$64*$C$66</f>
        <v>-128678.74095612153</v>
      </c>
      <c r="OVC66" s="1674">
        <f t="shared" ref="OVC66" si="13543">$E59*$C$64*$C$66</f>
        <v>-128678.74095612153</v>
      </c>
      <c r="OVE66" s="1674">
        <f t="shared" ref="OVE66" si="13544">$E59*$C$64*$C$66</f>
        <v>-128678.74095612153</v>
      </c>
      <c r="OVG66" s="1674">
        <f t="shared" ref="OVG66" si="13545">$E59*$C$64*$C$66</f>
        <v>-128678.74095612153</v>
      </c>
      <c r="OVI66" s="1674">
        <f t="shared" ref="OVI66" si="13546">$E59*$C$64*$C$66</f>
        <v>-128678.74095612153</v>
      </c>
      <c r="OVK66" s="1674">
        <f t="shared" ref="OVK66" si="13547">$E59*$C$64*$C$66</f>
        <v>-128678.74095612153</v>
      </c>
      <c r="OVM66" s="1674">
        <f t="shared" ref="OVM66" si="13548">$E59*$C$64*$C$66</f>
        <v>-128678.74095612153</v>
      </c>
      <c r="OVO66" s="1674">
        <f t="shared" ref="OVO66" si="13549">$E59*$C$64*$C$66</f>
        <v>-128678.74095612153</v>
      </c>
      <c r="OVQ66" s="1674">
        <f t="shared" ref="OVQ66" si="13550">$E59*$C$64*$C$66</f>
        <v>-128678.74095612153</v>
      </c>
      <c r="OVS66" s="1674">
        <f t="shared" ref="OVS66" si="13551">$E59*$C$64*$C$66</f>
        <v>-128678.74095612153</v>
      </c>
      <c r="OVU66" s="1674">
        <f t="shared" ref="OVU66" si="13552">$E59*$C$64*$C$66</f>
        <v>-128678.74095612153</v>
      </c>
      <c r="OVW66" s="1674">
        <f t="shared" ref="OVW66" si="13553">$E59*$C$64*$C$66</f>
        <v>-128678.74095612153</v>
      </c>
      <c r="OVY66" s="1674">
        <f t="shared" ref="OVY66" si="13554">$E59*$C$64*$C$66</f>
        <v>-128678.74095612153</v>
      </c>
      <c r="OWA66" s="1674">
        <f t="shared" ref="OWA66" si="13555">$E59*$C$64*$C$66</f>
        <v>-128678.74095612153</v>
      </c>
      <c r="OWC66" s="1674">
        <f t="shared" ref="OWC66" si="13556">$E59*$C$64*$C$66</f>
        <v>-128678.74095612153</v>
      </c>
      <c r="OWE66" s="1674">
        <f t="shared" ref="OWE66" si="13557">$E59*$C$64*$C$66</f>
        <v>-128678.74095612153</v>
      </c>
      <c r="OWG66" s="1674">
        <f t="shared" ref="OWG66" si="13558">$E59*$C$64*$C$66</f>
        <v>-128678.74095612153</v>
      </c>
      <c r="OWI66" s="1674">
        <f t="shared" ref="OWI66" si="13559">$E59*$C$64*$C$66</f>
        <v>-128678.74095612153</v>
      </c>
      <c r="OWK66" s="1674">
        <f t="shared" ref="OWK66" si="13560">$E59*$C$64*$C$66</f>
        <v>-128678.74095612153</v>
      </c>
      <c r="OWM66" s="1674">
        <f t="shared" ref="OWM66" si="13561">$E59*$C$64*$C$66</f>
        <v>-128678.74095612153</v>
      </c>
      <c r="OWO66" s="1674">
        <f t="shared" ref="OWO66" si="13562">$E59*$C$64*$C$66</f>
        <v>-128678.74095612153</v>
      </c>
      <c r="OWQ66" s="1674">
        <f t="shared" ref="OWQ66" si="13563">$E59*$C$64*$C$66</f>
        <v>-128678.74095612153</v>
      </c>
      <c r="OWS66" s="1674">
        <f t="shared" ref="OWS66" si="13564">$E59*$C$64*$C$66</f>
        <v>-128678.74095612153</v>
      </c>
      <c r="OWU66" s="1674">
        <f t="shared" ref="OWU66" si="13565">$E59*$C$64*$C$66</f>
        <v>-128678.74095612153</v>
      </c>
      <c r="OWW66" s="1674">
        <f t="shared" ref="OWW66" si="13566">$E59*$C$64*$C$66</f>
        <v>-128678.74095612153</v>
      </c>
      <c r="OWY66" s="1674">
        <f t="shared" ref="OWY66" si="13567">$E59*$C$64*$C$66</f>
        <v>-128678.74095612153</v>
      </c>
      <c r="OXA66" s="1674">
        <f t="shared" ref="OXA66" si="13568">$E59*$C$64*$C$66</f>
        <v>-128678.74095612153</v>
      </c>
      <c r="OXC66" s="1674">
        <f t="shared" ref="OXC66" si="13569">$E59*$C$64*$C$66</f>
        <v>-128678.74095612153</v>
      </c>
      <c r="OXE66" s="1674">
        <f t="shared" ref="OXE66" si="13570">$E59*$C$64*$C$66</f>
        <v>-128678.74095612153</v>
      </c>
      <c r="OXG66" s="1674">
        <f t="shared" ref="OXG66" si="13571">$E59*$C$64*$C$66</f>
        <v>-128678.74095612153</v>
      </c>
      <c r="OXI66" s="1674">
        <f t="shared" ref="OXI66" si="13572">$E59*$C$64*$C$66</f>
        <v>-128678.74095612153</v>
      </c>
      <c r="OXK66" s="1674">
        <f t="shared" ref="OXK66" si="13573">$E59*$C$64*$C$66</f>
        <v>-128678.74095612153</v>
      </c>
      <c r="OXM66" s="1674">
        <f t="shared" ref="OXM66" si="13574">$E59*$C$64*$C$66</f>
        <v>-128678.74095612153</v>
      </c>
      <c r="OXO66" s="1674">
        <f t="shared" ref="OXO66" si="13575">$E59*$C$64*$C$66</f>
        <v>-128678.74095612153</v>
      </c>
      <c r="OXQ66" s="1674">
        <f t="shared" ref="OXQ66" si="13576">$E59*$C$64*$C$66</f>
        <v>-128678.74095612153</v>
      </c>
      <c r="OXS66" s="1674">
        <f t="shared" ref="OXS66" si="13577">$E59*$C$64*$C$66</f>
        <v>-128678.74095612153</v>
      </c>
      <c r="OXU66" s="1674">
        <f t="shared" ref="OXU66" si="13578">$E59*$C$64*$C$66</f>
        <v>-128678.74095612153</v>
      </c>
      <c r="OXW66" s="1674">
        <f t="shared" ref="OXW66" si="13579">$E59*$C$64*$C$66</f>
        <v>-128678.74095612153</v>
      </c>
      <c r="OXY66" s="1674">
        <f t="shared" ref="OXY66" si="13580">$E59*$C$64*$C$66</f>
        <v>-128678.74095612153</v>
      </c>
      <c r="OYA66" s="1674">
        <f t="shared" ref="OYA66" si="13581">$E59*$C$64*$C$66</f>
        <v>-128678.74095612153</v>
      </c>
      <c r="OYC66" s="1674">
        <f t="shared" ref="OYC66" si="13582">$E59*$C$64*$C$66</f>
        <v>-128678.74095612153</v>
      </c>
      <c r="OYE66" s="1674">
        <f t="shared" ref="OYE66" si="13583">$E59*$C$64*$C$66</f>
        <v>-128678.74095612153</v>
      </c>
      <c r="OYG66" s="1674">
        <f t="shared" ref="OYG66" si="13584">$E59*$C$64*$C$66</f>
        <v>-128678.74095612153</v>
      </c>
      <c r="OYI66" s="1674">
        <f t="shared" ref="OYI66" si="13585">$E59*$C$64*$C$66</f>
        <v>-128678.74095612153</v>
      </c>
      <c r="OYK66" s="1674">
        <f t="shared" ref="OYK66" si="13586">$E59*$C$64*$C$66</f>
        <v>-128678.74095612153</v>
      </c>
      <c r="OYM66" s="1674">
        <f t="shared" ref="OYM66" si="13587">$E59*$C$64*$C$66</f>
        <v>-128678.74095612153</v>
      </c>
      <c r="OYO66" s="1674">
        <f t="shared" ref="OYO66" si="13588">$E59*$C$64*$C$66</f>
        <v>-128678.74095612153</v>
      </c>
      <c r="OYQ66" s="1674">
        <f t="shared" ref="OYQ66" si="13589">$E59*$C$64*$C$66</f>
        <v>-128678.74095612153</v>
      </c>
      <c r="OYS66" s="1674">
        <f t="shared" ref="OYS66" si="13590">$E59*$C$64*$C$66</f>
        <v>-128678.74095612153</v>
      </c>
      <c r="OYU66" s="1674">
        <f t="shared" ref="OYU66" si="13591">$E59*$C$64*$C$66</f>
        <v>-128678.74095612153</v>
      </c>
      <c r="OYW66" s="1674">
        <f t="shared" ref="OYW66" si="13592">$E59*$C$64*$C$66</f>
        <v>-128678.74095612153</v>
      </c>
      <c r="OYY66" s="1674">
        <f t="shared" ref="OYY66" si="13593">$E59*$C$64*$C$66</f>
        <v>-128678.74095612153</v>
      </c>
      <c r="OZA66" s="1674">
        <f t="shared" ref="OZA66" si="13594">$E59*$C$64*$C$66</f>
        <v>-128678.74095612153</v>
      </c>
      <c r="OZC66" s="1674">
        <f t="shared" ref="OZC66" si="13595">$E59*$C$64*$C$66</f>
        <v>-128678.74095612153</v>
      </c>
      <c r="OZE66" s="1674">
        <f t="shared" ref="OZE66" si="13596">$E59*$C$64*$C$66</f>
        <v>-128678.74095612153</v>
      </c>
      <c r="OZG66" s="1674">
        <f t="shared" ref="OZG66" si="13597">$E59*$C$64*$C$66</f>
        <v>-128678.74095612153</v>
      </c>
      <c r="OZI66" s="1674">
        <f t="shared" ref="OZI66" si="13598">$E59*$C$64*$C$66</f>
        <v>-128678.74095612153</v>
      </c>
      <c r="OZK66" s="1674">
        <f t="shared" ref="OZK66" si="13599">$E59*$C$64*$C$66</f>
        <v>-128678.74095612153</v>
      </c>
      <c r="OZM66" s="1674">
        <f t="shared" ref="OZM66" si="13600">$E59*$C$64*$C$66</f>
        <v>-128678.74095612153</v>
      </c>
      <c r="OZO66" s="1674">
        <f t="shared" ref="OZO66" si="13601">$E59*$C$64*$C$66</f>
        <v>-128678.74095612153</v>
      </c>
      <c r="OZQ66" s="1674">
        <f t="shared" ref="OZQ66" si="13602">$E59*$C$64*$C$66</f>
        <v>-128678.74095612153</v>
      </c>
      <c r="OZS66" s="1674">
        <f t="shared" ref="OZS66" si="13603">$E59*$C$64*$C$66</f>
        <v>-128678.74095612153</v>
      </c>
      <c r="OZU66" s="1674">
        <f t="shared" ref="OZU66" si="13604">$E59*$C$64*$C$66</f>
        <v>-128678.74095612153</v>
      </c>
      <c r="OZW66" s="1674">
        <f t="shared" ref="OZW66" si="13605">$E59*$C$64*$C$66</f>
        <v>-128678.74095612153</v>
      </c>
      <c r="OZY66" s="1674">
        <f t="shared" ref="OZY66" si="13606">$E59*$C$64*$C$66</f>
        <v>-128678.74095612153</v>
      </c>
      <c r="PAA66" s="1674">
        <f t="shared" ref="PAA66" si="13607">$E59*$C$64*$C$66</f>
        <v>-128678.74095612153</v>
      </c>
      <c r="PAC66" s="1674">
        <f t="shared" ref="PAC66" si="13608">$E59*$C$64*$C$66</f>
        <v>-128678.74095612153</v>
      </c>
      <c r="PAE66" s="1674">
        <f t="shared" ref="PAE66" si="13609">$E59*$C$64*$C$66</f>
        <v>-128678.74095612153</v>
      </c>
      <c r="PAG66" s="1674">
        <f t="shared" ref="PAG66" si="13610">$E59*$C$64*$C$66</f>
        <v>-128678.74095612153</v>
      </c>
      <c r="PAI66" s="1674">
        <f t="shared" ref="PAI66" si="13611">$E59*$C$64*$C$66</f>
        <v>-128678.74095612153</v>
      </c>
      <c r="PAK66" s="1674">
        <f t="shared" ref="PAK66" si="13612">$E59*$C$64*$C$66</f>
        <v>-128678.74095612153</v>
      </c>
      <c r="PAM66" s="1674">
        <f t="shared" ref="PAM66" si="13613">$E59*$C$64*$C$66</f>
        <v>-128678.74095612153</v>
      </c>
      <c r="PAO66" s="1674">
        <f t="shared" ref="PAO66" si="13614">$E59*$C$64*$C$66</f>
        <v>-128678.74095612153</v>
      </c>
      <c r="PAQ66" s="1674">
        <f t="shared" ref="PAQ66" si="13615">$E59*$C$64*$C$66</f>
        <v>-128678.74095612153</v>
      </c>
      <c r="PAS66" s="1674">
        <f t="shared" ref="PAS66" si="13616">$E59*$C$64*$C$66</f>
        <v>-128678.74095612153</v>
      </c>
      <c r="PAU66" s="1674">
        <f t="shared" ref="PAU66" si="13617">$E59*$C$64*$C$66</f>
        <v>-128678.74095612153</v>
      </c>
      <c r="PAW66" s="1674">
        <f t="shared" ref="PAW66" si="13618">$E59*$C$64*$C$66</f>
        <v>-128678.74095612153</v>
      </c>
      <c r="PAY66" s="1674">
        <f t="shared" ref="PAY66" si="13619">$E59*$C$64*$C$66</f>
        <v>-128678.74095612153</v>
      </c>
      <c r="PBA66" s="1674">
        <f t="shared" ref="PBA66" si="13620">$E59*$C$64*$C$66</f>
        <v>-128678.74095612153</v>
      </c>
      <c r="PBC66" s="1674">
        <f t="shared" ref="PBC66" si="13621">$E59*$C$64*$C$66</f>
        <v>-128678.74095612153</v>
      </c>
      <c r="PBE66" s="1674">
        <f t="shared" ref="PBE66" si="13622">$E59*$C$64*$C$66</f>
        <v>-128678.74095612153</v>
      </c>
      <c r="PBG66" s="1674">
        <f t="shared" ref="PBG66" si="13623">$E59*$C$64*$C$66</f>
        <v>-128678.74095612153</v>
      </c>
      <c r="PBI66" s="1674">
        <f t="shared" ref="PBI66" si="13624">$E59*$C$64*$C$66</f>
        <v>-128678.74095612153</v>
      </c>
      <c r="PBK66" s="1674">
        <f t="shared" ref="PBK66" si="13625">$E59*$C$64*$C$66</f>
        <v>-128678.74095612153</v>
      </c>
      <c r="PBM66" s="1674">
        <f t="shared" ref="PBM66" si="13626">$E59*$C$64*$C$66</f>
        <v>-128678.74095612153</v>
      </c>
      <c r="PBO66" s="1674">
        <f t="shared" ref="PBO66" si="13627">$E59*$C$64*$C$66</f>
        <v>-128678.74095612153</v>
      </c>
      <c r="PBQ66" s="1674">
        <f t="shared" ref="PBQ66" si="13628">$E59*$C$64*$C$66</f>
        <v>-128678.74095612153</v>
      </c>
      <c r="PBS66" s="1674">
        <f t="shared" ref="PBS66" si="13629">$E59*$C$64*$C$66</f>
        <v>-128678.74095612153</v>
      </c>
      <c r="PBU66" s="1674">
        <f t="shared" ref="PBU66" si="13630">$E59*$C$64*$C$66</f>
        <v>-128678.74095612153</v>
      </c>
      <c r="PBW66" s="1674">
        <f t="shared" ref="PBW66" si="13631">$E59*$C$64*$C$66</f>
        <v>-128678.74095612153</v>
      </c>
      <c r="PBY66" s="1674">
        <f t="shared" ref="PBY66" si="13632">$E59*$C$64*$C$66</f>
        <v>-128678.74095612153</v>
      </c>
      <c r="PCA66" s="1674">
        <f t="shared" ref="PCA66" si="13633">$E59*$C$64*$C$66</f>
        <v>-128678.74095612153</v>
      </c>
      <c r="PCC66" s="1674">
        <f t="shared" ref="PCC66" si="13634">$E59*$C$64*$C$66</f>
        <v>-128678.74095612153</v>
      </c>
      <c r="PCE66" s="1674">
        <f t="shared" ref="PCE66" si="13635">$E59*$C$64*$C$66</f>
        <v>-128678.74095612153</v>
      </c>
      <c r="PCG66" s="1674">
        <f t="shared" ref="PCG66" si="13636">$E59*$C$64*$C$66</f>
        <v>-128678.74095612153</v>
      </c>
      <c r="PCI66" s="1674">
        <f t="shared" ref="PCI66" si="13637">$E59*$C$64*$C$66</f>
        <v>-128678.74095612153</v>
      </c>
      <c r="PCK66" s="1674">
        <f t="shared" ref="PCK66" si="13638">$E59*$C$64*$C$66</f>
        <v>-128678.74095612153</v>
      </c>
      <c r="PCM66" s="1674">
        <f t="shared" ref="PCM66" si="13639">$E59*$C$64*$C$66</f>
        <v>-128678.74095612153</v>
      </c>
      <c r="PCO66" s="1674">
        <f t="shared" ref="PCO66" si="13640">$E59*$C$64*$C$66</f>
        <v>-128678.74095612153</v>
      </c>
      <c r="PCQ66" s="1674">
        <f t="shared" ref="PCQ66" si="13641">$E59*$C$64*$C$66</f>
        <v>-128678.74095612153</v>
      </c>
      <c r="PCS66" s="1674">
        <f t="shared" ref="PCS66" si="13642">$E59*$C$64*$C$66</f>
        <v>-128678.74095612153</v>
      </c>
      <c r="PCU66" s="1674">
        <f t="shared" ref="PCU66" si="13643">$E59*$C$64*$C$66</f>
        <v>-128678.74095612153</v>
      </c>
      <c r="PCW66" s="1674">
        <f t="shared" ref="PCW66" si="13644">$E59*$C$64*$C$66</f>
        <v>-128678.74095612153</v>
      </c>
      <c r="PCY66" s="1674">
        <f t="shared" ref="PCY66" si="13645">$E59*$C$64*$C$66</f>
        <v>-128678.74095612153</v>
      </c>
      <c r="PDA66" s="1674">
        <f t="shared" ref="PDA66" si="13646">$E59*$C$64*$C$66</f>
        <v>-128678.74095612153</v>
      </c>
      <c r="PDC66" s="1674">
        <f t="shared" ref="PDC66" si="13647">$E59*$C$64*$C$66</f>
        <v>-128678.74095612153</v>
      </c>
      <c r="PDE66" s="1674">
        <f t="shared" ref="PDE66" si="13648">$E59*$C$64*$C$66</f>
        <v>-128678.74095612153</v>
      </c>
      <c r="PDG66" s="1674">
        <f t="shared" ref="PDG66" si="13649">$E59*$C$64*$C$66</f>
        <v>-128678.74095612153</v>
      </c>
      <c r="PDI66" s="1674">
        <f t="shared" ref="PDI66" si="13650">$E59*$C$64*$C$66</f>
        <v>-128678.74095612153</v>
      </c>
      <c r="PDK66" s="1674">
        <f t="shared" ref="PDK66" si="13651">$E59*$C$64*$C$66</f>
        <v>-128678.74095612153</v>
      </c>
      <c r="PDM66" s="1674">
        <f t="shared" ref="PDM66" si="13652">$E59*$C$64*$C$66</f>
        <v>-128678.74095612153</v>
      </c>
      <c r="PDO66" s="1674">
        <f t="shared" ref="PDO66" si="13653">$E59*$C$64*$C$66</f>
        <v>-128678.74095612153</v>
      </c>
      <c r="PDQ66" s="1674">
        <f t="shared" ref="PDQ66" si="13654">$E59*$C$64*$C$66</f>
        <v>-128678.74095612153</v>
      </c>
      <c r="PDS66" s="1674">
        <f t="shared" ref="PDS66" si="13655">$E59*$C$64*$C$66</f>
        <v>-128678.74095612153</v>
      </c>
      <c r="PDU66" s="1674">
        <f t="shared" ref="PDU66" si="13656">$E59*$C$64*$C$66</f>
        <v>-128678.74095612153</v>
      </c>
      <c r="PDW66" s="1674">
        <f t="shared" ref="PDW66" si="13657">$E59*$C$64*$C$66</f>
        <v>-128678.74095612153</v>
      </c>
      <c r="PDY66" s="1674">
        <f t="shared" ref="PDY66" si="13658">$E59*$C$64*$C$66</f>
        <v>-128678.74095612153</v>
      </c>
      <c r="PEA66" s="1674">
        <f t="shared" ref="PEA66" si="13659">$E59*$C$64*$C$66</f>
        <v>-128678.74095612153</v>
      </c>
      <c r="PEC66" s="1674">
        <f t="shared" ref="PEC66" si="13660">$E59*$C$64*$C$66</f>
        <v>-128678.74095612153</v>
      </c>
      <c r="PEE66" s="1674">
        <f t="shared" ref="PEE66" si="13661">$E59*$C$64*$C$66</f>
        <v>-128678.74095612153</v>
      </c>
      <c r="PEG66" s="1674">
        <f t="shared" ref="PEG66" si="13662">$E59*$C$64*$C$66</f>
        <v>-128678.74095612153</v>
      </c>
      <c r="PEI66" s="1674">
        <f t="shared" ref="PEI66" si="13663">$E59*$C$64*$C$66</f>
        <v>-128678.74095612153</v>
      </c>
      <c r="PEK66" s="1674">
        <f t="shared" ref="PEK66" si="13664">$E59*$C$64*$C$66</f>
        <v>-128678.74095612153</v>
      </c>
      <c r="PEM66" s="1674">
        <f t="shared" ref="PEM66" si="13665">$E59*$C$64*$C$66</f>
        <v>-128678.74095612153</v>
      </c>
      <c r="PEO66" s="1674">
        <f t="shared" ref="PEO66" si="13666">$E59*$C$64*$C$66</f>
        <v>-128678.74095612153</v>
      </c>
      <c r="PEQ66" s="1674">
        <f t="shared" ref="PEQ66" si="13667">$E59*$C$64*$C$66</f>
        <v>-128678.74095612153</v>
      </c>
      <c r="PES66" s="1674">
        <f t="shared" ref="PES66" si="13668">$E59*$C$64*$C$66</f>
        <v>-128678.74095612153</v>
      </c>
      <c r="PEU66" s="1674">
        <f t="shared" ref="PEU66" si="13669">$E59*$C$64*$C$66</f>
        <v>-128678.74095612153</v>
      </c>
      <c r="PEW66" s="1674">
        <f t="shared" ref="PEW66" si="13670">$E59*$C$64*$C$66</f>
        <v>-128678.74095612153</v>
      </c>
      <c r="PEY66" s="1674">
        <f t="shared" ref="PEY66" si="13671">$E59*$C$64*$C$66</f>
        <v>-128678.74095612153</v>
      </c>
      <c r="PFA66" s="1674">
        <f t="shared" ref="PFA66" si="13672">$E59*$C$64*$C$66</f>
        <v>-128678.74095612153</v>
      </c>
      <c r="PFC66" s="1674">
        <f t="shared" ref="PFC66" si="13673">$E59*$C$64*$C$66</f>
        <v>-128678.74095612153</v>
      </c>
      <c r="PFE66" s="1674">
        <f t="shared" ref="PFE66" si="13674">$E59*$C$64*$C$66</f>
        <v>-128678.74095612153</v>
      </c>
      <c r="PFG66" s="1674">
        <f t="shared" ref="PFG66" si="13675">$E59*$C$64*$C$66</f>
        <v>-128678.74095612153</v>
      </c>
      <c r="PFI66" s="1674">
        <f t="shared" ref="PFI66" si="13676">$E59*$C$64*$C$66</f>
        <v>-128678.74095612153</v>
      </c>
      <c r="PFK66" s="1674">
        <f t="shared" ref="PFK66" si="13677">$E59*$C$64*$C$66</f>
        <v>-128678.74095612153</v>
      </c>
      <c r="PFM66" s="1674">
        <f t="shared" ref="PFM66" si="13678">$E59*$C$64*$C$66</f>
        <v>-128678.74095612153</v>
      </c>
      <c r="PFO66" s="1674">
        <f t="shared" ref="PFO66" si="13679">$E59*$C$64*$C$66</f>
        <v>-128678.74095612153</v>
      </c>
      <c r="PFQ66" s="1674">
        <f t="shared" ref="PFQ66" si="13680">$E59*$C$64*$C$66</f>
        <v>-128678.74095612153</v>
      </c>
      <c r="PFS66" s="1674">
        <f t="shared" ref="PFS66" si="13681">$E59*$C$64*$C$66</f>
        <v>-128678.74095612153</v>
      </c>
      <c r="PFU66" s="1674">
        <f t="shared" ref="PFU66" si="13682">$E59*$C$64*$C$66</f>
        <v>-128678.74095612153</v>
      </c>
      <c r="PFW66" s="1674">
        <f t="shared" ref="PFW66" si="13683">$E59*$C$64*$C$66</f>
        <v>-128678.74095612153</v>
      </c>
      <c r="PFY66" s="1674">
        <f t="shared" ref="PFY66" si="13684">$E59*$C$64*$C$66</f>
        <v>-128678.74095612153</v>
      </c>
      <c r="PGA66" s="1674">
        <f t="shared" ref="PGA66" si="13685">$E59*$C$64*$C$66</f>
        <v>-128678.74095612153</v>
      </c>
      <c r="PGC66" s="1674">
        <f t="shared" ref="PGC66" si="13686">$E59*$C$64*$C$66</f>
        <v>-128678.74095612153</v>
      </c>
      <c r="PGE66" s="1674">
        <f t="shared" ref="PGE66" si="13687">$E59*$C$64*$C$66</f>
        <v>-128678.74095612153</v>
      </c>
      <c r="PGG66" s="1674">
        <f t="shared" ref="PGG66" si="13688">$E59*$C$64*$C$66</f>
        <v>-128678.74095612153</v>
      </c>
      <c r="PGI66" s="1674">
        <f t="shared" ref="PGI66" si="13689">$E59*$C$64*$C$66</f>
        <v>-128678.74095612153</v>
      </c>
      <c r="PGK66" s="1674">
        <f t="shared" ref="PGK66" si="13690">$E59*$C$64*$C$66</f>
        <v>-128678.74095612153</v>
      </c>
      <c r="PGM66" s="1674">
        <f t="shared" ref="PGM66" si="13691">$E59*$C$64*$C$66</f>
        <v>-128678.74095612153</v>
      </c>
      <c r="PGO66" s="1674">
        <f t="shared" ref="PGO66" si="13692">$E59*$C$64*$C$66</f>
        <v>-128678.74095612153</v>
      </c>
      <c r="PGQ66" s="1674">
        <f t="shared" ref="PGQ66" si="13693">$E59*$C$64*$C$66</f>
        <v>-128678.74095612153</v>
      </c>
      <c r="PGS66" s="1674">
        <f t="shared" ref="PGS66" si="13694">$E59*$C$64*$C$66</f>
        <v>-128678.74095612153</v>
      </c>
      <c r="PGU66" s="1674">
        <f t="shared" ref="PGU66" si="13695">$E59*$C$64*$C$66</f>
        <v>-128678.74095612153</v>
      </c>
      <c r="PGW66" s="1674">
        <f t="shared" ref="PGW66" si="13696">$E59*$C$64*$C$66</f>
        <v>-128678.74095612153</v>
      </c>
      <c r="PGY66" s="1674">
        <f t="shared" ref="PGY66" si="13697">$E59*$C$64*$C$66</f>
        <v>-128678.74095612153</v>
      </c>
      <c r="PHA66" s="1674">
        <f t="shared" ref="PHA66" si="13698">$E59*$C$64*$C$66</f>
        <v>-128678.74095612153</v>
      </c>
      <c r="PHC66" s="1674">
        <f t="shared" ref="PHC66" si="13699">$E59*$C$64*$C$66</f>
        <v>-128678.74095612153</v>
      </c>
      <c r="PHE66" s="1674">
        <f t="shared" ref="PHE66" si="13700">$E59*$C$64*$C$66</f>
        <v>-128678.74095612153</v>
      </c>
      <c r="PHG66" s="1674">
        <f t="shared" ref="PHG66" si="13701">$E59*$C$64*$C$66</f>
        <v>-128678.74095612153</v>
      </c>
      <c r="PHI66" s="1674">
        <f t="shared" ref="PHI66" si="13702">$E59*$C$64*$C$66</f>
        <v>-128678.74095612153</v>
      </c>
      <c r="PHK66" s="1674">
        <f t="shared" ref="PHK66" si="13703">$E59*$C$64*$C$66</f>
        <v>-128678.74095612153</v>
      </c>
      <c r="PHM66" s="1674">
        <f t="shared" ref="PHM66" si="13704">$E59*$C$64*$C$66</f>
        <v>-128678.74095612153</v>
      </c>
      <c r="PHO66" s="1674">
        <f t="shared" ref="PHO66" si="13705">$E59*$C$64*$C$66</f>
        <v>-128678.74095612153</v>
      </c>
      <c r="PHQ66" s="1674">
        <f t="shared" ref="PHQ66" si="13706">$E59*$C$64*$C$66</f>
        <v>-128678.74095612153</v>
      </c>
      <c r="PHS66" s="1674">
        <f t="shared" ref="PHS66" si="13707">$E59*$C$64*$C$66</f>
        <v>-128678.74095612153</v>
      </c>
      <c r="PHU66" s="1674">
        <f t="shared" ref="PHU66" si="13708">$E59*$C$64*$C$66</f>
        <v>-128678.74095612153</v>
      </c>
      <c r="PHW66" s="1674">
        <f t="shared" ref="PHW66" si="13709">$E59*$C$64*$C$66</f>
        <v>-128678.74095612153</v>
      </c>
      <c r="PHY66" s="1674">
        <f t="shared" ref="PHY66" si="13710">$E59*$C$64*$C$66</f>
        <v>-128678.74095612153</v>
      </c>
      <c r="PIA66" s="1674">
        <f t="shared" ref="PIA66" si="13711">$E59*$C$64*$C$66</f>
        <v>-128678.74095612153</v>
      </c>
      <c r="PIC66" s="1674">
        <f t="shared" ref="PIC66" si="13712">$E59*$C$64*$C$66</f>
        <v>-128678.74095612153</v>
      </c>
      <c r="PIE66" s="1674">
        <f t="shared" ref="PIE66" si="13713">$E59*$C$64*$C$66</f>
        <v>-128678.74095612153</v>
      </c>
      <c r="PIG66" s="1674">
        <f t="shared" ref="PIG66" si="13714">$E59*$C$64*$C$66</f>
        <v>-128678.74095612153</v>
      </c>
      <c r="PII66" s="1674">
        <f t="shared" ref="PII66" si="13715">$E59*$C$64*$C$66</f>
        <v>-128678.74095612153</v>
      </c>
      <c r="PIK66" s="1674">
        <f t="shared" ref="PIK66" si="13716">$E59*$C$64*$C$66</f>
        <v>-128678.74095612153</v>
      </c>
      <c r="PIM66" s="1674">
        <f t="shared" ref="PIM66" si="13717">$E59*$C$64*$C$66</f>
        <v>-128678.74095612153</v>
      </c>
      <c r="PIO66" s="1674">
        <f t="shared" ref="PIO66" si="13718">$E59*$C$64*$C$66</f>
        <v>-128678.74095612153</v>
      </c>
      <c r="PIQ66" s="1674">
        <f t="shared" ref="PIQ66" si="13719">$E59*$C$64*$C$66</f>
        <v>-128678.74095612153</v>
      </c>
      <c r="PIS66" s="1674">
        <f t="shared" ref="PIS66" si="13720">$E59*$C$64*$C$66</f>
        <v>-128678.74095612153</v>
      </c>
      <c r="PIU66" s="1674">
        <f t="shared" ref="PIU66" si="13721">$E59*$C$64*$C$66</f>
        <v>-128678.74095612153</v>
      </c>
      <c r="PIW66" s="1674">
        <f t="shared" ref="PIW66" si="13722">$E59*$C$64*$C$66</f>
        <v>-128678.74095612153</v>
      </c>
      <c r="PIY66" s="1674">
        <f t="shared" ref="PIY66" si="13723">$E59*$C$64*$C$66</f>
        <v>-128678.74095612153</v>
      </c>
      <c r="PJA66" s="1674">
        <f t="shared" ref="PJA66" si="13724">$E59*$C$64*$C$66</f>
        <v>-128678.74095612153</v>
      </c>
      <c r="PJC66" s="1674">
        <f t="shared" ref="PJC66" si="13725">$E59*$C$64*$C$66</f>
        <v>-128678.74095612153</v>
      </c>
      <c r="PJE66" s="1674">
        <f t="shared" ref="PJE66" si="13726">$E59*$C$64*$C$66</f>
        <v>-128678.74095612153</v>
      </c>
      <c r="PJG66" s="1674">
        <f t="shared" ref="PJG66" si="13727">$E59*$C$64*$C$66</f>
        <v>-128678.74095612153</v>
      </c>
      <c r="PJI66" s="1674">
        <f t="shared" ref="PJI66" si="13728">$E59*$C$64*$C$66</f>
        <v>-128678.74095612153</v>
      </c>
      <c r="PJK66" s="1674">
        <f t="shared" ref="PJK66" si="13729">$E59*$C$64*$C$66</f>
        <v>-128678.74095612153</v>
      </c>
      <c r="PJM66" s="1674">
        <f t="shared" ref="PJM66" si="13730">$E59*$C$64*$C$66</f>
        <v>-128678.74095612153</v>
      </c>
      <c r="PJO66" s="1674">
        <f t="shared" ref="PJO66" si="13731">$E59*$C$64*$C$66</f>
        <v>-128678.74095612153</v>
      </c>
      <c r="PJQ66" s="1674">
        <f t="shared" ref="PJQ66" si="13732">$E59*$C$64*$C$66</f>
        <v>-128678.74095612153</v>
      </c>
      <c r="PJS66" s="1674">
        <f t="shared" ref="PJS66" si="13733">$E59*$C$64*$C$66</f>
        <v>-128678.74095612153</v>
      </c>
      <c r="PJU66" s="1674">
        <f t="shared" ref="PJU66" si="13734">$E59*$C$64*$C$66</f>
        <v>-128678.74095612153</v>
      </c>
      <c r="PJW66" s="1674">
        <f t="shared" ref="PJW66" si="13735">$E59*$C$64*$C$66</f>
        <v>-128678.74095612153</v>
      </c>
      <c r="PJY66" s="1674">
        <f t="shared" ref="PJY66" si="13736">$E59*$C$64*$C$66</f>
        <v>-128678.74095612153</v>
      </c>
      <c r="PKA66" s="1674">
        <f t="shared" ref="PKA66" si="13737">$E59*$C$64*$C$66</f>
        <v>-128678.74095612153</v>
      </c>
      <c r="PKC66" s="1674">
        <f t="shared" ref="PKC66" si="13738">$E59*$C$64*$C$66</f>
        <v>-128678.74095612153</v>
      </c>
      <c r="PKE66" s="1674">
        <f t="shared" ref="PKE66" si="13739">$E59*$C$64*$C$66</f>
        <v>-128678.74095612153</v>
      </c>
      <c r="PKG66" s="1674">
        <f t="shared" ref="PKG66" si="13740">$E59*$C$64*$C$66</f>
        <v>-128678.74095612153</v>
      </c>
      <c r="PKI66" s="1674">
        <f t="shared" ref="PKI66" si="13741">$E59*$C$64*$C$66</f>
        <v>-128678.74095612153</v>
      </c>
      <c r="PKK66" s="1674">
        <f t="shared" ref="PKK66" si="13742">$E59*$C$64*$C$66</f>
        <v>-128678.74095612153</v>
      </c>
      <c r="PKM66" s="1674">
        <f t="shared" ref="PKM66" si="13743">$E59*$C$64*$C$66</f>
        <v>-128678.74095612153</v>
      </c>
      <c r="PKO66" s="1674">
        <f t="shared" ref="PKO66" si="13744">$E59*$C$64*$C$66</f>
        <v>-128678.74095612153</v>
      </c>
      <c r="PKQ66" s="1674">
        <f t="shared" ref="PKQ66" si="13745">$E59*$C$64*$C$66</f>
        <v>-128678.74095612153</v>
      </c>
      <c r="PKS66" s="1674">
        <f t="shared" ref="PKS66" si="13746">$E59*$C$64*$C$66</f>
        <v>-128678.74095612153</v>
      </c>
      <c r="PKU66" s="1674">
        <f t="shared" ref="PKU66" si="13747">$E59*$C$64*$C$66</f>
        <v>-128678.74095612153</v>
      </c>
      <c r="PKW66" s="1674">
        <f t="shared" ref="PKW66" si="13748">$E59*$C$64*$C$66</f>
        <v>-128678.74095612153</v>
      </c>
      <c r="PKY66" s="1674">
        <f t="shared" ref="PKY66" si="13749">$E59*$C$64*$C$66</f>
        <v>-128678.74095612153</v>
      </c>
      <c r="PLA66" s="1674">
        <f t="shared" ref="PLA66" si="13750">$E59*$C$64*$C$66</f>
        <v>-128678.74095612153</v>
      </c>
      <c r="PLC66" s="1674">
        <f t="shared" ref="PLC66" si="13751">$E59*$C$64*$C$66</f>
        <v>-128678.74095612153</v>
      </c>
      <c r="PLE66" s="1674">
        <f t="shared" ref="PLE66" si="13752">$E59*$C$64*$C$66</f>
        <v>-128678.74095612153</v>
      </c>
      <c r="PLG66" s="1674">
        <f t="shared" ref="PLG66" si="13753">$E59*$C$64*$C$66</f>
        <v>-128678.74095612153</v>
      </c>
      <c r="PLI66" s="1674">
        <f t="shared" ref="PLI66" si="13754">$E59*$C$64*$C$66</f>
        <v>-128678.74095612153</v>
      </c>
      <c r="PLK66" s="1674">
        <f t="shared" ref="PLK66" si="13755">$E59*$C$64*$C$66</f>
        <v>-128678.74095612153</v>
      </c>
      <c r="PLM66" s="1674">
        <f t="shared" ref="PLM66" si="13756">$E59*$C$64*$C$66</f>
        <v>-128678.74095612153</v>
      </c>
      <c r="PLO66" s="1674">
        <f t="shared" ref="PLO66" si="13757">$E59*$C$64*$C$66</f>
        <v>-128678.74095612153</v>
      </c>
      <c r="PLQ66" s="1674">
        <f t="shared" ref="PLQ66" si="13758">$E59*$C$64*$C$66</f>
        <v>-128678.74095612153</v>
      </c>
      <c r="PLS66" s="1674">
        <f t="shared" ref="PLS66" si="13759">$E59*$C$64*$C$66</f>
        <v>-128678.74095612153</v>
      </c>
      <c r="PLU66" s="1674">
        <f t="shared" ref="PLU66" si="13760">$E59*$C$64*$C$66</f>
        <v>-128678.74095612153</v>
      </c>
      <c r="PLW66" s="1674">
        <f t="shared" ref="PLW66" si="13761">$E59*$C$64*$C$66</f>
        <v>-128678.74095612153</v>
      </c>
      <c r="PLY66" s="1674">
        <f t="shared" ref="PLY66" si="13762">$E59*$C$64*$C$66</f>
        <v>-128678.74095612153</v>
      </c>
      <c r="PMA66" s="1674">
        <f t="shared" ref="PMA66" si="13763">$E59*$C$64*$C$66</f>
        <v>-128678.74095612153</v>
      </c>
      <c r="PMC66" s="1674">
        <f t="shared" ref="PMC66" si="13764">$E59*$C$64*$C$66</f>
        <v>-128678.74095612153</v>
      </c>
      <c r="PME66" s="1674">
        <f t="shared" ref="PME66" si="13765">$E59*$C$64*$C$66</f>
        <v>-128678.74095612153</v>
      </c>
      <c r="PMG66" s="1674">
        <f t="shared" ref="PMG66" si="13766">$E59*$C$64*$C$66</f>
        <v>-128678.74095612153</v>
      </c>
      <c r="PMI66" s="1674">
        <f t="shared" ref="PMI66" si="13767">$E59*$C$64*$C$66</f>
        <v>-128678.74095612153</v>
      </c>
      <c r="PMK66" s="1674">
        <f t="shared" ref="PMK66" si="13768">$E59*$C$64*$C$66</f>
        <v>-128678.74095612153</v>
      </c>
      <c r="PMM66" s="1674">
        <f t="shared" ref="PMM66" si="13769">$E59*$C$64*$C$66</f>
        <v>-128678.74095612153</v>
      </c>
      <c r="PMO66" s="1674">
        <f t="shared" ref="PMO66" si="13770">$E59*$C$64*$C$66</f>
        <v>-128678.74095612153</v>
      </c>
      <c r="PMQ66" s="1674">
        <f t="shared" ref="PMQ66" si="13771">$E59*$C$64*$C$66</f>
        <v>-128678.74095612153</v>
      </c>
      <c r="PMS66" s="1674">
        <f t="shared" ref="PMS66" si="13772">$E59*$C$64*$C$66</f>
        <v>-128678.74095612153</v>
      </c>
      <c r="PMU66" s="1674">
        <f t="shared" ref="PMU66" si="13773">$E59*$C$64*$C$66</f>
        <v>-128678.74095612153</v>
      </c>
      <c r="PMW66" s="1674">
        <f t="shared" ref="PMW66" si="13774">$E59*$C$64*$C$66</f>
        <v>-128678.74095612153</v>
      </c>
      <c r="PMY66" s="1674">
        <f t="shared" ref="PMY66" si="13775">$E59*$C$64*$C$66</f>
        <v>-128678.74095612153</v>
      </c>
      <c r="PNA66" s="1674">
        <f t="shared" ref="PNA66" si="13776">$E59*$C$64*$C$66</f>
        <v>-128678.74095612153</v>
      </c>
      <c r="PNC66" s="1674">
        <f t="shared" ref="PNC66" si="13777">$E59*$C$64*$C$66</f>
        <v>-128678.74095612153</v>
      </c>
      <c r="PNE66" s="1674">
        <f t="shared" ref="PNE66" si="13778">$E59*$C$64*$C$66</f>
        <v>-128678.74095612153</v>
      </c>
      <c r="PNG66" s="1674">
        <f t="shared" ref="PNG66" si="13779">$E59*$C$64*$C$66</f>
        <v>-128678.74095612153</v>
      </c>
      <c r="PNI66" s="1674">
        <f t="shared" ref="PNI66" si="13780">$E59*$C$64*$C$66</f>
        <v>-128678.74095612153</v>
      </c>
      <c r="PNK66" s="1674">
        <f t="shared" ref="PNK66" si="13781">$E59*$C$64*$C$66</f>
        <v>-128678.74095612153</v>
      </c>
      <c r="PNM66" s="1674">
        <f t="shared" ref="PNM66" si="13782">$E59*$C$64*$C$66</f>
        <v>-128678.74095612153</v>
      </c>
      <c r="PNO66" s="1674">
        <f t="shared" ref="PNO66" si="13783">$E59*$C$64*$C$66</f>
        <v>-128678.74095612153</v>
      </c>
      <c r="PNQ66" s="1674">
        <f t="shared" ref="PNQ66" si="13784">$E59*$C$64*$C$66</f>
        <v>-128678.74095612153</v>
      </c>
      <c r="PNS66" s="1674">
        <f t="shared" ref="PNS66" si="13785">$E59*$C$64*$C$66</f>
        <v>-128678.74095612153</v>
      </c>
      <c r="PNU66" s="1674">
        <f t="shared" ref="PNU66" si="13786">$E59*$C$64*$C$66</f>
        <v>-128678.74095612153</v>
      </c>
      <c r="PNW66" s="1674">
        <f t="shared" ref="PNW66" si="13787">$E59*$C$64*$C$66</f>
        <v>-128678.74095612153</v>
      </c>
      <c r="PNY66" s="1674">
        <f t="shared" ref="PNY66" si="13788">$E59*$C$64*$C$66</f>
        <v>-128678.74095612153</v>
      </c>
      <c r="POA66" s="1674">
        <f t="shared" ref="POA66" si="13789">$E59*$C$64*$C$66</f>
        <v>-128678.74095612153</v>
      </c>
      <c r="POC66" s="1674">
        <f t="shared" ref="POC66" si="13790">$E59*$C$64*$C$66</f>
        <v>-128678.74095612153</v>
      </c>
      <c r="POE66" s="1674">
        <f t="shared" ref="POE66" si="13791">$E59*$C$64*$C$66</f>
        <v>-128678.74095612153</v>
      </c>
      <c r="POG66" s="1674">
        <f t="shared" ref="POG66" si="13792">$E59*$C$64*$C$66</f>
        <v>-128678.74095612153</v>
      </c>
      <c r="POI66" s="1674">
        <f t="shared" ref="POI66" si="13793">$E59*$C$64*$C$66</f>
        <v>-128678.74095612153</v>
      </c>
      <c r="POK66" s="1674">
        <f t="shared" ref="POK66" si="13794">$E59*$C$64*$C$66</f>
        <v>-128678.74095612153</v>
      </c>
      <c r="POM66" s="1674">
        <f t="shared" ref="POM66" si="13795">$E59*$C$64*$C$66</f>
        <v>-128678.74095612153</v>
      </c>
      <c r="POO66" s="1674">
        <f t="shared" ref="POO66" si="13796">$E59*$C$64*$C$66</f>
        <v>-128678.74095612153</v>
      </c>
      <c r="POQ66" s="1674">
        <f t="shared" ref="POQ66" si="13797">$E59*$C$64*$C$66</f>
        <v>-128678.74095612153</v>
      </c>
      <c r="POS66" s="1674">
        <f t="shared" ref="POS66" si="13798">$E59*$C$64*$C$66</f>
        <v>-128678.74095612153</v>
      </c>
      <c r="POU66" s="1674">
        <f t="shared" ref="POU66" si="13799">$E59*$C$64*$C$66</f>
        <v>-128678.74095612153</v>
      </c>
      <c r="POW66" s="1674">
        <f t="shared" ref="POW66" si="13800">$E59*$C$64*$C$66</f>
        <v>-128678.74095612153</v>
      </c>
      <c r="POY66" s="1674">
        <f t="shared" ref="POY66" si="13801">$E59*$C$64*$C$66</f>
        <v>-128678.74095612153</v>
      </c>
      <c r="PPA66" s="1674">
        <f t="shared" ref="PPA66" si="13802">$E59*$C$64*$C$66</f>
        <v>-128678.74095612153</v>
      </c>
      <c r="PPC66" s="1674">
        <f t="shared" ref="PPC66" si="13803">$E59*$C$64*$C$66</f>
        <v>-128678.74095612153</v>
      </c>
      <c r="PPE66" s="1674">
        <f t="shared" ref="PPE66" si="13804">$E59*$C$64*$C$66</f>
        <v>-128678.74095612153</v>
      </c>
      <c r="PPG66" s="1674">
        <f t="shared" ref="PPG66" si="13805">$E59*$C$64*$C$66</f>
        <v>-128678.74095612153</v>
      </c>
      <c r="PPI66" s="1674">
        <f t="shared" ref="PPI66" si="13806">$E59*$C$64*$C$66</f>
        <v>-128678.74095612153</v>
      </c>
      <c r="PPK66" s="1674">
        <f t="shared" ref="PPK66" si="13807">$E59*$C$64*$C$66</f>
        <v>-128678.74095612153</v>
      </c>
      <c r="PPM66" s="1674">
        <f t="shared" ref="PPM66" si="13808">$E59*$C$64*$C$66</f>
        <v>-128678.74095612153</v>
      </c>
      <c r="PPO66" s="1674">
        <f t="shared" ref="PPO66" si="13809">$E59*$C$64*$C$66</f>
        <v>-128678.74095612153</v>
      </c>
      <c r="PPQ66" s="1674">
        <f t="shared" ref="PPQ66" si="13810">$E59*$C$64*$C$66</f>
        <v>-128678.74095612153</v>
      </c>
      <c r="PPS66" s="1674">
        <f t="shared" ref="PPS66" si="13811">$E59*$C$64*$C$66</f>
        <v>-128678.74095612153</v>
      </c>
      <c r="PPU66" s="1674">
        <f t="shared" ref="PPU66" si="13812">$E59*$C$64*$C$66</f>
        <v>-128678.74095612153</v>
      </c>
      <c r="PPW66" s="1674">
        <f t="shared" ref="PPW66" si="13813">$E59*$C$64*$C$66</f>
        <v>-128678.74095612153</v>
      </c>
      <c r="PPY66" s="1674">
        <f t="shared" ref="PPY66" si="13814">$E59*$C$64*$C$66</f>
        <v>-128678.74095612153</v>
      </c>
      <c r="PQA66" s="1674">
        <f t="shared" ref="PQA66" si="13815">$E59*$C$64*$C$66</f>
        <v>-128678.74095612153</v>
      </c>
      <c r="PQC66" s="1674">
        <f t="shared" ref="PQC66" si="13816">$E59*$C$64*$C$66</f>
        <v>-128678.74095612153</v>
      </c>
      <c r="PQE66" s="1674">
        <f t="shared" ref="PQE66" si="13817">$E59*$C$64*$C$66</f>
        <v>-128678.74095612153</v>
      </c>
      <c r="PQG66" s="1674">
        <f t="shared" ref="PQG66" si="13818">$E59*$C$64*$C$66</f>
        <v>-128678.74095612153</v>
      </c>
      <c r="PQI66" s="1674">
        <f t="shared" ref="PQI66" si="13819">$E59*$C$64*$C$66</f>
        <v>-128678.74095612153</v>
      </c>
      <c r="PQK66" s="1674">
        <f t="shared" ref="PQK66" si="13820">$E59*$C$64*$C$66</f>
        <v>-128678.74095612153</v>
      </c>
      <c r="PQM66" s="1674">
        <f t="shared" ref="PQM66" si="13821">$E59*$C$64*$C$66</f>
        <v>-128678.74095612153</v>
      </c>
      <c r="PQO66" s="1674">
        <f t="shared" ref="PQO66" si="13822">$E59*$C$64*$C$66</f>
        <v>-128678.74095612153</v>
      </c>
      <c r="PQQ66" s="1674">
        <f t="shared" ref="PQQ66" si="13823">$E59*$C$64*$C$66</f>
        <v>-128678.74095612153</v>
      </c>
      <c r="PQS66" s="1674">
        <f t="shared" ref="PQS66" si="13824">$E59*$C$64*$C$66</f>
        <v>-128678.74095612153</v>
      </c>
      <c r="PQU66" s="1674">
        <f t="shared" ref="PQU66" si="13825">$E59*$C$64*$C$66</f>
        <v>-128678.74095612153</v>
      </c>
      <c r="PQW66" s="1674">
        <f t="shared" ref="PQW66" si="13826">$E59*$C$64*$C$66</f>
        <v>-128678.74095612153</v>
      </c>
      <c r="PQY66" s="1674">
        <f t="shared" ref="PQY66" si="13827">$E59*$C$64*$C$66</f>
        <v>-128678.74095612153</v>
      </c>
      <c r="PRA66" s="1674">
        <f t="shared" ref="PRA66" si="13828">$E59*$C$64*$C$66</f>
        <v>-128678.74095612153</v>
      </c>
      <c r="PRC66" s="1674">
        <f t="shared" ref="PRC66" si="13829">$E59*$C$64*$C$66</f>
        <v>-128678.74095612153</v>
      </c>
      <c r="PRE66" s="1674">
        <f t="shared" ref="PRE66" si="13830">$E59*$C$64*$C$66</f>
        <v>-128678.74095612153</v>
      </c>
      <c r="PRG66" s="1674">
        <f t="shared" ref="PRG66" si="13831">$E59*$C$64*$C$66</f>
        <v>-128678.74095612153</v>
      </c>
      <c r="PRI66" s="1674">
        <f t="shared" ref="PRI66" si="13832">$E59*$C$64*$C$66</f>
        <v>-128678.74095612153</v>
      </c>
      <c r="PRK66" s="1674">
        <f t="shared" ref="PRK66" si="13833">$E59*$C$64*$C$66</f>
        <v>-128678.74095612153</v>
      </c>
      <c r="PRM66" s="1674">
        <f t="shared" ref="PRM66" si="13834">$E59*$C$64*$C$66</f>
        <v>-128678.74095612153</v>
      </c>
      <c r="PRO66" s="1674">
        <f t="shared" ref="PRO66" si="13835">$E59*$C$64*$C$66</f>
        <v>-128678.74095612153</v>
      </c>
      <c r="PRQ66" s="1674">
        <f t="shared" ref="PRQ66" si="13836">$E59*$C$64*$C$66</f>
        <v>-128678.74095612153</v>
      </c>
      <c r="PRS66" s="1674">
        <f t="shared" ref="PRS66" si="13837">$E59*$C$64*$C$66</f>
        <v>-128678.74095612153</v>
      </c>
      <c r="PRU66" s="1674">
        <f t="shared" ref="PRU66" si="13838">$E59*$C$64*$C$66</f>
        <v>-128678.74095612153</v>
      </c>
      <c r="PRW66" s="1674">
        <f t="shared" ref="PRW66" si="13839">$E59*$C$64*$C$66</f>
        <v>-128678.74095612153</v>
      </c>
      <c r="PRY66" s="1674">
        <f t="shared" ref="PRY66" si="13840">$E59*$C$64*$C$66</f>
        <v>-128678.74095612153</v>
      </c>
      <c r="PSA66" s="1674">
        <f t="shared" ref="PSA66" si="13841">$E59*$C$64*$C$66</f>
        <v>-128678.74095612153</v>
      </c>
      <c r="PSC66" s="1674">
        <f t="shared" ref="PSC66" si="13842">$E59*$C$64*$C$66</f>
        <v>-128678.74095612153</v>
      </c>
      <c r="PSE66" s="1674">
        <f t="shared" ref="PSE66" si="13843">$E59*$C$64*$C$66</f>
        <v>-128678.74095612153</v>
      </c>
      <c r="PSG66" s="1674">
        <f t="shared" ref="PSG66" si="13844">$E59*$C$64*$C$66</f>
        <v>-128678.74095612153</v>
      </c>
      <c r="PSI66" s="1674">
        <f t="shared" ref="PSI66" si="13845">$E59*$C$64*$C$66</f>
        <v>-128678.74095612153</v>
      </c>
      <c r="PSK66" s="1674">
        <f t="shared" ref="PSK66" si="13846">$E59*$C$64*$C$66</f>
        <v>-128678.74095612153</v>
      </c>
      <c r="PSM66" s="1674">
        <f t="shared" ref="PSM66" si="13847">$E59*$C$64*$C$66</f>
        <v>-128678.74095612153</v>
      </c>
      <c r="PSO66" s="1674">
        <f t="shared" ref="PSO66" si="13848">$E59*$C$64*$C$66</f>
        <v>-128678.74095612153</v>
      </c>
      <c r="PSQ66" s="1674">
        <f t="shared" ref="PSQ66" si="13849">$E59*$C$64*$C$66</f>
        <v>-128678.74095612153</v>
      </c>
      <c r="PSS66" s="1674">
        <f t="shared" ref="PSS66" si="13850">$E59*$C$64*$C$66</f>
        <v>-128678.74095612153</v>
      </c>
      <c r="PSU66" s="1674">
        <f t="shared" ref="PSU66" si="13851">$E59*$C$64*$C$66</f>
        <v>-128678.74095612153</v>
      </c>
      <c r="PSW66" s="1674">
        <f t="shared" ref="PSW66" si="13852">$E59*$C$64*$C$66</f>
        <v>-128678.74095612153</v>
      </c>
      <c r="PSY66" s="1674">
        <f t="shared" ref="PSY66" si="13853">$E59*$C$64*$C$66</f>
        <v>-128678.74095612153</v>
      </c>
      <c r="PTA66" s="1674">
        <f t="shared" ref="PTA66" si="13854">$E59*$C$64*$C$66</f>
        <v>-128678.74095612153</v>
      </c>
      <c r="PTC66" s="1674">
        <f t="shared" ref="PTC66" si="13855">$E59*$C$64*$C$66</f>
        <v>-128678.74095612153</v>
      </c>
      <c r="PTE66" s="1674">
        <f t="shared" ref="PTE66" si="13856">$E59*$C$64*$C$66</f>
        <v>-128678.74095612153</v>
      </c>
      <c r="PTG66" s="1674">
        <f t="shared" ref="PTG66" si="13857">$E59*$C$64*$C$66</f>
        <v>-128678.74095612153</v>
      </c>
      <c r="PTI66" s="1674">
        <f t="shared" ref="PTI66" si="13858">$E59*$C$64*$C$66</f>
        <v>-128678.74095612153</v>
      </c>
      <c r="PTK66" s="1674">
        <f t="shared" ref="PTK66" si="13859">$E59*$C$64*$C$66</f>
        <v>-128678.74095612153</v>
      </c>
      <c r="PTM66" s="1674">
        <f t="shared" ref="PTM66" si="13860">$E59*$C$64*$C$66</f>
        <v>-128678.74095612153</v>
      </c>
      <c r="PTO66" s="1674">
        <f t="shared" ref="PTO66" si="13861">$E59*$C$64*$C$66</f>
        <v>-128678.74095612153</v>
      </c>
      <c r="PTQ66" s="1674">
        <f t="shared" ref="PTQ66" si="13862">$E59*$C$64*$C$66</f>
        <v>-128678.74095612153</v>
      </c>
      <c r="PTS66" s="1674">
        <f t="shared" ref="PTS66" si="13863">$E59*$C$64*$C$66</f>
        <v>-128678.74095612153</v>
      </c>
      <c r="PTU66" s="1674">
        <f t="shared" ref="PTU66" si="13864">$E59*$C$64*$C$66</f>
        <v>-128678.74095612153</v>
      </c>
      <c r="PTW66" s="1674">
        <f t="shared" ref="PTW66" si="13865">$E59*$C$64*$C$66</f>
        <v>-128678.74095612153</v>
      </c>
      <c r="PTY66" s="1674">
        <f t="shared" ref="PTY66" si="13866">$E59*$C$64*$C$66</f>
        <v>-128678.74095612153</v>
      </c>
      <c r="PUA66" s="1674">
        <f t="shared" ref="PUA66" si="13867">$E59*$C$64*$C$66</f>
        <v>-128678.74095612153</v>
      </c>
      <c r="PUC66" s="1674">
        <f t="shared" ref="PUC66" si="13868">$E59*$C$64*$C$66</f>
        <v>-128678.74095612153</v>
      </c>
      <c r="PUE66" s="1674">
        <f t="shared" ref="PUE66" si="13869">$E59*$C$64*$C$66</f>
        <v>-128678.74095612153</v>
      </c>
      <c r="PUG66" s="1674">
        <f t="shared" ref="PUG66" si="13870">$E59*$C$64*$C$66</f>
        <v>-128678.74095612153</v>
      </c>
      <c r="PUI66" s="1674">
        <f t="shared" ref="PUI66" si="13871">$E59*$C$64*$C$66</f>
        <v>-128678.74095612153</v>
      </c>
      <c r="PUK66" s="1674">
        <f t="shared" ref="PUK66" si="13872">$E59*$C$64*$C$66</f>
        <v>-128678.74095612153</v>
      </c>
      <c r="PUM66" s="1674">
        <f t="shared" ref="PUM66" si="13873">$E59*$C$64*$C$66</f>
        <v>-128678.74095612153</v>
      </c>
      <c r="PUO66" s="1674">
        <f t="shared" ref="PUO66" si="13874">$E59*$C$64*$C$66</f>
        <v>-128678.74095612153</v>
      </c>
      <c r="PUQ66" s="1674">
        <f t="shared" ref="PUQ66" si="13875">$E59*$C$64*$C$66</f>
        <v>-128678.74095612153</v>
      </c>
      <c r="PUS66" s="1674">
        <f t="shared" ref="PUS66" si="13876">$E59*$C$64*$C$66</f>
        <v>-128678.74095612153</v>
      </c>
      <c r="PUU66" s="1674">
        <f t="shared" ref="PUU66" si="13877">$E59*$C$64*$C$66</f>
        <v>-128678.74095612153</v>
      </c>
      <c r="PUW66" s="1674">
        <f t="shared" ref="PUW66" si="13878">$E59*$C$64*$C$66</f>
        <v>-128678.74095612153</v>
      </c>
      <c r="PUY66" s="1674">
        <f t="shared" ref="PUY66" si="13879">$E59*$C$64*$C$66</f>
        <v>-128678.74095612153</v>
      </c>
      <c r="PVA66" s="1674">
        <f t="shared" ref="PVA66" si="13880">$E59*$C$64*$C$66</f>
        <v>-128678.74095612153</v>
      </c>
      <c r="PVC66" s="1674">
        <f t="shared" ref="PVC66" si="13881">$E59*$C$64*$C$66</f>
        <v>-128678.74095612153</v>
      </c>
      <c r="PVE66" s="1674">
        <f t="shared" ref="PVE66" si="13882">$E59*$C$64*$C$66</f>
        <v>-128678.74095612153</v>
      </c>
      <c r="PVG66" s="1674">
        <f t="shared" ref="PVG66" si="13883">$E59*$C$64*$C$66</f>
        <v>-128678.74095612153</v>
      </c>
      <c r="PVI66" s="1674">
        <f t="shared" ref="PVI66" si="13884">$E59*$C$64*$C$66</f>
        <v>-128678.74095612153</v>
      </c>
      <c r="PVK66" s="1674">
        <f t="shared" ref="PVK66" si="13885">$E59*$C$64*$C$66</f>
        <v>-128678.74095612153</v>
      </c>
      <c r="PVM66" s="1674">
        <f t="shared" ref="PVM66" si="13886">$E59*$C$64*$C$66</f>
        <v>-128678.74095612153</v>
      </c>
      <c r="PVO66" s="1674">
        <f t="shared" ref="PVO66" si="13887">$E59*$C$64*$C$66</f>
        <v>-128678.74095612153</v>
      </c>
      <c r="PVQ66" s="1674">
        <f t="shared" ref="PVQ66" si="13888">$E59*$C$64*$C$66</f>
        <v>-128678.74095612153</v>
      </c>
      <c r="PVS66" s="1674">
        <f t="shared" ref="PVS66" si="13889">$E59*$C$64*$C$66</f>
        <v>-128678.74095612153</v>
      </c>
      <c r="PVU66" s="1674">
        <f t="shared" ref="PVU66" si="13890">$E59*$C$64*$C$66</f>
        <v>-128678.74095612153</v>
      </c>
      <c r="PVW66" s="1674">
        <f t="shared" ref="PVW66" si="13891">$E59*$C$64*$C$66</f>
        <v>-128678.74095612153</v>
      </c>
      <c r="PVY66" s="1674">
        <f t="shared" ref="PVY66" si="13892">$E59*$C$64*$C$66</f>
        <v>-128678.74095612153</v>
      </c>
      <c r="PWA66" s="1674">
        <f t="shared" ref="PWA66" si="13893">$E59*$C$64*$C$66</f>
        <v>-128678.74095612153</v>
      </c>
      <c r="PWC66" s="1674">
        <f t="shared" ref="PWC66" si="13894">$E59*$C$64*$C$66</f>
        <v>-128678.74095612153</v>
      </c>
      <c r="PWE66" s="1674">
        <f t="shared" ref="PWE66" si="13895">$E59*$C$64*$C$66</f>
        <v>-128678.74095612153</v>
      </c>
      <c r="PWG66" s="1674">
        <f t="shared" ref="PWG66" si="13896">$E59*$C$64*$C$66</f>
        <v>-128678.74095612153</v>
      </c>
      <c r="PWI66" s="1674">
        <f t="shared" ref="PWI66" si="13897">$E59*$C$64*$C$66</f>
        <v>-128678.74095612153</v>
      </c>
      <c r="PWK66" s="1674">
        <f t="shared" ref="PWK66" si="13898">$E59*$C$64*$C$66</f>
        <v>-128678.74095612153</v>
      </c>
      <c r="PWM66" s="1674">
        <f t="shared" ref="PWM66" si="13899">$E59*$C$64*$C$66</f>
        <v>-128678.74095612153</v>
      </c>
      <c r="PWO66" s="1674">
        <f t="shared" ref="PWO66" si="13900">$E59*$C$64*$C$66</f>
        <v>-128678.74095612153</v>
      </c>
      <c r="PWQ66" s="1674">
        <f t="shared" ref="PWQ66" si="13901">$E59*$C$64*$C$66</f>
        <v>-128678.74095612153</v>
      </c>
      <c r="PWS66" s="1674">
        <f t="shared" ref="PWS66" si="13902">$E59*$C$64*$C$66</f>
        <v>-128678.74095612153</v>
      </c>
      <c r="PWU66" s="1674">
        <f t="shared" ref="PWU66" si="13903">$E59*$C$64*$C$66</f>
        <v>-128678.74095612153</v>
      </c>
      <c r="PWW66" s="1674">
        <f t="shared" ref="PWW66" si="13904">$E59*$C$64*$C$66</f>
        <v>-128678.74095612153</v>
      </c>
      <c r="PWY66" s="1674">
        <f t="shared" ref="PWY66" si="13905">$E59*$C$64*$C$66</f>
        <v>-128678.74095612153</v>
      </c>
      <c r="PXA66" s="1674">
        <f t="shared" ref="PXA66" si="13906">$E59*$C$64*$C$66</f>
        <v>-128678.74095612153</v>
      </c>
      <c r="PXC66" s="1674">
        <f t="shared" ref="PXC66" si="13907">$E59*$C$64*$C$66</f>
        <v>-128678.74095612153</v>
      </c>
      <c r="PXE66" s="1674">
        <f t="shared" ref="PXE66" si="13908">$E59*$C$64*$C$66</f>
        <v>-128678.74095612153</v>
      </c>
      <c r="PXG66" s="1674">
        <f t="shared" ref="PXG66" si="13909">$E59*$C$64*$C$66</f>
        <v>-128678.74095612153</v>
      </c>
      <c r="PXI66" s="1674">
        <f t="shared" ref="PXI66" si="13910">$E59*$C$64*$C$66</f>
        <v>-128678.74095612153</v>
      </c>
      <c r="PXK66" s="1674">
        <f t="shared" ref="PXK66" si="13911">$E59*$C$64*$C$66</f>
        <v>-128678.74095612153</v>
      </c>
      <c r="PXM66" s="1674">
        <f t="shared" ref="PXM66" si="13912">$E59*$C$64*$C$66</f>
        <v>-128678.74095612153</v>
      </c>
      <c r="PXO66" s="1674">
        <f t="shared" ref="PXO66" si="13913">$E59*$C$64*$C$66</f>
        <v>-128678.74095612153</v>
      </c>
      <c r="PXQ66" s="1674">
        <f t="shared" ref="PXQ66" si="13914">$E59*$C$64*$C$66</f>
        <v>-128678.74095612153</v>
      </c>
      <c r="PXS66" s="1674">
        <f t="shared" ref="PXS66" si="13915">$E59*$C$64*$C$66</f>
        <v>-128678.74095612153</v>
      </c>
      <c r="PXU66" s="1674">
        <f t="shared" ref="PXU66" si="13916">$E59*$C$64*$C$66</f>
        <v>-128678.74095612153</v>
      </c>
      <c r="PXW66" s="1674">
        <f t="shared" ref="PXW66" si="13917">$E59*$C$64*$C$66</f>
        <v>-128678.74095612153</v>
      </c>
      <c r="PXY66" s="1674">
        <f t="shared" ref="PXY66" si="13918">$E59*$C$64*$C$66</f>
        <v>-128678.74095612153</v>
      </c>
      <c r="PYA66" s="1674">
        <f t="shared" ref="PYA66" si="13919">$E59*$C$64*$C$66</f>
        <v>-128678.74095612153</v>
      </c>
      <c r="PYC66" s="1674">
        <f t="shared" ref="PYC66" si="13920">$E59*$C$64*$C$66</f>
        <v>-128678.74095612153</v>
      </c>
      <c r="PYE66" s="1674">
        <f t="shared" ref="PYE66" si="13921">$E59*$C$64*$C$66</f>
        <v>-128678.74095612153</v>
      </c>
      <c r="PYG66" s="1674">
        <f t="shared" ref="PYG66" si="13922">$E59*$C$64*$C$66</f>
        <v>-128678.74095612153</v>
      </c>
      <c r="PYI66" s="1674">
        <f t="shared" ref="PYI66" si="13923">$E59*$C$64*$C$66</f>
        <v>-128678.74095612153</v>
      </c>
      <c r="PYK66" s="1674">
        <f t="shared" ref="PYK66" si="13924">$E59*$C$64*$C$66</f>
        <v>-128678.74095612153</v>
      </c>
      <c r="PYM66" s="1674">
        <f t="shared" ref="PYM66" si="13925">$E59*$C$64*$C$66</f>
        <v>-128678.74095612153</v>
      </c>
      <c r="PYO66" s="1674">
        <f t="shared" ref="PYO66" si="13926">$E59*$C$64*$C$66</f>
        <v>-128678.74095612153</v>
      </c>
      <c r="PYQ66" s="1674">
        <f t="shared" ref="PYQ66" si="13927">$E59*$C$64*$C$66</f>
        <v>-128678.74095612153</v>
      </c>
      <c r="PYS66" s="1674">
        <f t="shared" ref="PYS66" si="13928">$E59*$C$64*$C$66</f>
        <v>-128678.74095612153</v>
      </c>
      <c r="PYU66" s="1674">
        <f t="shared" ref="PYU66" si="13929">$E59*$C$64*$C$66</f>
        <v>-128678.74095612153</v>
      </c>
      <c r="PYW66" s="1674">
        <f t="shared" ref="PYW66" si="13930">$E59*$C$64*$C$66</f>
        <v>-128678.74095612153</v>
      </c>
      <c r="PYY66" s="1674">
        <f t="shared" ref="PYY66" si="13931">$E59*$C$64*$C$66</f>
        <v>-128678.74095612153</v>
      </c>
      <c r="PZA66" s="1674">
        <f t="shared" ref="PZA66" si="13932">$E59*$C$64*$C$66</f>
        <v>-128678.74095612153</v>
      </c>
      <c r="PZC66" s="1674">
        <f t="shared" ref="PZC66" si="13933">$E59*$C$64*$C$66</f>
        <v>-128678.74095612153</v>
      </c>
      <c r="PZE66" s="1674">
        <f t="shared" ref="PZE66" si="13934">$E59*$C$64*$C$66</f>
        <v>-128678.74095612153</v>
      </c>
      <c r="PZG66" s="1674">
        <f t="shared" ref="PZG66" si="13935">$E59*$C$64*$C$66</f>
        <v>-128678.74095612153</v>
      </c>
      <c r="PZI66" s="1674">
        <f t="shared" ref="PZI66" si="13936">$E59*$C$64*$C$66</f>
        <v>-128678.74095612153</v>
      </c>
      <c r="PZK66" s="1674">
        <f t="shared" ref="PZK66" si="13937">$E59*$C$64*$C$66</f>
        <v>-128678.74095612153</v>
      </c>
      <c r="PZM66" s="1674">
        <f t="shared" ref="PZM66" si="13938">$E59*$C$64*$C$66</f>
        <v>-128678.74095612153</v>
      </c>
      <c r="PZO66" s="1674">
        <f t="shared" ref="PZO66" si="13939">$E59*$C$64*$C$66</f>
        <v>-128678.74095612153</v>
      </c>
      <c r="PZQ66" s="1674">
        <f t="shared" ref="PZQ66" si="13940">$E59*$C$64*$C$66</f>
        <v>-128678.74095612153</v>
      </c>
      <c r="PZS66" s="1674">
        <f t="shared" ref="PZS66" si="13941">$E59*$C$64*$C$66</f>
        <v>-128678.74095612153</v>
      </c>
      <c r="PZU66" s="1674">
        <f t="shared" ref="PZU66" si="13942">$E59*$C$64*$C$66</f>
        <v>-128678.74095612153</v>
      </c>
      <c r="PZW66" s="1674">
        <f t="shared" ref="PZW66" si="13943">$E59*$C$64*$C$66</f>
        <v>-128678.74095612153</v>
      </c>
      <c r="PZY66" s="1674">
        <f t="shared" ref="PZY66" si="13944">$E59*$C$64*$C$66</f>
        <v>-128678.74095612153</v>
      </c>
      <c r="QAA66" s="1674">
        <f t="shared" ref="QAA66" si="13945">$E59*$C$64*$C$66</f>
        <v>-128678.74095612153</v>
      </c>
      <c r="QAC66" s="1674">
        <f t="shared" ref="QAC66" si="13946">$E59*$C$64*$C$66</f>
        <v>-128678.74095612153</v>
      </c>
      <c r="QAE66" s="1674">
        <f t="shared" ref="QAE66" si="13947">$E59*$C$64*$C$66</f>
        <v>-128678.74095612153</v>
      </c>
      <c r="QAG66" s="1674">
        <f t="shared" ref="QAG66" si="13948">$E59*$C$64*$C$66</f>
        <v>-128678.74095612153</v>
      </c>
      <c r="QAI66" s="1674">
        <f t="shared" ref="QAI66" si="13949">$E59*$C$64*$C$66</f>
        <v>-128678.74095612153</v>
      </c>
      <c r="QAK66" s="1674">
        <f t="shared" ref="QAK66" si="13950">$E59*$C$64*$C$66</f>
        <v>-128678.74095612153</v>
      </c>
      <c r="QAM66" s="1674">
        <f t="shared" ref="QAM66" si="13951">$E59*$C$64*$C$66</f>
        <v>-128678.74095612153</v>
      </c>
      <c r="QAO66" s="1674">
        <f t="shared" ref="QAO66" si="13952">$E59*$C$64*$C$66</f>
        <v>-128678.74095612153</v>
      </c>
      <c r="QAQ66" s="1674">
        <f t="shared" ref="QAQ66" si="13953">$E59*$C$64*$C$66</f>
        <v>-128678.74095612153</v>
      </c>
      <c r="QAS66" s="1674">
        <f t="shared" ref="QAS66" si="13954">$E59*$C$64*$C$66</f>
        <v>-128678.74095612153</v>
      </c>
      <c r="QAU66" s="1674">
        <f t="shared" ref="QAU66" si="13955">$E59*$C$64*$C$66</f>
        <v>-128678.74095612153</v>
      </c>
      <c r="QAW66" s="1674">
        <f t="shared" ref="QAW66" si="13956">$E59*$C$64*$C$66</f>
        <v>-128678.74095612153</v>
      </c>
      <c r="QAY66" s="1674">
        <f t="shared" ref="QAY66" si="13957">$E59*$C$64*$C$66</f>
        <v>-128678.74095612153</v>
      </c>
      <c r="QBA66" s="1674">
        <f t="shared" ref="QBA66" si="13958">$E59*$C$64*$C$66</f>
        <v>-128678.74095612153</v>
      </c>
      <c r="QBC66" s="1674">
        <f t="shared" ref="QBC66" si="13959">$E59*$C$64*$C$66</f>
        <v>-128678.74095612153</v>
      </c>
      <c r="QBE66" s="1674">
        <f t="shared" ref="QBE66" si="13960">$E59*$C$64*$C$66</f>
        <v>-128678.74095612153</v>
      </c>
      <c r="QBG66" s="1674">
        <f t="shared" ref="QBG66" si="13961">$E59*$C$64*$C$66</f>
        <v>-128678.74095612153</v>
      </c>
      <c r="QBI66" s="1674">
        <f t="shared" ref="QBI66" si="13962">$E59*$C$64*$C$66</f>
        <v>-128678.74095612153</v>
      </c>
      <c r="QBK66" s="1674">
        <f t="shared" ref="QBK66" si="13963">$E59*$C$64*$C$66</f>
        <v>-128678.74095612153</v>
      </c>
      <c r="QBM66" s="1674">
        <f t="shared" ref="QBM66" si="13964">$E59*$C$64*$C$66</f>
        <v>-128678.74095612153</v>
      </c>
      <c r="QBO66" s="1674">
        <f t="shared" ref="QBO66" si="13965">$E59*$C$64*$C$66</f>
        <v>-128678.74095612153</v>
      </c>
      <c r="QBQ66" s="1674">
        <f t="shared" ref="QBQ66" si="13966">$E59*$C$64*$C$66</f>
        <v>-128678.74095612153</v>
      </c>
      <c r="QBS66" s="1674">
        <f t="shared" ref="QBS66" si="13967">$E59*$C$64*$C$66</f>
        <v>-128678.74095612153</v>
      </c>
      <c r="QBU66" s="1674">
        <f t="shared" ref="QBU66" si="13968">$E59*$C$64*$C$66</f>
        <v>-128678.74095612153</v>
      </c>
      <c r="QBW66" s="1674">
        <f t="shared" ref="QBW66" si="13969">$E59*$C$64*$C$66</f>
        <v>-128678.74095612153</v>
      </c>
      <c r="QBY66" s="1674">
        <f t="shared" ref="QBY66" si="13970">$E59*$C$64*$C$66</f>
        <v>-128678.74095612153</v>
      </c>
      <c r="QCA66" s="1674">
        <f t="shared" ref="QCA66" si="13971">$E59*$C$64*$C$66</f>
        <v>-128678.74095612153</v>
      </c>
      <c r="QCC66" s="1674">
        <f t="shared" ref="QCC66" si="13972">$E59*$C$64*$C$66</f>
        <v>-128678.74095612153</v>
      </c>
      <c r="QCE66" s="1674">
        <f t="shared" ref="QCE66" si="13973">$E59*$C$64*$C$66</f>
        <v>-128678.74095612153</v>
      </c>
      <c r="QCG66" s="1674">
        <f t="shared" ref="QCG66" si="13974">$E59*$C$64*$C$66</f>
        <v>-128678.74095612153</v>
      </c>
      <c r="QCI66" s="1674">
        <f t="shared" ref="QCI66" si="13975">$E59*$C$64*$C$66</f>
        <v>-128678.74095612153</v>
      </c>
      <c r="QCK66" s="1674">
        <f t="shared" ref="QCK66" si="13976">$E59*$C$64*$C$66</f>
        <v>-128678.74095612153</v>
      </c>
      <c r="QCM66" s="1674">
        <f t="shared" ref="QCM66" si="13977">$E59*$C$64*$C$66</f>
        <v>-128678.74095612153</v>
      </c>
      <c r="QCO66" s="1674">
        <f t="shared" ref="QCO66" si="13978">$E59*$C$64*$C$66</f>
        <v>-128678.74095612153</v>
      </c>
      <c r="QCQ66" s="1674">
        <f t="shared" ref="QCQ66" si="13979">$E59*$C$64*$C$66</f>
        <v>-128678.74095612153</v>
      </c>
      <c r="QCS66" s="1674">
        <f t="shared" ref="QCS66" si="13980">$E59*$C$64*$C$66</f>
        <v>-128678.74095612153</v>
      </c>
      <c r="QCU66" s="1674">
        <f t="shared" ref="QCU66" si="13981">$E59*$C$64*$C$66</f>
        <v>-128678.74095612153</v>
      </c>
      <c r="QCW66" s="1674">
        <f t="shared" ref="QCW66" si="13982">$E59*$C$64*$C$66</f>
        <v>-128678.74095612153</v>
      </c>
      <c r="QCY66" s="1674">
        <f t="shared" ref="QCY66" si="13983">$E59*$C$64*$C$66</f>
        <v>-128678.74095612153</v>
      </c>
      <c r="QDA66" s="1674">
        <f t="shared" ref="QDA66" si="13984">$E59*$C$64*$C$66</f>
        <v>-128678.74095612153</v>
      </c>
      <c r="QDC66" s="1674">
        <f t="shared" ref="QDC66" si="13985">$E59*$C$64*$C$66</f>
        <v>-128678.74095612153</v>
      </c>
      <c r="QDE66" s="1674">
        <f t="shared" ref="QDE66" si="13986">$E59*$C$64*$C$66</f>
        <v>-128678.74095612153</v>
      </c>
      <c r="QDG66" s="1674">
        <f t="shared" ref="QDG66" si="13987">$E59*$C$64*$C$66</f>
        <v>-128678.74095612153</v>
      </c>
      <c r="QDI66" s="1674">
        <f t="shared" ref="QDI66" si="13988">$E59*$C$64*$C$66</f>
        <v>-128678.74095612153</v>
      </c>
      <c r="QDK66" s="1674">
        <f t="shared" ref="QDK66" si="13989">$E59*$C$64*$C$66</f>
        <v>-128678.74095612153</v>
      </c>
      <c r="QDM66" s="1674">
        <f t="shared" ref="QDM66" si="13990">$E59*$C$64*$C$66</f>
        <v>-128678.74095612153</v>
      </c>
      <c r="QDO66" s="1674">
        <f t="shared" ref="QDO66" si="13991">$E59*$C$64*$C$66</f>
        <v>-128678.74095612153</v>
      </c>
      <c r="QDQ66" s="1674">
        <f t="shared" ref="QDQ66" si="13992">$E59*$C$64*$C$66</f>
        <v>-128678.74095612153</v>
      </c>
      <c r="QDS66" s="1674">
        <f t="shared" ref="QDS66" si="13993">$E59*$C$64*$C$66</f>
        <v>-128678.74095612153</v>
      </c>
      <c r="QDU66" s="1674">
        <f t="shared" ref="QDU66" si="13994">$E59*$C$64*$C$66</f>
        <v>-128678.74095612153</v>
      </c>
      <c r="QDW66" s="1674">
        <f t="shared" ref="QDW66" si="13995">$E59*$C$64*$C$66</f>
        <v>-128678.74095612153</v>
      </c>
      <c r="QDY66" s="1674">
        <f t="shared" ref="QDY66" si="13996">$E59*$C$64*$C$66</f>
        <v>-128678.74095612153</v>
      </c>
      <c r="QEA66" s="1674">
        <f t="shared" ref="QEA66" si="13997">$E59*$C$64*$C$66</f>
        <v>-128678.74095612153</v>
      </c>
      <c r="QEC66" s="1674">
        <f t="shared" ref="QEC66" si="13998">$E59*$C$64*$C$66</f>
        <v>-128678.74095612153</v>
      </c>
      <c r="QEE66" s="1674">
        <f t="shared" ref="QEE66" si="13999">$E59*$C$64*$C$66</f>
        <v>-128678.74095612153</v>
      </c>
      <c r="QEG66" s="1674">
        <f t="shared" ref="QEG66" si="14000">$E59*$C$64*$C$66</f>
        <v>-128678.74095612153</v>
      </c>
      <c r="QEI66" s="1674">
        <f t="shared" ref="QEI66" si="14001">$E59*$C$64*$C$66</f>
        <v>-128678.74095612153</v>
      </c>
      <c r="QEK66" s="1674">
        <f t="shared" ref="QEK66" si="14002">$E59*$C$64*$C$66</f>
        <v>-128678.74095612153</v>
      </c>
      <c r="QEM66" s="1674">
        <f t="shared" ref="QEM66" si="14003">$E59*$C$64*$C$66</f>
        <v>-128678.74095612153</v>
      </c>
      <c r="QEO66" s="1674">
        <f t="shared" ref="QEO66" si="14004">$E59*$C$64*$C$66</f>
        <v>-128678.74095612153</v>
      </c>
      <c r="QEQ66" s="1674">
        <f t="shared" ref="QEQ66" si="14005">$E59*$C$64*$C$66</f>
        <v>-128678.74095612153</v>
      </c>
      <c r="QES66" s="1674">
        <f t="shared" ref="QES66" si="14006">$E59*$C$64*$C$66</f>
        <v>-128678.74095612153</v>
      </c>
      <c r="QEU66" s="1674">
        <f t="shared" ref="QEU66" si="14007">$E59*$C$64*$C$66</f>
        <v>-128678.74095612153</v>
      </c>
      <c r="QEW66" s="1674">
        <f t="shared" ref="QEW66" si="14008">$E59*$C$64*$C$66</f>
        <v>-128678.74095612153</v>
      </c>
      <c r="QEY66" s="1674">
        <f t="shared" ref="QEY66" si="14009">$E59*$C$64*$C$66</f>
        <v>-128678.74095612153</v>
      </c>
      <c r="QFA66" s="1674">
        <f t="shared" ref="QFA66" si="14010">$E59*$C$64*$C$66</f>
        <v>-128678.74095612153</v>
      </c>
      <c r="QFC66" s="1674">
        <f t="shared" ref="QFC66" si="14011">$E59*$C$64*$C$66</f>
        <v>-128678.74095612153</v>
      </c>
      <c r="QFE66" s="1674">
        <f t="shared" ref="QFE66" si="14012">$E59*$C$64*$C$66</f>
        <v>-128678.74095612153</v>
      </c>
      <c r="QFG66" s="1674">
        <f t="shared" ref="QFG66" si="14013">$E59*$C$64*$C$66</f>
        <v>-128678.74095612153</v>
      </c>
      <c r="QFI66" s="1674">
        <f t="shared" ref="QFI66" si="14014">$E59*$C$64*$C$66</f>
        <v>-128678.74095612153</v>
      </c>
      <c r="QFK66" s="1674">
        <f t="shared" ref="QFK66" si="14015">$E59*$C$64*$C$66</f>
        <v>-128678.74095612153</v>
      </c>
      <c r="QFM66" s="1674">
        <f t="shared" ref="QFM66" si="14016">$E59*$C$64*$C$66</f>
        <v>-128678.74095612153</v>
      </c>
      <c r="QFO66" s="1674">
        <f t="shared" ref="QFO66" si="14017">$E59*$C$64*$C$66</f>
        <v>-128678.74095612153</v>
      </c>
      <c r="QFQ66" s="1674">
        <f t="shared" ref="QFQ66" si="14018">$E59*$C$64*$C$66</f>
        <v>-128678.74095612153</v>
      </c>
      <c r="QFS66" s="1674">
        <f t="shared" ref="QFS66" si="14019">$E59*$C$64*$C$66</f>
        <v>-128678.74095612153</v>
      </c>
      <c r="QFU66" s="1674">
        <f t="shared" ref="QFU66" si="14020">$E59*$C$64*$C$66</f>
        <v>-128678.74095612153</v>
      </c>
      <c r="QFW66" s="1674">
        <f t="shared" ref="QFW66" si="14021">$E59*$C$64*$C$66</f>
        <v>-128678.74095612153</v>
      </c>
      <c r="QFY66" s="1674">
        <f t="shared" ref="QFY66" si="14022">$E59*$C$64*$C$66</f>
        <v>-128678.74095612153</v>
      </c>
      <c r="QGA66" s="1674">
        <f t="shared" ref="QGA66" si="14023">$E59*$C$64*$C$66</f>
        <v>-128678.74095612153</v>
      </c>
      <c r="QGC66" s="1674">
        <f t="shared" ref="QGC66" si="14024">$E59*$C$64*$C$66</f>
        <v>-128678.74095612153</v>
      </c>
      <c r="QGE66" s="1674">
        <f t="shared" ref="QGE66" si="14025">$E59*$C$64*$C$66</f>
        <v>-128678.74095612153</v>
      </c>
      <c r="QGG66" s="1674">
        <f t="shared" ref="QGG66" si="14026">$E59*$C$64*$C$66</f>
        <v>-128678.74095612153</v>
      </c>
      <c r="QGI66" s="1674">
        <f t="shared" ref="QGI66" si="14027">$E59*$C$64*$C$66</f>
        <v>-128678.74095612153</v>
      </c>
      <c r="QGK66" s="1674">
        <f t="shared" ref="QGK66" si="14028">$E59*$C$64*$C$66</f>
        <v>-128678.74095612153</v>
      </c>
      <c r="QGM66" s="1674">
        <f t="shared" ref="QGM66" si="14029">$E59*$C$64*$C$66</f>
        <v>-128678.74095612153</v>
      </c>
      <c r="QGO66" s="1674">
        <f t="shared" ref="QGO66" si="14030">$E59*$C$64*$C$66</f>
        <v>-128678.74095612153</v>
      </c>
      <c r="QGQ66" s="1674">
        <f t="shared" ref="QGQ66" si="14031">$E59*$C$64*$C$66</f>
        <v>-128678.74095612153</v>
      </c>
      <c r="QGS66" s="1674">
        <f t="shared" ref="QGS66" si="14032">$E59*$C$64*$C$66</f>
        <v>-128678.74095612153</v>
      </c>
      <c r="QGU66" s="1674">
        <f t="shared" ref="QGU66" si="14033">$E59*$C$64*$C$66</f>
        <v>-128678.74095612153</v>
      </c>
      <c r="QGW66" s="1674">
        <f t="shared" ref="QGW66" si="14034">$E59*$C$64*$C$66</f>
        <v>-128678.74095612153</v>
      </c>
      <c r="QGY66" s="1674">
        <f t="shared" ref="QGY66" si="14035">$E59*$C$64*$C$66</f>
        <v>-128678.74095612153</v>
      </c>
      <c r="QHA66" s="1674">
        <f t="shared" ref="QHA66" si="14036">$E59*$C$64*$C$66</f>
        <v>-128678.74095612153</v>
      </c>
      <c r="QHC66" s="1674">
        <f t="shared" ref="QHC66" si="14037">$E59*$C$64*$C$66</f>
        <v>-128678.74095612153</v>
      </c>
      <c r="QHE66" s="1674">
        <f t="shared" ref="QHE66" si="14038">$E59*$C$64*$C$66</f>
        <v>-128678.74095612153</v>
      </c>
      <c r="QHG66" s="1674">
        <f t="shared" ref="QHG66" si="14039">$E59*$C$64*$C$66</f>
        <v>-128678.74095612153</v>
      </c>
      <c r="QHI66" s="1674">
        <f t="shared" ref="QHI66" si="14040">$E59*$C$64*$C$66</f>
        <v>-128678.74095612153</v>
      </c>
      <c r="QHK66" s="1674">
        <f t="shared" ref="QHK66" si="14041">$E59*$C$64*$C$66</f>
        <v>-128678.74095612153</v>
      </c>
      <c r="QHM66" s="1674">
        <f t="shared" ref="QHM66" si="14042">$E59*$C$64*$C$66</f>
        <v>-128678.74095612153</v>
      </c>
      <c r="QHO66" s="1674">
        <f t="shared" ref="QHO66" si="14043">$E59*$C$64*$C$66</f>
        <v>-128678.74095612153</v>
      </c>
      <c r="QHQ66" s="1674">
        <f t="shared" ref="QHQ66" si="14044">$E59*$C$64*$C$66</f>
        <v>-128678.74095612153</v>
      </c>
      <c r="QHS66" s="1674">
        <f t="shared" ref="QHS66" si="14045">$E59*$C$64*$C$66</f>
        <v>-128678.74095612153</v>
      </c>
      <c r="QHU66" s="1674">
        <f t="shared" ref="QHU66" si="14046">$E59*$C$64*$C$66</f>
        <v>-128678.74095612153</v>
      </c>
      <c r="QHW66" s="1674">
        <f t="shared" ref="QHW66" si="14047">$E59*$C$64*$C$66</f>
        <v>-128678.74095612153</v>
      </c>
      <c r="QHY66" s="1674">
        <f t="shared" ref="QHY66" si="14048">$E59*$C$64*$C$66</f>
        <v>-128678.74095612153</v>
      </c>
      <c r="QIA66" s="1674">
        <f t="shared" ref="QIA66" si="14049">$E59*$C$64*$C$66</f>
        <v>-128678.74095612153</v>
      </c>
      <c r="QIC66" s="1674">
        <f t="shared" ref="QIC66" si="14050">$E59*$C$64*$C$66</f>
        <v>-128678.74095612153</v>
      </c>
      <c r="QIE66" s="1674">
        <f t="shared" ref="QIE66" si="14051">$E59*$C$64*$C$66</f>
        <v>-128678.74095612153</v>
      </c>
      <c r="QIG66" s="1674">
        <f t="shared" ref="QIG66" si="14052">$E59*$C$64*$C$66</f>
        <v>-128678.74095612153</v>
      </c>
      <c r="QII66" s="1674">
        <f t="shared" ref="QII66" si="14053">$E59*$C$64*$C$66</f>
        <v>-128678.74095612153</v>
      </c>
      <c r="QIK66" s="1674">
        <f t="shared" ref="QIK66" si="14054">$E59*$C$64*$C$66</f>
        <v>-128678.74095612153</v>
      </c>
      <c r="QIM66" s="1674">
        <f t="shared" ref="QIM66" si="14055">$E59*$C$64*$C$66</f>
        <v>-128678.74095612153</v>
      </c>
      <c r="QIO66" s="1674">
        <f t="shared" ref="QIO66" si="14056">$E59*$C$64*$C$66</f>
        <v>-128678.74095612153</v>
      </c>
      <c r="QIQ66" s="1674">
        <f t="shared" ref="QIQ66" si="14057">$E59*$C$64*$C$66</f>
        <v>-128678.74095612153</v>
      </c>
      <c r="QIS66" s="1674">
        <f t="shared" ref="QIS66" si="14058">$E59*$C$64*$C$66</f>
        <v>-128678.74095612153</v>
      </c>
      <c r="QIU66" s="1674">
        <f t="shared" ref="QIU66" si="14059">$E59*$C$64*$C$66</f>
        <v>-128678.74095612153</v>
      </c>
      <c r="QIW66" s="1674">
        <f t="shared" ref="QIW66" si="14060">$E59*$C$64*$C$66</f>
        <v>-128678.74095612153</v>
      </c>
      <c r="QIY66" s="1674">
        <f t="shared" ref="QIY66" si="14061">$E59*$C$64*$C$66</f>
        <v>-128678.74095612153</v>
      </c>
      <c r="QJA66" s="1674">
        <f t="shared" ref="QJA66" si="14062">$E59*$C$64*$C$66</f>
        <v>-128678.74095612153</v>
      </c>
      <c r="QJC66" s="1674">
        <f t="shared" ref="QJC66" si="14063">$E59*$C$64*$C$66</f>
        <v>-128678.74095612153</v>
      </c>
      <c r="QJE66" s="1674">
        <f t="shared" ref="QJE66" si="14064">$E59*$C$64*$C$66</f>
        <v>-128678.74095612153</v>
      </c>
      <c r="QJG66" s="1674">
        <f t="shared" ref="QJG66" si="14065">$E59*$C$64*$C$66</f>
        <v>-128678.74095612153</v>
      </c>
      <c r="QJI66" s="1674">
        <f t="shared" ref="QJI66" si="14066">$E59*$C$64*$C$66</f>
        <v>-128678.74095612153</v>
      </c>
      <c r="QJK66" s="1674">
        <f t="shared" ref="QJK66" si="14067">$E59*$C$64*$C$66</f>
        <v>-128678.74095612153</v>
      </c>
      <c r="QJM66" s="1674">
        <f t="shared" ref="QJM66" si="14068">$E59*$C$64*$C$66</f>
        <v>-128678.74095612153</v>
      </c>
      <c r="QJO66" s="1674">
        <f t="shared" ref="QJO66" si="14069">$E59*$C$64*$C$66</f>
        <v>-128678.74095612153</v>
      </c>
      <c r="QJQ66" s="1674">
        <f t="shared" ref="QJQ66" si="14070">$E59*$C$64*$C$66</f>
        <v>-128678.74095612153</v>
      </c>
      <c r="QJS66" s="1674">
        <f t="shared" ref="QJS66" si="14071">$E59*$C$64*$C$66</f>
        <v>-128678.74095612153</v>
      </c>
      <c r="QJU66" s="1674">
        <f t="shared" ref="QJU66" si="14072">$E59*$C$64*$C$66</f>
        <v>-128678.74095612153</v>
      </c>
      <c r="QJW66" s="1674">
        <f t="shared" ref="QJW66" si="14073">$E59*$C$64*$C$66</f>
        <v>-128678.74095612153</v>
      </c>
      <c r="QJY66" s="1674">
        <f t="shared" ref="QJY66" si="14074">$E59*$C$64*$C$66</f>
        <v>-128678.74095612153</v>
      </c>
      <c r="QKA66" s="1674">
        <f t="shared" ref="QKA66" si="14075">$E59*$C$64*$C$66</f>
        <v>-128678.74095612153</v>
      </c>
      <c r="QKC66" s="1674">
        <f t="shared" ref="QKC66" si="14076">$E59*$C$64*$C$66</f>
        <v>-128678.74095612153</v>
      </c>
      <c r="QKE66" s="1674">
        <f t="shared" ref="QKE66" si="14077">$E59*$C$64*$C$66</f>
        <v>-128678.74095612153</v>
      </c>
      <c r="QKG66" s="1674">
        <f t="shared" ref="QKG66" si="14078">$E59*$C$64*$C$66</f>
        <v>-128678.74095612153</v>
      </c>
      <c r="QKI66" s="1674">
        <f t="shared" ref="QKI66" si="14079">$E59*$C$64*$C$66</f>
        <v>-128678.74095612153</v>
      </c>
      <c r="QKK66" s="1674">
        <f t="shared" ref="QKK66" si="14080">$E59*$C$64*$C$66</f>
        <v>-128678.74095612153</v>
      </c>
      <c r="QKM66" s="1674">
        <f t="shared" ref="QKM66" si="14081">$E59*$C$64*$C$66</f>
        <v>-128678.74095612153</v>
      </c>
      <c r="QKO66" s="1674">
        <f t="shared" ref="QKO66" si="14082">$E59*$C$64*$C$66</f>
        <v>-128678.74095612153</v>
      </c>
      <c r="QKQ66" s="1674">
        <f t="shared" ref="QKQ66" si="14083">$E59*$C$64*$C$66</f>
        <v>-128678.74095612153</v>
      </c>
      <c r="QKS66" s="1674">
        <f t="shared" ref="QKS66" si="14084">$E59*$C$64*$C$66</f>
        <v>-128678.74095612153</v>
      </c>
      <c r="QKU66" s="1674">
        <f t="shared" ref="QKU66" si="14085">$E59*$C$64*$C$66</f>
        <v>-128678.74095612153</v>
      </c>
      <c r="QKW66" s="1674">
        <f t="shared" ref="QKW66" si="14086">$E59*$C$64*$C$66</f>
        <v>-128678.74095612153</v>
      </c>
      <c r="QKY66" s="1674">
        <f t="shared" ref="QKY66" si="14087">$E59*$C$64*$C$66</f>
        <v>-128678.74095612153</v>
      </c>
      <c r="QLA66" s="1674">
        <f t="shared" ref="QLA66" si="14088">$E59*$C$64*$C$66</f>
        <v>-128678.74095612153</v>
      </c>
      <c r="QLC66" s="1674">
        <f t="shared" ref="QLC66" si="14089">$E59*$C$64*$C$66</f>
        <v>-128678.74095612153</v>
      </c>
      <c r="QLE66" s="1674">
        <f t="shared" ref="QLE66" si="14090">$E59*$C$64*$C$66</f>
        <v>-128678.74095612153</v>
      </c>
      <c r="QLG66" s="1674">
        <f t="shared" ref="QLG66" si="14091">$E59*$C$64*$C$66</f>
        <v>-128678.74095612153</v>
      </c>
      <c r="QLI66" s="1674">
        <f t="shared" ref="QLI66" si="14092">$E59*$C$64*$C$66</f>
        <v>-128678.74095612153</v>
      </c>
      <c r="QLK66" s="1674">
        <f t="shared" ref="QLK66" si="14093">$E59*$C$64*$C$66</f>
        <v>-128678.74095612153</v>
      </c>
      <c r="QLM66" s="1674">
        <f t="shared" ref="QLM66" si="14094">$E59*$C$64*$C$66</f>
        <v>-128678.74095612153</v>
      </c>
      <c r="QLO66" s="1674">
        <f t="shared" ref="QLO66" si="14095">$E59*$C$64*$C$66</f>
        <v>-128678.74095612153</v>
      </c>
      <c r="QLQ66" s="1674">
        <f t="shared" ref="QLQ66" si="14096">$E59*$C$64*$C$66</f>
        <v>-128678.74095612153</v>
      </c>
      <c r="QLS66" s="1674">
        <f t="shared" ref="QLS66" si="14097">$E59*$C$64*$C$66</f>
        <v>-128678.74095612153</v>
      </c>
      <c r="QLU66" s="1674">
        <f t="shared" ref="QLU66" si="14098">$E59*$C$64*$C$66</f>
        <v>-128678.74095612153</v>
      </c>
      <c r="QLW66" s="1674">
        <f t="shared" ref="QLW66" si="14099">$E59*$C$64*$C$66</f>
        <v>-128678.74095612153</v>
      </c>
      <c r="QLY66" s="1674">
        <f t="shared" ref="QLY66" si="14100">$E59*$C$64*$C$66</f>
        <v>-128678.74095612153</v>
      </c>
      <c r="QMA66" s="1674">
        <f t="shared" ref="QMA66" si="14101">$E59*$C$64*$C$66</f>
        <v>-128678.74095612153</v>
      </c>
      <c r="QMC66" s="1674">
        <f t="shared" ref="QMC66" si="14102">$E59*$C$64*$C$66</f>
        <v>-128678.74095612153</v>
      </c>
      <c r="QME66" s="1674">
        <f t="shared" ref="QME66" si="14103">$E59*$C$64*$C$66</f>
        <v>-128678.74095612153</v>
      </c>
      <c r="QMG66" s="1674">
        <f t="shared" ref="QMG66" si="14104">$E59*$C$64*$C$66</f>
        <v>-128678.74095612153</v>
      </c>
      <c r="QMI66" s="1674">
        <f t="shared" ref="QMI66" si="14105">$E59*$C$64*$C$66</f>
        <v>-128678.74095612153</v>
      </c>
      <c r="QMK66" s="1674">
        <f t="shared" ref="QMK66" si="14106">$E59*$C$64*$C$66</f>
        <v>-128678.74095612153</v>
      </c>
      <c r="QMM66" s="1674">
        <f t="shared" ref="QMM66" si="14107">$E59*$C$64*$C$66</f>
        <v>-128678.74095612153</v>
      </c>
      <c r="QMO66" s="1674">
        <f t="shared" ref="QMO66" si="14108">$E59*$C$64*$C$66</f>
        <v>-128678.74095612153</v>
      </c>
      <c r="QMQ66" s="1674">
        <f t="shared" ref="QMQ66" si="14109">$E59*$C$64*$C$66</f>
        <v>-128678.74095612153</v>
      </c>
      <c r="QMS66" s="1674">
        <f t="shared" ref="QMS66" si="14110">$E59*$C$64*$C$66</f>
        <v>-128678.74095612153</v>
      </c>
      <c r="QMU66" s="1674">
        <f t="shared" ref="QMU66" si="14111">$E59*$C$64*$C$66</f>
        <v>-128678.74095612153</v>
      </c>
      <c r="QMW66" s="1674">
        <f t="shared" ref="QMW66" si="14112">$E59*$C$64*$C$66</f>
        <v>-128678.74095612153</v>
      </c>
      <c r="QMY66" s="1674">
        <f t="shared" ref="QMY66" si="14113">$E59*$C$64*$C$66</f>
        <v>-128678.74095612153</v>
      </c>
      <c r="QNA66" s="1674">
        <f t="shared" ref="QNA66" si="14114">$E59*$C$64*$C$66</f>
        <v>-128678.74095612153</v>
      </c>
      <c r="QNC66" s="1674">
        <f t="shared" ref="QNC66" si="14115">$E59*$C$64*$C$66</f>
        <v>-128678.74095612153</v>
      </c>
      <c r="QNE66" s="1674">
        <f t="shared" ref="QNE66" si="14116">$E59*$C$64*$C$66</f>
        <v>-128678.74095612153</v>
      </c>
      <c r="QNG66" s="1674">
        <f t="shared" ref="QNG66" si="14117">$E59*$C$64*$C$66</f>
        <v>-128678.74095612153</v>
      </c>
      <c r="QNI66" s="1674">
        <f t="shared" ref="QNI66" si="14118">$E59*$C$64*$C$66</f>
        <v>-128678.74095612153</v>
      </c>
      <c r="QNK66" s="1674">
        <f t="shared" ref="QNK66" si="14119">$E59*$C$64*$C$66</f>
        <v>-128678.74095612153</v>
      </c>
      <c r="QNM66" s="1674">
        <f t="shared" ref="QNM66" si="14120">$E59*$C$64*$C$66</f>
        <v>-128678.74095612153</v>
      </c>
      <c r="QNO66" s="1674">
        <f t="shared" ref="QNO66" si="14121">$E59*$C$64*$C$66</f>
        <v>-128678.74095612153</v>
      </c>
      <c r="QNQ66" s="1674">
        <f t="shared" ref="QNQ66" si="14122">$E59*$C$64*$C$66</f>
        <v>-128678.74095612153</v>
      </c>
      <c r="QNS66" s="1674">
        <f t="shared" ref="QNS66" si="14123">$E59*$C$64*$C$66</f>
        <v>-128678.74095612153</v>
      </c>
      <c r="QNU66" s="1674">
        <f t="shared" ref="QNU66" si="14124">$E59*$C$64*$C$66</f>
        <v>-128678.74095612153</v>
      </c>
      <c r="QNW66" s="1674">
        <f t="shared" ref="QNW66" si="14125">$E59*$C$64*$C$66</f>
        <v>-128678.74095612153</v>
      </c>
      <c r="QNY66" s="1674">
        <f t="shared" ref="QNY66" si="14126">$E59*$C$64*$C$66</f>
        <v>-128678.74095612153</v>
      </c>
      <c r="QOA66" s="1674">
        <f t="shared" ref="QOA66" si="14127">$E59*$C$64*$C$66</f>
        <v>-128678.74095612153</v>
      </c>
      <c r="QOC66" s="1674">
        <f t="shared" ref="QOC66" si="14128">$E59*$C$64*$C$66</f>
        <v>-128678.74095612153</v>
      </c>
      <c r="QOE66" s="1674">
        <f t="shared" ref="QOE66" si="14129">$E59*$C$64*$C$66</f>
        <v>-128678.74095612153</v>
      </c>
      <c r="QOG66" s="1674">
        <f t="shared" ref="QOG66" si="14130">$E59*$C$64*$C$66</f>
        <v>-128678.74095612153</v>
      </c>
      <c r="QOI66" s="1674">
        <f t="shared" ref="QOI66" si="14131">$E59*$C$64*$C$66</f>
        <v>-128678.74095612153</v>
      </c>
      <c r="QOK66" s="1674">
        <f t="shared" ref="QOK66" si="14132">$E59*$C$64*$C$66</f>
        <v>-128678.74095612153</v>
      </c>
      <c r="QOM66" s="1674">
        <f t="shared" ref="QOM66" si="14133">$E59*$C$64*$C$66</f>
        <v>-128678.74095612153</v>
      </c>
      <c r="QOO66" s="1674">
        <f t="shared" ref="QOO66" si="14134">$E59*$C$64*$C$66</f>
        <v>-128678.74095612153</v>
      </c>
      <c r="QOQ66" s="1674">
        <f t="shared" ref="QOQ66" si="14135">$E59*$C$64*$C$66</f>
        <v>-128678.74095612153</v>
      </c>
      <c r="QOS66" s="1674">
        <f t="shared" ref="QOS66" si="14136">$E59*$C$64*$C$66</f>
        <v>-128678.74095612153</v>
      </c>
      <c r="QOU66" s="1674">
        <f t="shared" ref="QOU66" si="14137">$E59*$C$64*$C$66</f>
        <v>-128678.74095612153</v>
      </c>
      <c r="QOW66" s="1674">
        <f t="shared" ref="QOW66" si="14138">$E59*$C$64*$C$66</f>
        <v>-128678.74095612153</v>
      </c>
      <c r="QOY66" s="1674">
        <f t="shared" ref="QOY66" si="14139">$E59*$C$64*$C$66</f>
        <v>-128678.74095612153</v>
      </c>
      <c r="QPA66" s="1674">
        <f t="shared" ref="QPA66" si="14140">$E59*$C$64*$C$66</f>
        <v>-128678.74095612153</v>
      </c>
      <c r="QPC66" s="1674">
        <f t="shared" ref="QPC66" si="14141">$E59*$C$64*$C$66</f>
        <v>-128678.74095612153</v>
      </c>
      <c r="QPE66" s="1674">
        <f t="shared" ref="QPE66" si="14142">$E59*$C$64*$C$66</f>
        <v>-128678.74095612153</v>
      </c>
      <c r="QPG66" s="1674">
        <f t="shared" ref="QPG66" si="14143">$E59*$C$64*$C$66</f>
        <v>-128678.74095612153</v>
      </c>
      <c r="QPI66" s="1674">
        <f t="shared" ref="QPI66" si="14144">$E59*$C$64*$C$66</f>
        <v>-128678.74095612153</v>
      </c>
      <c r="QPK66" s="1674">
        <f t="shared" ref="QPK66" si="14145">$E59*$C$64*$C$66</f>
        <v>-128678.74095612153</v>
      </c>
      <c r="QPM66" s="1674">
        <f t="shared" ref="QPM66" si="14146">$E59*$C$64*$C$66</f>
        <v>-128678.74095612153</v>
      </c>
      <c r="QPO66" s="1674">
        <f t="shared" ref="QPO66" si="14147">$E59*$C$64*$C$66</f>
        <v>-128678.74095612153</v>
      </c>
      <c r="QPQ66" s="1674">
        <f t="shared" ref="QPQ66" si="14148">$E59*$C$64*$C$66</f>
        <v>-128678.74095612153</v>
      </c>
      <c r="QPS66" s="1674">
        <f t="shared" ref="QPS66" si="14149">$E59*$C$64*$C$66</f>
        <v>-128678.74095612153</v>
      </c>
      <c r="QPU66" s="1674">
        <f t="shared" ref="QPU66" si="14150">$E59*$C$64*$C$66</f>
        <v>-128678.74095612153</v>
      </c>
      <c r="QPW66" s="1674">
        <f t="shared" ref="QPW66" si="14151">$E59*$C$64*$C$66</f>
        <v>-128678.74095612153</v>
      </c>
      <c r="QPY66" s="1674">
        <f t="shared" ref="QPY66" si="14152">$E59*$C$64*$C$66</f>
        <v>-128678.74095612153</v>
      </c>
      <c r="QQA66" s="1674">
        <f t="shared" ref="QQA66" si="14153">$E59*$C$64*$C$66</f>
        <v>-128678.74095612153</v>
      </c>
      <c r="QQC66" s="1674">
        <f t="shared" ref="QQC66" si="14154">$E59*$C$64*$C$66</f>
        <v>-128678.74095612153</v>
      </c>
      <c r="QQE66" s="1674">
        <f t="shared" ref="QQE66" si="14155">$E59*$C$64*$C$66</f>
        <v>-128678.74095612153</v>
      </c>
      <c r="QQG66" s="1674">
        <f t="shared" ref="QQG66" si="14156">$E59*$C$64*$C$66</f>
        <v>-128678.74095612153</v>
      </c>
      <c r="QQI66" s="1674">
        <f t="shared" ref="QQI66" si="14157">$E59*$C$64*$C$66</f>
        <v>-128678.74095612153</v>
      </c>
      <c r="QQK66" s="1674">
        <f t="shared" ref="QQK66" si="14158">$E59*$C$64*$C$66</f>
        <v>-128678.74095612153</v>
      </c>
      <c r="QQM66" s="1674">
        <f t="shared" ref="QQM66" si="14159">$E59*$C$64*$C$66</f>
        <v>-128678.74095612153</v>
      </c>
      <c r="QQO66" s="1674">
        <f t="shared" ref="QQO66" si="14160">$E59*$C$64*$C$66</f>
        <v>-128678.74095612153</v>
      </c>
      <c r="QQQ66" s="1674">
        <f t="shared" ref="QQQ66" si="14161">$E59*$C$64*$C$66</f>
        <v>-128678.74095612153</v>
      </c>
      <c r="QQS66" s="1674">
        <f t="shared" ref="QQS66" si="14162">$E59*$C$64*$C$66</f>
        <v>-128678.74095612153</v>
      </c>
      <c r="QQU66" s="1674">
        <f t="shared" ref="QQU66" si="14163">$E59*$C$64*$C$66</f>
        <v>-128678.74095612153</v>
      </c>
      <c r="QQW66" s="1674">
        <f t="shared" ref="QQW66" si="14164">$E59*$C$64*$C$66</f>
        <v>-128678.74095612153</v>
      </c>
      <c r="QQY66" s="1674">
        <f t="shared" ref="QQY66" si="14165">$E59*$C$64*$C$66</f>
        <v>-128678.74095612153</v>
      </c>
      <c r="QRA66" s="1674">
        <f t="shared" ref="QRA66" si="14166">$E59*$C$64*$C$66</f>
        <v>-128678.74095612153</v>
      </c>
      <c r="QRC66" s="1674">
        <f t="shared" ref="QRC66" si="14167">$E59*$C$64*$C$66</f>
        <v>-128678.74095612153</v>
      </c>
      <c r="QRE66" s="1674">
        <f t="shared" ref="QRE66" si="14168">$E59*$C$64*$C$66</f>
        <v>-128678.74095612153</v>
      </c>
      <c r="QRG66" s="1674">
        <f t="shared" ref="QRG66" si="14169">$E59*$C$64*$C$66</f>
        <v>-128678.74095612153</v>
      </c>
      <c r="QRI66" s="1674">
        <f t="shared" ref="QRI66" si="14170">$E59*$C$64*$C$66</f>
        <v>-128678.74095612153</v>
      </c>
      <c r="QRK66" s="1674">
        <f t="shared" ref="QRK66" si="14171">$E59*$C$64*$C$66</f>
        <v>-128678.74095612153</v>
      </c>
      <c r="QRM66" s="1674">
        <f t="shared" ref="QRM66" si="14172">$E59*$C$64*$C$66</f>
        <v>-128678.74095612153</v>
      </c>
      <c r="QRO66" s="1674">
        <f t="shared" ref="QRO66" si="14173">$E59*$C$64*$C$66</f>
        <v>-128678.74095612153</v>
      </c>
      <c r="QRQ66" s="1674">
        <f t="shared" ref="QRQ66" si="14174">$E59*$C$64*$C$66</f>
        <v>-128678.74095612153</v>
      </c>
      <c r="QRS66" s="1674">
        <f t="shared" ref="QRS66" si="14175">$E59*$C$64*$C$66</f>
        <v>-128678.74095612153</v>
      </c>
      <c r="QRU66" s="1674">
        <f t="shared" ref="QRU66" si="14176">$E59*$C$64*$C$66</f>
        <v>-128678.74095612153</v>
      </c>
      <c r="QRW66" s="1674">
        <f t="shared" ref="QRW66" si="14177">$E59*$C$64*$C$66</f>
        <v>-128678.74095612153</v>
      </c>
      <c r="QRY66" s="1674">
        <f t="shared" ref="QRY66" si="14178">$E59*$C$64*$C$66</f>
        <v>-128678.74095612153</v>
      </c>
      <c r="QSA66" s="1674">
        <f t="shared" ref="QSA66" si="14179">$E59*$C$64*$C$66</f>
        <v>-128678.74095612153</v>
      </c>
      <c r="QSC66" s="1674">
        <f t="shared" ref="QSC66" si="14180">$E59*$C$64*$C$66</f>
        <v>-128678.74095612153</v>
      </c>
      <c r="QSE66" s="1674">
        <f t="shared" ref="QSE66" si="14181">$E59*$C$64*$C$66</f>
        <v>-128678.74095612153</v>
      </c>
      <c r="QSG66" s="1674">
        <f t="shared" ref="QSG66" si="14182">$E59*$C$64*$C$66</f>
        <v>-128678.74095612153</v>
      </c>
      <c r="QSI66" s="1674">
        <f t="shared" ref="QSI66" si="14183">$E59*$C$64*$C$66</f>
        <v>-128678.74095612153</v>
      </c>
      <c r="QSK66" s="1674">
        <f t="shared" ref="QSK66" si="14184">$E59*$C$64*$C$66</f>
        <v>-128678.74095612153</v>
      </c>
      <c r="QSM66" s="1674">
        <f t="shared" ref="QSM66" si="14185">$E59*$C$64*$C$66</f>
        <v>-128678.74095612153</v>
      </c>
      <c r="QSO66" s="1674">
        <f t="shared" ref="QSO66" si="14186">$E59*$C$64*$C$66</f>
        <v>-128678.74095612153</v>
      </c>
      <c r="QSQ66" s="1674">
        <f t="shared" ref="QSQ66" si="14187">$E59*$C$64*$C$66</f>
        <v>-128678.74095612153</v>
      </c>
      <c r="QSS66" s="1674">
        <f t="shared" ref="QSS66" si="14188">$E59*$C$64*$C$66</f>
        <v>-128678.74095612153</v>
      </c>
      <c r="QSU66" s="1674">
        <f t="shared" ref="QSU66" si="14189">$E59*$C$64*$C$66</f>
        <v>-128678.74095612153</v>
      </c>
      <c r="QSW66" s="1674">
        <f t="shared" ref="QSW66" si="14190">$E59*$C$64*$C$66</f>
        <v>-128678.74095612153</v>
      </c>
      <c r="QSY66" s="1674">
        <f t="shared" ref="QSY66" si="14191">$E59*$C$64*$C$66</f>
        <v>-128678.74095612153</v>
      </c>
      <c r="QTA66" s="1674">
        <f t="shared" ref="QTA66" si="14192">$E59*$C$64*$C$66</f>
        <v>-128678.74095612153</v>
      </c>
      <c r="QTC66" s="1674">
        <f t="shared" ref="QTC66" si="14193">$E59*$C$64*$C$66</f>
        <v>-128678.74095612153</v>
      </c>
      <c r="QTE66" s="1674">
        <f t="shared" ref="QTE66" si="14194">$E59*$C$64*$C$66</f>
        <v>-128678.74095612153</v>
      </c>
      <c r="QTG66" s="1674">
        <f t="shared" ref="QTG66" si="14195">$E59*$C$64*$C$66</f>
        <v>-128678.74095612153</v>
      </c>
      <c r="QTI66" s="1674">
        <f t="shared" ref="QTI66" si="14196">$E59*$C$64*$C$66</f>
        <v>-128678.74095612153</v>
      </c>
      <c r="QTK66" s="1674">
        <f t="shared" ref="QTK66" si="14197">$E59*$C$64*$C$66</f>
        <v>-128678.74095612153</v>
      </c>
      <c r="QTM66" s="1674">
        <f t="shared" ref="QTM66" si="14198">$E59*$C$64*$C$66</f>
        <v>-128678.74095612153</v>
      </c>
      <c r="QTO66" s="1674">
        <f t="shared" ref="QTO66" si="14199">$E59*$C$64*$C$66</f>
        <v>-128678.74095612153</v>
      </c>
      <c r="QTQ66" s="1674">
        <f t="shared" ref="QTQ66" si="14200">$E59*$C$64*$C$66</f>
        <v>-128678.74095612153</v>
      </c>
      <c r="QTS66" s="1674">
        <f t="shared" ref="QTS66" si="14201">$E59*$C$64*$C$66</f>
        <v>-128678.74095612153</v>
      </c>
      <c r="QTU66" s="1674">
        <f t="shared" ref="QTU66" si="14202">$E59*$C$64*$C$66</f>
        <v>-128678.74095612153</v>
      </c>
      <c r="QTW66" s="1674">
        <f t="shared" ref="QTW66" si="14203">$E59*$C$64*$C$66</f>
        <v>-128678.74095612153</v>
      </c>
      <c r="QTY66" s="1674">
        <f t="shared" ref="QTY66" si="14204">$E59*$C$64*$C$66</f>
        <v>-128678.74095612153</v>
      </c>
      <c r="QUA66" s="1674">
        <f t="shared" ref="QUA66" si="14205">$E59*$C$64*$C$66</f>
        <v>-128678.74095612153</v>
      </c>
      <c r="QUC66" s="1674">
        <f t="shared" ref="QUC66" si="14206">$E59*$C$64*$C$66</f>
        <v>-128678.74095612153</v>
      </c>
      <c r="QUE66" s="1674">
        <f t="shared" ref="QUE66" si="14207">$E59*$C$64*$C$66</f>
        <v>-128678.74095612153</v>
      </c>
      <c r="QUG66" s="1674">
        <f t="shared" ref="QUG66" si="14208">$E59*$C$64*$C$66</f>
        <v>-128678.74095612153</v>
      </c>
      <c r="QUI66" s="1674">
        <f t="shared" ref="QUI66" si="14209">$E59*$C$64*$C$66</f>
        <v>-128678.74095612153</v>
      </c>
      <c r="QUK66" s="1674">
        <f t="shared" ref="QUK66" si="14210">$E59*$C$64*$C$66</f>
        <v>-128678.74095612153</v>
      </c>
      <c r="QUM66" s="1674">
        <f t="shared" ref="QUM66" si="14211">$E59*$C$64*$C$66</f>
        <v>-128678.74095612153</v>
      </c>
      <c r="QUO66" s="1674">
        <f t="shared" ref="QUO66" si="14212">$E59*$C$64*$C$66</f>
        <v>-128678.74095612153</v>
      </c>
      <c r="QUQ66" s="1674">
        <f t="shared" ref="QUQ66" si="14213">$E59*$C$64*$C$66</f>
        <v>-128678.74095612153</v>
      </c>
      <c r="QUS66" s="1674">
        <f t="shared" ref="QUS66" si="14214">$E59*$C$64*$C$66</f>
        <v>-128678.74095612153</v>
      </c>
      <c r="QUU66" s="1674">
        <f t="shared" ref="QUU66" si="14215">$E59*$C$64*$C$66</f>
        <v>-128678.74095612153</v>
      </c>
      <c r="QUW66" s="1674">
        <f t="shared" ref="QUW66" si="14216">$E59*$C$64*$C$66</f>
        <v>-128678.74095612153</v>
      </c>
      <c r="QUY66" s="1674">
        <f t="shared" ref="QUY66" si="14217">$E59*$C$64*$C$66</f>
        <v>-128678.74095612153</v>
      </c>
      <c r="QVA66" s="1674">
        <f t="shared" ref="QVA66" si="14218">$E59*$C$64*$C$66</f>
        <v>-128678.74095612153</v>
      </c>
      <c r="QVC66" s="1674">
        <f t="shared" ref="QVC66" si="14219">$E59*$C$64*$C$66</f>
        <v>-128678.74095612153</v>
      </c>
      <c r="QVE66" s="1674">
        <f t="shared" ref="QVE66" si="14220">$E59*$C$64*$C$66</f>
        <v>-128678.74095612153</v>
      </c>
      <c r="QVG66" s="1674">
        <f t="shared" ref="QVG66" si="14221">$E59*$C$64*$C$66</f>
        <v>-128678.74095612153</v>
      </c>
      <c r="QVI66" s="1674">
        <f t="shared" ref="QVI66" si="14222">$E59*$C$64*$C$66</f>
        <v>-128678.74095612153</v>
      </c>
      <c r="QVK66" s="1674">
        <f t="shared" ref="QVK66" si="14223">$E59*$C$64*$C$66</f>
        <v>-128678.74095612153</v>
      </c>
      <c r="QVM66" s="1674">
        <f t="shared" ref="QVM66" si="14224">$E59*$C$64*$C$66</f>
        <v>-128678.74095612153</v>
      </c>
      <c r="QVO66" s="1674">
        <f t="shared" ref="QVO66" si="14225">$E59*$C$64*$C$66</f>
        <v>-128678.74095612153</v>
      </c>
      <c r="QVQ66" s="1674">
        <f t="shared" ref="QVQ66" si="14226">$E59*$C$64*$C$66</f>
        <v>-128678.74095612153</v>
      </c>
      <c r="QVS66" s="1674">
        <f t="shared" ref="QVS66" si="14227">$E59*$C$64*$C$66</f>
        <v>-128678.74095612153</v>
      </c>
      <c r="QVU66" s="1674">
        <f t="shared" ref="QVU66" si="14228">$E59*$C$64*$C$66</f>
        <v>-128678.74095612153</v>
      </c>
      <c r="QVW66" s="1674">
        <f t="shared" ref="QVW66" si="14229">$E59*$C$64*$C$66</f>
        <v>-128678.74095612153</v>
      </c>
      <c r="QVY66" s="1674">
        <f t="shared" ref="QVY66" si="14230">$E59*$C$64*$C$66</f>
        <v>-128678.74095612153</v>
      </c>
      <c r="QWA66" s="1674">
        <f t="shared" ref="QWA66" si="14231">$E59*$C$64*$C$66</f>
        <v>-128678.74095612153</v>
      </c>
      <c r="QWC66" s="1674">
        <f t="shared" ref="QWC66" si="14232">$E59*$C$64*$C$66</f>
        <v>-128678.74095612153</v>
      </c>
      <c r="QWE66" s="1674">
        <f t="shared" ref="QWE66" si="14233">$E59*$C$64*$C$66</f>
        <v>-128678.74095612153</v>
      </c>
      <c r="QWG66" s="1674">
        <f t="shared" ref="QWG66" si="14234">$E59*$C$64*$C$66</f>
        <v>-128678.74095612153</v>
      </c>
      <c r="QWI66" s="1674">
        <f t="shared" ref="QWI66" si="14235">$E59*$C$64*$C$66</f>
        <v>-128678.74095612153</v>
      </c>
      <c r="QWK66" s="1674">
        <f t="shared" ref="QWK66" si="14236">$E59*$C$64*$C$66</f>
        <v>-128678.74095612153</v>
      </c>
      <c r="QWM66" s="1674">
        <f t="shared" ref="QWM66" si="14237">$E59*$C$64*$C$66</f>
        <v>-128678.74095612153</v>
      </c>
      <c r="QWO66" s="1674">
        <f t="shared" ref="QWO66" si="14238">$E59*$C$64*$C$66</f>
        <v>-128678.74095612153</v>
      </c>
      <c r="QWQ66" s="1674">
        <f t="shared" ref="QWQ66" si="14239">$E59*$C$64*$C$66</f>
        <v>-128678.74095612153</v>
      </c>
      <c r="QWS66" s="1674">
        <f t="shared" ref="QWS66" si="14240">$E59*$C$64*$C$66</f>
        <v>-128678.74095612153</v>
      </c>
      <c r="QWU66" s="1674">
        <f t="shared" ref="QWU66" si="14241">$E59*$C$64*$C$66</f>
        <v>-128678.74095612153</v>
      </c>
      <c r="QWW66" s="1674">
        <f t="shared" ref="QWW66" si="14242">$E59*$C$64*$C$66</f>
        <v>-128678.74095612153</v>
      </c>
      <c r="QWY66" s="1674">
        <f t="shared" ref="QWY66" si="14243">$E59*$C$64*$C$66</f>
        <v>-128678.74095612153</v>
      </c>
      <c r="QXA66" s="1674">
        <f t="shared" ref="QXA66" si="14244">$E59*$C$64*$C$66</f>
        <v>-128678.74095612153</v>
      </c>
      <c r="QXC66" s="1674">
        <f t="shared" ref="QXC66" si="14245">$E59*$C$64*$C$66</f>
        <v>-128678.74095612153</v>
      </c>
      <c r="QXE66" s="1674">
        <f t="shared" ref="QXE66" si="14246">$E59*$C$64*$C$66</f>
        <v>-128678.74095612153</v>
      </c>
      <c r="QXG66" s="1674">
        <f t="shared" ref="QXG66" si="14247">$E59*$C$64*$C$66</f>
        <v>-128678.74095612153</v>
      </c>
      <c r="QXI66" s="1674">
        <f t="shared" ref="QXI66" si="14248">$E59*$C$64*$C$66</f>
        <v>-128678.74095612153</v>
      </c>
      <c r="QXK66" s="1674">
        <f t="shared" ref="QXK66" si="14249">$E59*$C$64*$C$66</f>
        <v>-128678.74095612153</v>
      </c>
      <c r="QXM66" s="1674">
        <f t="shared" ref="QXM66" si="14250">$E59*$C$64*$C$66</f>
        <v>-128678.74095612153</v>
      </c>
      <c r="QXO66" s="1674">
        <f t="shared" ref="QXO66" si="14251">$E59*$C$64*$C$66</f>
        <v>-128678.74095612153</v>
      </c>
      <c r="QXQ66" s="1674">
        <f t="shared" ref="QXQ66" si="14252">$E59*$C$64*$C$66</f>
        <v>-128678.74095612153</v>
      </c>
      <c r="QXS66" s="1674">
        <f t="shared" ref="QXS66" si="14253">$E59*$C$64*$C$66</f>
        <v>-128678.74095612153</v>
      </c>
      <c r="QXU66" s="1674">
        <f t="shared" ref="QXU66" si="14254">$E59*$C$64*$C$66</f>
        <v>-128678.74095612153</v>
      </c>
      <c r="QXW66" s="1674">
        <f t="shared" ref="QXW66" si="14255">$E59*$C$64*$C$66</f>
        <v>-128678.74095612153</v>
      </c>
      <c r="QXY66" s="1674">
        <f t="shared" ref="QXY66" si="14256">$E59*$C$64*$C$66</f>
        <v>-128678.74095612153</v>
      </c>
      <c r="QYA66" s="1674">
        <f t="shared" ref="QYA66" si="14257">$E59*$C$64*$C$66</f>
        <v>-128678.74095612153</v>
      </c>
      <c r="QYC66" s="1674">
        <f t="shared" ref="QYC66" si="14258">$E59*$C$64*$C$66</f>
        <v>-128678.74095612153</v>
      </c>
      <c r="QYE66" s="1674">
        <f t="shared" ref="QYE66" si="14259">$E59*$C$64*$C$66</f>
        <v>-128678.74095612153</v>
      </c>
      <c r="QYG66" s="1674">
        <f t="shared" ref="QYG66" si="14260">$E59*$C$64*$C$66</f>
        <v>-128678.74095612153</v>
      </c>
      <c r="QYI66" s="1674">
        <f t="shared" ref="QYI66" si="14261">$E59*$C$64*$C$66</f>
        <v>-128678.74095612153</v>
      </c>
      <c r="QYK66" s="1674">
        <f t="shared" ref="QYK66" si="14262">$E59*$C$64*$C$66</f>
        <v>-128678.74095612153</v>
      </c>
      <c r="QYM66" s="1674">
        <f t="shared" ref="QYM66" si="14263">$E59*$C$64*$C$66</f>
        <v>-128678.74095612153</v>
      </c>
      <c r="QYO66" s="1674">
        <f t="shared" ref="QYO66" si="14264">$E59*$C$64*$C$66</f>
        <v>-128678.74095612153</v>
      </c>
      <c r="QYQ66" s="1674">
        <f t="shared" ref="QYQ66" si="14265">$E59*$C$64*$C$66</f>
        <v>-128678.74095612153</v>
      </c>
      <c r="QYS66" s="1674">
        <f t="shared" ref="QYS66" si="14266">$E59*$C$64*$C$66</f>
        <v>-128678.74095612153</v>
      </c>
      <c r="QYU66" s="1674">
        <f t="shared" ref="QYU66" si="14267">$E59*$C$64*$C$66</f>
        <v>-128678.74095612153</v>
      </c>
      <c r="QYW66" s="1674">
        <f t="shared" ref="QYW66" si="14268">$E59*$C$64*$C$66</f>
        <v>-128678.74095612153</v>
      </c>
      <c r="QYY66" s="1674">
        <f t="shared" ref="QYY66" si="14269">$E59*$C$64*$C$66</f>
        <v>-128678.74095612153</v>
      </c>
      <c r="QZA66" s="1674">
        <f t="shared" ref="QZA66" si="14270">$E59*$C$64*$C$66</f>
        <v>-128678.74095612153</v>
      </c>
      <c r="QZC66" s="1674">
        <f t="shared" ref="QZC66" si="14271">$E59*$C$64*$C$66</f>
        <v>-128678.74095612153</v>
      </c>
      <c r="QZE66" s="1674">
        <f t="shared" ref="QZE66" si="14272">$E59*$C$64*$C$66</f>
        <v>-128678.74095612153</v>
      </c>
      <c r="QZG66" s="1674">
        <f t="shared" ref="QZG66" si="14273">$E59*$C$64*$C$66</f>
        <v>-128678.74095612153</v>
      </c>
      <c r="QZI66" s="1674">
        <f t="shared" ref="QZI66" si="14274">$E59*$C$64*$C$66</f>
        <v>-128678.74095612153</v>
      </c>
      <c r="QZK66" s="1674">
        <f t="shared" ref="QZK66" si="14275">$E59*$C$64*$C$66</f>
        <v>-128678.74095612153</v>
      </c>
      <c r="QZM66" s="1674">
        <f t="shared" ref="QZM66" si="14276">$E59*$C$64*$C$66</f>
        <v>-128678.74095612153</v>
      </c>
      <c r="QZO66" s="1674">
        <f t="shared" ref="QZO66" si="14277">$E59*$C$64*$C$66</f>
        <v>-128678.74095612153</v>
      </c>
      <c r="QZQ66" s="1674">
        <f t="shared" ref="QZQ66" si="14278">$E59*$C$64*$C$66</f>
        <v>-128678.74095612153</v>
      </c>
      <c r="QZS66" s="1674">
        <f t="shared" ref="QZS66" si="14279">$E59*$C$64*$C$66</f>
        <v>-128678.74095612153</v>
      </c>
      <c r="QZU66" s="1674">
        <f t="shared" ref="QZU66" si="14280">$E59*$C$64*$C$66</f>
        <v>-128678.74095612153</v>
      </c>
      <c r="QZW66" s="1674">
        <f t="shared" ref="QZW66" si="14281">$E59*$C$64*$C$66</f>
        <v>-128678.74095612153</v>
      </c>
      <c r="QZY66" s="1674">
        <f t="shared" ref="QZY66" si="14282">$E59*$C$64*$C$66</f>
        <v>-128678.74095612153</v>
      </c>
      <c r="RAA66" s="1674">
        <f t="shared" ref="RAA66" si="14283">$E59*$C$64*$C$66</f>
        <v>-128678.74095612153</v>
      </c>
      <c r="RAC66" s="1674">
        <f t="shared" ref="RAC66" si="14284">$E59*$C$64*$C$66</f>
        <v>-128678.74095612153</v>
      </c>
      <c r="RAE66" s="1674">
        <f t="shared" ref="RAE66" si="14285">$E59*$C$64*$C$66</f>
        <v>-128678.74095612153</v>
      </c>
      <c r="RAG66" s="1674">
        <f t="shared" ref="RAG66" si="14286">$E59*$C$64*$C$66</f>
        <v>-128678.74095612153</v>
      </c>
      <c r="RAI66" s="1674">
        <f t="shared" ref="RAI66" si="14287">$E59*$C$64*$C$66</f>
        <v>-128678.74095612153</v>
      </c>
      <c r="RAK66" s="1674">
        <f t="shared" ref="RAK66" si="14288">$E59*$C$64*$C$66</f>
        <v>-128678.74095612153</v>
      </c>
      <c r="RAM66" s="1674">
        <f t="shared" ref="RAM66" si="14289">$E59*$C$64*$C$66</f>
        <v>-128678.74095612153</v>
      </c>
      <c r="RAO66" s="1674">
        <f t="shared" ref="RAO66" si="14290">$E59*$C$64*$C$66</f>
        <v>-128678.74095612153</v>
      </c>
      <c r="RAQ66" s="1674">
        <f t="shared" ref="RAQ66" si="14291">$E59*$C$64*$C$66</f>
        <v>-128678.74095612153</v>
      </c>
      <c r="RAS66" s="1674">
        <f t="shared" ref="RAS66" si="14292">$E59*$C$64*$C$66</f>
        <v>-128678.74095612153</v>
      </c>
      <c r="RAU66" s="1674">
        <f t="shared" ref="RAU66" si="14293">$E59*$C$64*$C$66</f>
        <v>-128678.74095612153</v>
      </c>
      <c r="RAW66" s="1674">
        <f t="shared" ref="RAW66" si="14294">$E59*$C$64*$C$66</f>
        <v>-128678.74095612153</v>
      </c>
      <c r="RAY66" s="1674">
        <f t="shared" ref="RAY66" si="14295">$E59*$C$64*$C$66</f>
        <v>-128678.74095612153</v>
      </c>
      <c r="RBA66" s="1674">
        <f t="shared" ref="RBA66" si="14296">$E59*$C$64*$C$66</f>
        <v>-128678.74095612153</v>
      </c>
      <c r="RBC66" s="1674">
        <f t="shared" ref="RBC66" si="14297">$E59*$C$64*$C$66</f>
        <v>-128678.74095612153</v>
      </c>
      <c r="RBE66" s="1674">
        <f t="shared" ref="RBE66" si="14298">$E59*$C$64*$C$66</f>
        <v>-128678.74095612153</v>
      </c>
      <c r="RBG66" s="1674">
        <f t="shared" ref="RBG66" si="14299">$E59*$C$64*$C$66</f>
        <v>-128678.74095612153</v>
      </c>
      <c r="RBI66" s="1674">
        <f t="shared" ref="RBI66" si="14300">$E59*$C$64*$C$66</f>
        <v>-128678.74095612153</v>
      </c>
      <c r="RBK66" s="1674">
        <f t="shared" ref="RBK66" si="14301">$E59*$C$64*$C$66</f>
        <v>-128678.74095612153</v>
      </c>
      <c r="RBM66" s="1674">
        <f t="shared" ref="RBM66" si="14302">$E59*$C$64*$C$66</f>
        <v>-128678.74095612153</v>
      </c>
      <c r="RBO66" s="1674">
        <f t="shared" ref="RBO66" si="14303">$E59*$C$64*$C$66</f>
        <v>-128678.74095612153</v>
      </c>
      <c r="RBQ66" s="1674">
        <f t="shared" ref="RBQ66" si="14304">$E59*$C$64*$C$66</f>
        <v>-128678.74095612153</v>
      </c>
      <c r="RBS66" s="1674">
        <f t="shared" ref="RBS66" si="14305">$E59*$C$64*$C$66</f>
        <v>-128678.74095612153</v>
      </c>
      <c r="RBU66" s="1674">
        <f t="shared" ref="RBU66" si="14306">$E59*$C$64*$C$66</f>
        <v>-128678.74095612153</v>
      </c>
      <c r="RBW66" s="1674">
        <f t="shared" ref="RBW66" si="14307">$E59*$C$64*$C$66</f>
        <v>-128678.74095612153</v>
      </c>
      <c r="RBY66" s="1674">
        <f t="shared" ref="RBY66" si="14308">$E59*$C$64*$C$66</f>
        <v>-128678.74095612153</v>
      </c>
      <c r="RCA66" s="1674">
        <f t="shared" ref="RCA66" si="14309">$E59*$C$64*$C$66</f>
        <v>-128678.74095612153</v>
      </c>
      <c r="RCC66" s="1674">
        <f t="shared" ref="RCC66" si="14310">$E59*$C$64*$C$66</f>
        <v>-128678.74095612153</v>
      </c>
      <c r="RCE66" s="1674">
        <f t="shared" ref="RCE66" si="14311">$E59*$C$64*$C$66</f>
        <v>-128678.74095612153</v>
      </c>
      <c r="RCG66" s="1674">
        <f t="shared" ref="RCG66" si="14312">$E59*$C$64*$C$66</f>
        <v>-128678.74095612153</v>
      </c>
      <c r="RCI66" s="1674">
        <f t="shared" ref="RCI66" si="14313">$E59*$C$64*$C$66</f>
        <v>-128678.74095612153</v>
      </c>
      <c r="RCK66" s="1674">
        <f t="shared" ref="RCK66" si="14314">$E59*$C$64*$C$66</f>
        <v>-128678.74095612153</v>
      </c>
      <c r="RCM66" s="1674">
        <f t="shared" ref="RCM66" si="14315">$E59*$C$64*$C$66</f>
        <v>-128678.74095612153</v>
      </c>
      <c r="RCO66" s="1674">
        <f t="shared" ref="RCO66" si="14316">$E59*$C$64*$C$66</f>
        <v>-128678.74095612153</v>
      </c>
      <c r="RCQ66" s="1674">
        <f t="shared" ref="RCQ66" si="14317">$E59*$C$64*$C$66</f>
        <v>-128678.74095612153</v>
      </c>
      <c r="RCS66" s="1674">
        <f t="shared" ref="RCS66" si="14318">$E59*$C$64*$C$66</f>
        <v>-128678.74095612153</v>
      </c>
      <c r="RCU66" s="1674">
        <f t="shared" ref="RCU66" si="14319">$E59*$C$64*$C$66</f>
        <v>-128678.74095612153</v>
      </c>
      <c r="RCW66" s="1674">
        <f t="shared" ref="RCW66" si="14320">$E59*$C$64*$C$66</f>
        <v>-128678.74095612153</v>
      </c>
      <c r="RCY66" s="1674">
        <f t="shared" ref="RCY66" si="14321">$E59*$C$64*$C$66</f>
        <v>-128678.74095612153</v>
      </c>
      <c r="RDA66" s="1674">
        <f t="shared" ref="RDA66" si="14322">$E59*$C$64*$C$66</f>
        <v>-128678.74095612153</v>
      </c>
      <c r="RDC66" s="1674">
        <f t="shared" ref="RDC66" si="14323">$E59*$C$64*$C$66</f>
        <v>-128678.74095612153</v>
      </c>
      <c r="RDE66" s="1674">
        <f t="shared" ref="RDE66" si="14324">$E59*$C$64*$C$66</f>
        <v>-128678.74095612153</v>
      </c>
      <c r="RDG66" s="1674">
        <f t="shared" ref="RDG66" si="14325">$E59*$C$64*$C$66</f>
        <v>-128678.74095612153</v>
      </c>
      <c r="RDI66" s="1674">
        <f t="shared" ref="RDI66" si="14326">$E59*$C$64*$C$66</f>
        <v>-128678.74095612153</v>
      </c>
      <c r="RDK66" s="1674">
        <f t="shared" ref="RDK66" si="14327">$E59*$C$64*$C$66</f>
        <v>-128678.74095612153</v>
      </c>
      <c r="RDM66" s="1674">
        <f t="shared" ref="RDM66" si="14328">$E59*$C$64*$C$66</f>
        <v>-128678.74095612153</v>
      </c>
      <c r="RDO66" s="1674">
        <f t="shared" ref="RDO66" si="14329">$E59*$C$64*$C$66</f>
        <v>-128678.74095612153</v>
      </c>
      <c r="RDQ66" s="1674">
        <f t="shared" ref="RDQ66" si="14330">$E59*$C$64*$C$66</f>
        <v>-128678.74095612153</v>
      </c>
      <c r="RDS66" s="1674">
        <f t="shared" ref="RDS66" si="14331">$E59*$C$64*$C$66</f>
        <v>-128678.74095612153</v>
      </c>
      <c r="RDU66" s="1674">
        <f t="shared" ref="RDU66" si="14332">$E59*$C$64*$C$66</f>
        <v>-128678.74095612153</v>
      </c>
      <c r="RDW66" s="1674">
        <f t="shared" ref="RDW66" si="14333">$E59*$C$64*$C$66</f>
        <v>-128678.74095612153</v>
      </c>
      <c r="RDY66" s="1674">
        <f t="shared" ref="RDY66" si="14334">$E59*$C$64*$C$66</f>
        <v>-128678.74095612153</v>
      </c>
      <c r="REA66" s="1674">
        <f t="shared" ref="REA66" si="14335">$E59*$C$64*$C$66</f>
        <v>-128678.74095612153</v>
      </c>
      <c r="REC66" s="1674">
        <f t="shared" ref="REC66" si="14336">$E59*$C$64*$C$66</f>
        <v>-128678.74095612153</v>
      </c>
      <c r="REE66" s="1674">
        <f t="shared" ref="REE66" si="14337">$E59*$C$64*$C$66</f>
        <v>-128678.74095612153</v>
      </c>
      <c r="REG66" s="1674">
        <f t="shared" ref="REG66" si="14338">$E59*$C$64*$C$66</f>
        <v>-128678.74095612153</v>
      </c>
      <c r="REI66" s="1674">
        <f t="shared" ref="REI66" si="14339">$E59*$C$64*$C$66</f>
        <v>-128678.74095612153</v>
      </c>
      <c r="REK66" s="1674">
        <f t="shared" ref="REK66" si="14340">$E59*$C$64*$C$66</f>
        <v>-128678.74095612153</v>
      </c>
      <c r="REM66" s="1674">
        <f t="shared" ref="REM66" si="14341">$E59*$C$64*$C$66</f>
        <v>-128678.74095612153</v>
      </c>
      <c r="REO66" s="1674">
        <f t="shared" ref="REO66" si="14342">$E59*$C$64*$C$66</f>
        <v>-128678.74095612153</v>
      </c>
      <c r="REQ66" s="1674">
        <f t="shared" ref="REQ66" si="14343">$E59*$C$64*$C$66</f>
        <v>-128678.74095612153</v>
      </c>
      <c r="RES66" s="1674">
        <f t="shared" ref="RES66" si="14344">$E59*$C$64*$C$66</f>
        <v>-128678.74095612153</v>
      </c>
      <c r="REU66" s="1674">
        <f t="shared" ref="REU66" si="14345">$E59*$C$64*$C$66</f>
        <v>-128678.74095612153</v>
      </c>
      <c r="REW66" s="1674">
        <f t="shared" ref="REW66" si="14346">$E59*$C$64*$C$66</f>
        <v>-128678.74095612153</v>
      </c>
      <c r="REY66" s="1674">
        <f t="shared" ref="REY66" si="14347">$E59*$C$64*$C$66</f>
        <v>-128678.74095612153</v>
      </c>
      <c r="RFA66" s="1674">
        <f t="shared" ref="RFA66" si="14348">$E59*$C$64*$C$66</f>
        <v>-128678.74095612153</v>
      </c>
      <c r="RFC66" s="1674">
        <f t="shared" ref="RFC66" si="14349">$E59*$C$64*$C$66</f>
        <v>-128678.74095612153</v>
      </c>
      <c r="RFE66" s="1674">
        <f t="shared" ref="RFE66" si="14350">$E59*$C$64*$C$66</f>
        <v>-128678.74095612153</v>
      </c>
      <c r="RFG66" s="1674">
        <f t="shared" ref="RFG66" si="14351">$E59*$C$64*$C$66</f>
        <v>-128678.74095612153</v>
      </c>
      <c r="RFI66" s="1674">
        <f t="shared" ref="RFI66" si="14352">$E59*$C$64*$C$66</f>
        <v>-128678.74095612153</v>
      </c>
      <c r="RFK66" s="1674">
        <f t="shared" ref="RFK66" si="14353">$E59*$C$64*$C$66</f>
        <v>-128678.74095612153</v>
      </c>
      <c r="RFM66" s="1674">
        <f t="shared" ref="RFM66" si="14354">$E59*$C$64*$C$66</f>
        <v>-128678.74095612153</v>
      </c>
      <c r="RFO66" s="1674">
        <f t="shared" ref="RFO66" si="14355">$E59*$C$64*$C$66</f>
        <v>-128678.74095612153</v>
      </c>
      <c r="RFQ66" s="1674">
        <f t="shared" ref="RFQ66" si="14356">$E59*$C$64*$C$66</f>
        <v>-128678.74095612153</v>
      </c>
      <c r="RFS66" s="1674">
        <f t="shared" ref="RFS66" si="14357">$E59*$C$64*$C$66</f>
        <v>-128678.74095612153</v>
      </c>
      <c r="RFU66" s="1674">
        <f t="shared" ref="RFU66" si="14358">$E59*$C$64*$C$66</f>
        <v>-128678.74095612153</v>
      </c>
      <c r="RFW66" s="1674">
        <f t="shared" ref="RFW66" si="14359">$E59*$C$64*$C$66</f>
        <v>-128678.74095612153</v>
      </c>
      <c r="RFY66" s="1674">
        <f t="shared" ref="RFY66" si="14360">$E59*$C$64*$C$66</f>
        <v>-128678.74095612153</v>
      </c>
      <c r="RGA66" s="1674">
        <f t="shared" ref="RGA66" si="14361">$E59*$C$64*$C$66</f>
        <v>-128678.74095612153</v>
      </c>
      <c r="RGC66" s="1674">
        <f t="shared" ref="RGC66" si="14362">$E59*$C$64*$C$66</f>
        <v>-128678.74095612153</v>
      </c>
      <c r="RGE66" s="1674">
        <f t="shared" ref="RGE66" si="14363">$E59*$C$64*$C$66</f>
        <v>-128678.74095612153</v>
      </c>
      <c r="RGG66" s="1674">
        <f t="shared" ref="RGG66" si="14364">$E59*$C$64*$C$66</f>
        <v>-128678.74095612153</v>
      </c>
      <c r="RGI66" s="1674">
        <f t="shared" ref="RGI66" si="14365">$E59*$C$64*$C$66</f>
        <v>-128678.74095612153</v>
      </c>
      <c r="RGK66" s="1674">
        <f t="shared" ref="RGK66" si="14366">$E59*$C$64*$C$66</f>
        <v>-128678.74095612153</v>
      </c>
      <c r="RGM66" s="1674">
        <f t="shared" ref="RGM66" si="14367">$E59*$C$64*$C$66</f>
        <v>-128678.74095612153</v>
      </c>
      <c r="RGO66" s="1674">
        <f t="shared" ref="RGO66" si="14368">$E59*$C$64*$C$66</f>
        <v>-128678.74095612153</v>
      </c>
      <c r="RGQ66" s="1674">
        <f t="shared" ref="RGQ66" si="14369">$E59*$C$64*$C$66</f>
        <v>-128678.74095612153</v>
      </c>
      <c r="RGS66" s="1674">
        <f t="shared" ref="RGS66" si="14370">$E59*$C$64*$C$66</f>
        <v>-128678.74095612153</v>
      </c>
      <c r="RGU66" s="1674">
        <f t="shared" ref="RGU66" si="14371">$E59*$C$64*$C$66</f>
        <v>-128678.74095612153</v>
      </c>
      <c r="RGW66" s="1674">
        <f t="shared" ref="RGW66" si="14372">$E59*$C$64*$C$66</f>
        <v>-128678.74095612153</v>
      </c>
      <c r="RGY66" s="1674">
        <f t="shared" ref="RGY66" si="14373">$E59*$C$64*$C$66</f>
        <v>-128678.74095612153</v>
      </c>
      <c r="RHA66" s="1674">
        <f t="shared" ref="RHA66" si="14374">$E59*$C$64*$C$66</f>
        <v>-128678.74095612153</v>
      </c>
      <c r="RHC66" s="1674">
        <f t="shared" ref="RHC66" si="14375">$E59*$C$64*$C$66</f>
        <v>-128678.74095612153</v>
      </c>
      <c r="RHE66" s="1674">
        <f t="shared" ref="RHE66" si="14376">$E59*$C$64*$C$66</f>
        <v>-128678.74095612153</v>
      </c>
      <c r="RHG66" s="1674">
        <f t="shared" ref="RHG66" si="14377">$E59*$C$64*$C$66</f>
        <v>-128678.74095612153</v>
      </c>
      <c r="RHI66" s="1674">
        <f t="shared" ref="RHI66" si="14378">$E59*$C$64*$C$66</f>
        <v>-128678.74095612153</v>
      </c>
      <c r="RHK66" s="1674">
        <f t="shared" ref="RHK66" si="14379">$E59*$C$64*$C$66</f>
        <v>-128678.74095612153</v>
      </c>
      <c r="RHM66" s="1674">
        <f t="shared" ref="RHM66" si="14380">$E59*$C$64*$C$66</f>
        <v>-128678.74095612153</v>
      </c>
      <c r="RHO66" s="1674">
        <f t="shared" ref="RHO66" si="14381">$E59*$C$64*$C$66</f>
        <v>-128678.74095612153</v>
      </c>
      <c r="RHQ66" s="1674">
        <f t="shared" ref="RHQ66" si="14382">$E59*$C$64*$C$66</f>
        <v>-128678.74095612153</v>
      </c>
      <c r="RHS66" s="1674">
        <f t="shared" ref="RHS66" si="14383">$E59*$C$64*$C$66</f>
        <v>-128678.74095612153</v>
      </c>
      <c r="RHU66" s="1674">
        <f t="shared" ref="RHU66" si="14384">$E59*$C$64*$C$66</f>
        <v>-128678.74095612153</v>
      </c>
      <c r="RHW66" s="1674">
        <f t="shared" ref="RHW66" si="14385">$E59*$C$64*$C$66</f>
        <v>-128678.74095612153</v>
      </c>
      <c r="RHY66" s="1674">
        <f t="shared" ref="RHY66" si="14386">$E59*$C$64*$C$66</f>
        <v>-128678.74095612153</v>
      </c>
      <c r="RIA66" s="1674">
        <f t="shared" ref="RIA66" si="14387">$E59*$C$64*$C$66</f>
        <v>-128678.74095612153</v>
      </c>
      <c r="RIC66" s="1674">
        <f t="shared" ref="RIC66" si="14388">$E59*$C$64*$C$66</f>
        <v>-128678.74095612153</v>
      </c>
      <c r="RIE66" s="1674">
        <f t="shared" ref="RIE66" si="14389">$E59*$C$64*$C$66</f>
        <v>-128678.74095612153</v>
      </c>
      <c r="RIG66" s="1674">
        <f t="shared" ref="RIG66" si="14390">$E59*$C$64*$C$66</f>
        <v>-128678.74095612153</v>
      </c>
      <c r="RII66" s="1674">
        <f t="shared" ref="RII66" si="14391">$E59*$C$64*$C$66</f>
        <v>-128678.74095612153</v>
      </c>
      <c r="RIK66" s="1674">
        <f t="shared" ref="RIK66" si="14392">$E59*$C$64*$C$66</f>
        <v>-128678.74095612153</v>
      </c>
      <c r="RIM66" s="1674">
        <f t="shared" ref="RIM66" si="14393">$E59*$C$64*$C$66</f>
        <v>-128678.74095612153</v>
      </c>
      <c r="RIO66" s="1674">
        <f t="shared" ref="RIO66" si="14394">$E59*$C$64*$C$66</f>
        <v>-128678.74095612153</v>
      </c>
      <c r="RIQ66" s="1674">
        <f t="shared" ref="RIQ66" si="14395">$E59*$C$64*$C$66</f>
        <v>-128678.74095612153</v>
      </c>
      <c r="RIS66" s="1674">
        <f t="shared" ref="RIS66" si="14396">$E59*$C$64*$C$66</f>
        <v>-128678.74095612153</v>
      </c>
      <c r="RIU66" s="1674">
        <f t="shared" ref="RIU66" si="14397">$E59*$C$64*$C$66</f>
        <v>-128678.74095612153</v>
      </c>
      <c r="RIW66" s="1674">
        <f t="shared" ref="RIW66" si="14398">$E59*$C$64*$C$66</f>
        <v>-128678.74095612153</v>
      </c>
      <c r="RIY66" s="1674">
        <f t="shared" ref="RIY66" si="14399">$E59*$C$64*$C$66</f>
        <v>-128678.74095612153</v>
      </c>
      <c r="RJA66" s="1674">
        <f t="shared" ref="RJA66" si="14400">$E59*$C$64*$C$66</f>
        <v>-128678.74095612153</v>
      </c>
      <c r="RJC66" s="1674">
        <f t="shared" ref="RJC66" si="14401">$E59*$C$64*$C$66</f>
        <v>-128678.74095612153</v>
      </c>
      <c r="RJE66" s="1674">
        <f t="shared" ref="RJE66" si="14402">$E59*$C$64*$C$66</f>
        <v>-128678.74095612153</v>
      </c>
      <c r="RJG66" s="1674">
        <f t="shared" ref="RJG66" si="14403">$E59*$C$64*$C$66</f>
        <v>-128678.74095612153</v>
      </c>
      <c r="RJI66" s="1674">
        <f t="shared" ref="RJI66" si="14404">$E59*$C$64*$C$66</f>
        <v>-128678.74095612153</v>
      </c>
      <c r="RJK66" s="1674">
        <f t="shared" ref="RJK66" si="14405">$E59*$C$64*$C$66</f>
        <v>-128678.74095612153</v>
      </c>
      <c r="RJM66" s="1674">
        <f t="shared" ref="RJM66" si="14406">$E59*$C$64*$C$66</f>
        <v>-128678.74095612153</v>
      </c>
      <c r="RJO66" s="1674">
        <f t="shared" ref="RJO66" si="14407">$E59*$C$64*$C$66</f>
        <v>-128678.74095612153</v>
      </c>
      <c r="RJQ66" s="1674">
        <f t="shared" ref="RJQ66" si="14408">$E59*$C$64*$C$66</f>
        <v>-128678.74095612153</v>
      </c>
      <c r="RJS66" s="1674">
        <f t="shared" ref="RJS66" si="14409">$E59*$C$64*$C$66</f>
        <v>-128678.74095612153</v>
      </c>
      <c r="RJU66" s="1674">
        <f t="shared" ref="RJU66" si="14410">$E59*$C$64*$C$66</f>
        <v>-128678.74095612153</v>
      </c>
      <c r="RJW66" s="1674">
        <f t="shared" ref="RJW66" si="14411">$E59*$C$64*$C$66</f>
        <v>-128678.74095612153</v>
      </c>
      <c r="RJY66" s="1674">
        <f t="shared" ref="RJY66" si="14412">$E59*$C$64*$C$66</f>
        <v>-128678.74095612153</v>
      </c>
      <c r="RKA66" s="1674">
        <f t="shared" ref="RKA66" si="14413">$E59*$C$64*$C$66</f>
        <v>-128678.74095612153</v>
      </c>
      <c r="RKC66" s="1674">
        <f t="shared" ref="RKC66" si="14414">$E59*$C$64*$C$66</f>
        <v>-128678.74095612153</v>
      </c>
      <c r="RKE66" s="1674">
        <f t="shared" ref="RKE66" si="14415">$E59*$C$64*$C$66</f>
        <v>-128678.74095612153</v>
      </c>
      <c r="RKG66" s="1674">
        <f t="shared" ref="RKG66" si="14416">$E59*$C$64*$C$66</f>
        <v>-128678.74095612153</v>
      </c>
      <c r="RKI66" s="1674">
        <f t="shared" ref="RKI66" si="14417">$E59*$C$64*$C$66</f>
        <v>-128678.74095612153</v>
      </c>
      <c r="RKK66" s="1674">
        <f t="shared" ref="RKK66" si="14418">$E59*$C$64*$C$66</f>
        <v>-128678.74095612153</v>
      </c>
      <c r="RKM66" s="1674">
        <f t="shared" ref="RKM66" si="14419">$E59*$C$64*$C$66</f>
        <v>-128678.74095612153</v>
      </c>
      <c r="RKO66" s="1674">
        <f t="shared" ref="RKO66" si="14420">$E59*$C$64*$C$66</f>
        <v>-128678.74095612153</v>
      </c>
      <c r="RKQ66" s="1674">
        <f t="shared" ref="RKQ66" si="14421">$E59*$C$64*$C$66</f>
        <v>-128678.74095612153</v>
      </c>
      <c r="RKS66" s="1674">
        <f t="shared" ref="RKS66" si="14422">$E59*$C$64*$C$66</f>
        <v>-128678.74095612153</v>
      </c>
      <c r="RKU66" s="1674">
        <f t="shared" ref="RKU66" si="14423">$E59*$C$64*$C$66</f>
        <v>-128678.74095612153</v>
      </c>
      <c r="RKW66" s="1674">
        <f t="shared" ref="RKW66" si="14424">$E59*$C$64*$C$66</f>
        <v>-128678.74095612153</v>
      </c>
      <c r="RKY66" s="1674">
        <f t="shared" ref="RKY66" si="14425">$E59*$C$64*$C$66</f>
        <v>-128678.74095612153</v>
      </c>
      <c r="RLA66" s="1674">
        <f t="shared" ref="RLA66" si="14426">$E59*$C$64*$C$66</f>
        <v>-128678.74095612153</v>
      </c>
      <c r="RLC66" s="1674">
        <f t="shared" ref="RLC66" si="14427">$E59*$C$64*$C$66</f>
        <v>-128678.74095612153</v>
      </c>
      <c r="RLE66" s="1674">
        <f t="shared" ref="RLE66" si="14428">$E59*$C$64*$C$66</f>
        <v>-128678.74095612153</v>
      </c>
      <c r="RLG66" s="1674">
        <f t="shared" ref="RLG66" si="14429">$E59*$C$64*$C$66</f>
        <v>-128678.74095612153</v>
      </c>
      <c r="RLI66" s="1674">
        <f t="shared" ref="RLI66" si="14430">$E59*$C$64*$C$66</f>
        <v>-128678.74095612153</v>
      </c>
      <c r="RLK66" s="1674">
        <f t="shared" ref="RLK66" si="14431">$E59*$C$64*$C$66</f>
        <v>-128678.74095612153</v>
      </c>
      <c r="RLM66" s="1674">
        <f t="shared" ref="RLM66" si="14432">$E59*$C$64*$C$66</f>
        <v>-128678.74095612153</v>
      </c>
      <c r="RLO66" s="1674">
        <f t="shared" ref="RLO66" si="14433">$E59*$C$64*$C$66</f>
        <v>-128678.74095612153</v>
      </c>
      <c r="RLQ66" s="1674">
        <f t="shared" ref="RLQ66" si="14434">$E59*$C$64*$C$66</f>
        <v>-128678.74095612153</v>
      </c>
      <c r="RLS66" s="1674">
        <f t="shared" ref="RLS66" si="14435">$E59*$C$64*$C$66</f>
        <v>-128678.74095612153</v>
      </c>
      <c r="RLU66" s="1674">
        <f t="shared" ref="RLU66" si="14436">$E59*$C$64*$C$66</f>
        <v>-128678.74095612153</v>
      </c>
      <c r="RLW66" s="1674">
        <f t="shared" ref="RLW66" si="14437">$E59*$C$64*$C$66</f>
        <v>-128678.74095612153</v>
      </c>
      <c r="RLY66" s="1674">
        <f t="shared" ref="RLY66" si="14438">$E59*$C$64*$C$66</f>
        <v>-128678.74095612153</v>
      </c>
      <c r="RMA66" s="1674">
        <f t="shared" ref="RMA66" si="14439">$E59*$C$64*$C$66</f>
        <v>-128678.74095612153</v>
      </c>
      <c r="RMC66" s="1674">
        <f t="shared" ref="RMC66" si="14440">$E59*$C$64*$C$66</f>
        <v>-128678.74095612153</v>
      </c>
      <c r="RME66" s="1674">
        <f t="shared" ref="RME66" si="14441">$E59*$C$64*$C$66</f>
        <v>-128678.74095612153</v>
      </c>
      <c r="RMG66" s="1674">
        <f t="shared" ref="RMG66" si="14442">$E59*$C$64*$C$66</f>
        <v>-128678.74095612153</v>
      </c>
      <c r="RMI66" s="1674">
        <f t="shared" ref="RMI66" si="14443">$E59*$C$64*$C$66</f>
        <v>-128678.74095612153</v>
      </c>
      <c r="RMK66" s="1674">
        <f t="shared" ref="RMK66" si="14444">$E59*$C$64*$C$66</f>
        <v>-128678.74095612153</v>
      </c>
      <c r="RMM66" s="1674">
        <f t="shared" ref="RMM66" si="14445">$E59*$C$64*$C$66</f>
        <v>-128678.74095612153</v>
      </c>
      <c r="RMO66" s="1674">
        <f t="shared" ref="RMO66" si="14446">$E59*$C$64*$C$66</f>
        <v>-128678.74095612153</v>
      </c>
      <c r="RMQ66" s="1674">
        <f t="shared" ref="RMQ66" si="14447">$E59*$C$64*$C$66</f>
        <v>-128678.74095612153</v>
      </c>
      <c r="RMS66" s="1674">
        <f t="shared" ref="RMS66" si="14448">$E59*$C$64*$C$66</f>
        <v>-128678.74095612153</v>
      </c>
      <c r="RMU66" s="1674">
        <f t="shared" ref="RMU66" si="14449">$E59*$C$64*$C$66</f>
        <v>-128678.74095612153</v>
      </c>
      <c r="RMW66" s="1674">
        <f t="shared" ref="RMW66" si="14450">$E59*$C$64*$C$66</f>
        <v>-128678.74095612153</v>
      </c>
      <c r="RMY66" s="1674">
        <f t="shared" ref="RMY66" si="14451">$E59*$C$64*$C$66</f>
        <v>-128678.74095612153</v>
      </c>
      <c r="RNA66" s="1674">
        <f t="shared" ref="RNA66" si="14452">$E59*$C$64*$C$66</f>
        <v>-128678.74095612153</v>
      </c>
      <c r="RNC66" s="1674">
        <f t="shared" ref="RNC66" si="14453">$E59*$C$64*$C$66</f>
        <v>-128678.74095612153</v>
      </c>
      <c r="RNE66" s="1674">
        <f t="shared" ref="RNE66" si="14454">$E59*$C$64*$C$66</f>
        <v>-128678.74095612153</v>
      </c>
      <c r="RNG66" s="1674">
        <f t="shared" ref="RNG66" si="14455">$E59*$C$64*$C$66</f>
        <v>-128678.74095612153</v>
      </c>
      <c r="RNI66" s="1674">
        <f t="shared" ref="RNI66" si="14456">$E59*$C$64*$C$66</f>
        <v>-128678.74095612153</v>
      </c>
      <c r="RNK66" s="1674">
        <f t="shared" ref="RNK66" si="14457">$E59*$C$64*$C$66</f>
        <v>-128678.74095612153</v>
      </c>
      <c r="RNM66" s="1674">
        <f t="shared" ref="RNM66" si="14458">$E59*$C$64*$C$66</f>
        <v>-128678.74095612153</v>
      </c>
      <c r="RNO66" s="1674">
        <f t="shared" ref="RNO66" si="14459">$E59*$C$64*$C$66</f>
        <v>-128678.74095612153</v>
      </c>
      <c r="RNQ66" s="1674">
        <f t="shared" ref="RNQ66" si="14460">$E59*$C$64*$C$66</f>
        <v>-128678.74095612153</v>
      </c>
      <c r="RNS66" s="1674">
        <f t="shared" ref="RNS66" si="14461">$E59*$C$64*$C$66</f>
        <v>-128678.74095612153</v>
      </c>
      <c r="RNU66" s="1674">
        <f t="shared" ref="RNU66" si="14462">$E59*$C$64*$C$66</f>
        <v>-128678.74095612153</v>
      </c>
      <c r="RNW66" s="1674">
        <f t="shared" ref="RNW66" si="14463">$E59*$C$64*$C$66</f>
        <v>-128678.74095612153</v>
      </c>
      <c r="RNY66" s="1674">
        <f t="shared" ref="RNY66" si="14464">$E59*$C$64*$C$66</f>
        <v>-128678.74095612153</v>
      </c>
      <c r="ROA66" s="1674">
        <f t="shared" ref="ROA66" si="14465">$E59*$C$64*$C$66</f>
        <v>-128678.74095612153</v>
      </c>
      <c r="ROC66" s="1674">
        <f t="shared" ref="ROC66" si="14466">$E59*$C$64*$C$66</f>
        <v>-128678.74095612153</v>
      </c>
      <c r="ROE66" s="1674">
        <f t="shared" ref="ROE66" si="14467">$E59*$C$64*$C$66</f>
        <v>-128678.74095612153</v>
      </c>
      <c r="ROG66" s="1674">
        <f t="shared" ref="ROG66" si="14468">$E59*$C$64*$C$66</f>
        <v>-128678.74095612153</v>
      </c>
      <c r="ROI66" s="1674">
        <f t="shared" ref="ROI66" si="14469">$E59*$C$64*$C$66</f>
        <v>-128678.74095612153</v>
      </c>
      <c r="ROK66" s="1674">
        <f t="shared" ref="ROK66" si="14470">$E59*$C$64*$C$66</f>
        <v>-128678.74095612153</v>
      </c>
      <c r="ROM66" s="1674">
        <f t="shared" ref="ROM66" si="14471">$E59*$C$64*$C$66</f>
        <v>-128678.74095612153</v>
      </c>
      <c r="ROO66" s="1674">
        <f t="shared" ref="ROO66" si="14472">$E59*$C$64*$C$66</f>
        <v>-128678.74095612153</v>
      </c>
      <c r="ROQ66" s="1674">
        <f t="shared" ref="ROQ66" si="14473">$E59*$C$64*$C$66</f>
        <v>-128678.74095612153</v>
      </c>
      <c r="ROS66" s="1674">
        <f t="shared" ref="ROS66" si="14474">$E59*$C$64*$C$66</f>
        <v>-128678.74095612153</v>
      </c>
      <c r="ROU66" s="1674">
        <f t="shared" ref="ROU66" si="14475">$E59*$C$64*$C$66</f>
        <v>-128678.74095612153</v>
      </c>
      <c r="ROW66" s="1674">
        <f t="shared" ref="ROW66" si="14476">$E59*$C$64*$C$66</f>
        <v>-128678.74095612153</v>
      </c>
      <c r="ROY66" s="1674">
        <f t="shared" ref="ROY66" si="14477">$E59*$C$64*$C$66</f>
        <v>-128678.74095612153</v>
      </c>
      <c r="RPA66" s="1674">
        <f t="shared" ref="RPA66" si="14478">$E59*$C$64*$C$66</f>
        <v>-128678.74095612153</v>
      </c>
      <c r="RPC66" s="1674">
        <f t="shared" ref="RPC66" si="14479">$E59*$C$64*$C$66</f>
        <v>-128678.74095612153</v>
      </c>
      <c r="RPE66" s="1674">
        <f t="shared" ref="RPE66" si="14480">$E59*$C$64*$C$66</f>
        <v>-128678.74095612153</v>
      </c>
      <c r="RPG66" s="1674">
        <f t="shared" ref="RPG66" si="14481">$E59*$C$64*$C$66</f>
        <v>-128678.74095612153</v>
      </c>
      <c r="RPI66" s="1674">
        <f t="shared" ref="RPI66" si="14482">$E59*$C$64*$C$66</f>
        <v>-128678.74095612153</v>
      </c>
      <c r="RPK66" s="1674">
        <f t="shared" ref="RPK66" si="14483">$E59*$C$64*$C$66</f>
        <v>-128678.74095612153</v>
      </c>
      <c r="RPM66" s="1674">
        <f t="shared" ref="RPM66" si="14484">$E59*$C$64*$C$66</f>
        <v>-128678.74095612153</v>
      </c>
      <c r="RPO66" s="1674">
        <f t="shared" ref="RPO66" si="14485">$E59*$C$64*$C$66</f>
        <v>-128678.74095612153</v>
      </c>
      <c r="RPQ66" s="1674">
        <f t="shared" ref="RPQ66" si="14486">$E59*$C$64*$C$66</f>
        <v>-128678.74095612153</v>
      </c>
      <c r="RPS66" s="1674">
        <f t="shared" ref="RPS66" si="14487">$E59*$C$64*$C$66</f>
        <v>-128678.74095612153</v>
      </c>
      <c r="RPU66" s="1674">
        <f t="shared" ref="RPU66" si="14488">$E59*$C$64*$C$66</f>
        <v>-128678.74095612153</v>
      </c>
      <c r="RPW66" s="1674">
        <f t="shared" ref="RPW66" si="14489">$E59*$C$64*$C$66</f>
        <v>-128678.74095612153</v>
      </c>
      <c r="RPY66" s="1674">
        <f t="shared" ref="RPY66" si="14490">$E59*$C$64*$C$66</f>
        <v>-128678.74095612153</v>
      </c>
      <c r="RQA66" s="1674">
        <f t="shared" ref="RQA66" si="14491">$E59*$C$64*$C$66</f>
        <v>-128678.74095612153</v>
      </c>
      <c r="RQC66" s="1674">
        <f t="shared" ref="RQC66" si="14492">$E59*$C$64*$C$66</f>
        <v>-128678.74095612153</v>
      </c>
      <c r="RQE66" s="1674">
        <f t="shared" ref="RQE66" si="14493">$E59*$C$64*$C$66</f>
        <v>-128678.74095612153</v>
      </c>
      <c r="RQG66" s="1674">
        <f t="shared" ref="RQG66" si="14494">$E59*$C$64*$C$66</f>
        <v>-128678.74095612153</v>
      </c>
      <c r="RQI66" s="1674">
        <f t="shared" ref="RQI66" si="14495">$E59*$C$64*$C$66</f>
        <v>-128678.74095612153</v>
      </c>
      <c r="RQK66" s="1674">
        <f t="shared" ref="RQK66" si="14496">$E59*$C$64*$C$66</f>
        <v>-128678.74095612153</v>
      </c>
      <c r="RQM66" s="1674">
        <f t="shared" ref="RQM66" si="14497">$E59*$C$64*$C$66</f>
        <v>-128678.74095612153</v>
      </c>
      <c r="RQO66" s="1674">
        <f t="shared" ref="RQO66" si="14498">$E59*$C$64*$C$66</f>
        <v>-128678.74095612153</v>
      </c>
      <c r="RQQ66" s="1674">
        <f t="shared" ref="RQQ66" si="14499">$E59*$C$64*$C$66</f>
        <v>-128678.74095612153</v>
      </c>
      <c r="RQS66" s="1674">
        <f t="shared" ref="RQS66" si="14500">$E59*$C$64*$C$66</f>
        <v>-128678.74095612153</v>
      </c>
      <c r="RQU66" s="1674">
        <f t="shared" ref="RQU66" si="14501">$E59*$C$64*$C$66</f>
        <v>-128678.74095612153</v>
      </c>
      <c r="RQW66" s="1674">
        <f t="shared" ref="RQW66" si="14502">$E59*$C$64*$C$66</f>
        <v>-128678.74095612153</v>
      </c>
      <c r="RQY66" s="1674">
        <f t="shared" ref="RQY66" si="14503">$E59*$C$64*$C$66</f>
        <v>-128678.74095612153</v>
      </c>
      <c r="RRA66" s="1674">
        <f t="shared" ref="RRA66" si="14504">$E59*$C$64*$C$66</f>
        <v>-128678.74095612153</v>
      </c>
      <c r="RRC66" s="1674">
        <f t="shared" ref="RRC66" si="14505">$E59*$C$64*$C$66</f>
        <v>-128678.74095612153</v>
      </c>
      <c r="RRE66" s="1674">
        <f t="shared" ref="RRE66" si="14506">$E59*$C$64*$C$66</f>
        <v>-128678.74095612153</v>
      </c>
      <c r="RRG66" s="1674">
        <f t="shared" ref="RRG66" si="14507">$E59*$C$64*$C$66</f>
        <v>-128678.74095612153</v>
      </c>
      <c r="RRI66" s="1674">
        <f t="shared" ref="RRI66" si="14508">$E59*$C$64*$C$66</f>
        <v>-128678.74095612153</v>
      </c>
      <c r="RRK66" s="1674">
        <f t="shared" ref="RRK66" si="14509">$E59*$C$64*$C$66</f>
        <v>-128678.74095612153</v>
      </c>
      <c r="RRM66" s="1674">
        <f t="shared" ref="RRM66" si="14510">$E59*$C$64*$C$66</f>
        <v>-128678.74095612153</v>
      </c>
      <c r="RRO66" s="1674">
        <f t="shared" ref="RRO66" si="14511">$E59*$C$64*$C$66</f>
        <v>-128678.74095612153</v>
      </c>
      <c r="RRQ66" s="1674">
        <f t="shared" ref="RRQ66" si="14512">$E59*$C$64*$C$66</f>
        <v>-128678.74095612153</v>
      </c>
      <c r="RRS66" s="1674">
        <f t="shared" ref="RRS66" si="14513">$E59*$C$64*$C$66</f>
        <v>-128678.74095612153</v>
      </c>
      <c r="RRU66" s="1674">
        <f t="shared" ref="RRU66" si="14514">$E59*$C$64*$C$66</f>
        <v>-128678.74095612153</v>
      </c>
      <c r="RRW66" s="1674">
        <f t="shared" ref="RRW66" si="14515">$E59*$C$64*$C$66</f>
        <v>-128678.74095612153</v>
      </c>
      <c r="RRY66" s="1674">
        <f t="shared" ref="RRY66" si="14516">$E59*$C$64*$C$66</f>
        <v>-128678.74095612153</v>
      </c>
      <c r="RSA66" s="1674">
        <f t="shared" ref="RSA66" si="14517">$E59*$C$64*$C$66</f>
        <v>-128678.74095612153</v>
      </c>
      <c r="RSC66" s="1674">
        <f t="shared" ref="RSC66" si="14518">$E59*$C$64*$C$66</f>
        <v>-128678.74095612153</v>
      </c>
      <c r="RSE66" s="1674">
        <f t="shared" ref="RSE66" si="14519">$E59*$C$64*$C$66</f>
        <v>-128678.74095612153</v>
      </c>
      <c r="RSG66" s="1674">
        <f t="shared" ref="RSG66" si="14520">$E59*$C$64*$C$66</f>
        <v>-128678.74095612153</v>
      </c>
      <c r="RSI66" s="1674">
        <f t="shared" ref="RSI66" si="14521">$E59*$C$64*$C$66</f>
        <v>-128678.74095612153</v>
      </c>
      <c r="RSK66" s="1674">
        <f t="shared" ref="RSK66" si="14522">$E59*$C$64*$C$66</f>
        <v>-128678.74095612153</v>
      </c>
      <c r="RSM66" s="1674">
        <f t="shared" ref="RSM66" si="14523">$E59*$C$64*$C$66</f>
        <v>-128678.74095612153</v>
      </c>
      <c r="RSO66" s="1674">
        <f t="shared" ref="RSO66" si="14524">$E59*$C$64*$C$66</f>
        <v>-128678.74095612153</v>
      </c>
      <c r="RSQ66" s="1674">
        <f t="shared" ref="RSQ66" si="14525">$E59*$C$64*$C$66</f>
        <v>-128678.74095612153</v>
      </c>
      <c r="RSS66" s="1674">
        <f t="shared" ref="RSS66" si="14526">$E59*$C$64*$C$66</f>
        <v>-128678.74095612153</v>
      </c>
      <c r="RSU66" s="1674">
        <f t="shared" ref="RSU66" si="14527">$E59*$C$64*$C$66</f>
        <v>-128678.74095612153</v>
      </c>
      <c r="RSW66" s="1674">
        <f t="shared" ref="RSW66" si="14528">$E59*$C$64*$C$66</f>
        <v>-128678.74095612153</v>
      </c>
      <c r="RSY66" s="1674">
        <f t="shared" ref="RSY66" si="14529">$E59*$C$64*$C$66</f>
        <v>-128678.74095612153</v>
      </c>
      <c r="RTA66" s="1674">
        <f t="shared" ref="RTA66" si="14530">$E59*$C$64*$C$66</f>
        <v>-128678.74095612153</v>
      </c>
      <c r="RTC66" s="1674">
        <f t="shared" ref="RTC66" si="14531">$E59*$C$64*$C$66</f>
        <v>-128678.74095612153</v>
      </c>
      <c r="RTE66" s="1674">
        <f t="shared" ref="RTE66" si="14532">$E59*$C$64*$C$66</f>
        <v>-128678.74095612153</v>
      </c>
      <c r="RTG66" s="1674">
        <f t="shared" ref="RTG66" si="14533">$E59*$C$64*$C$66</f>
        <v>-128678.74095612153</v>
      </c>
      <c r="RTI66" s="1674">
        <f t="shared" ref="RTI66" si="14534">$E59*$C$64*$C$66</f>
        <v>-128678.74095612153</v>
      </c>
      <c r="RTK66" s="1674">
        <f t="shared" ref="RTK66" si="14535">$E59*$C$64*$C$66</f>
        <v>-128678.74095612153</v>
      </c>
      <c r="RTM66" s="1674">
        <f t="shared" ref="RTM66" si="14536">$E59*$C$64*$C$66</f>
        <v>-128678.74095612153</v>
      </c>
      <c r="RTO66" s="1674">
        <f t="shared" ref="RTO66" si="14537">$E59*$C$64*$C$66</f>
        <v>-128678.74095612153</v>
      </c>
      <c r="RTQ66" s="1674">
        <f t="shared" ref="RTQ66" si="14538">$E59*$C$64*$C$66</f>
        <v>-128678.74095612153</v>
      </c>
      <c r="RTS66" s="1674">
        <f t="shared" ref="RTS66" si="14539">$E59*$C$64*$C$66</f>
        <v>-128678.74095612153</v>
      </c>
      <c r="RTU66" s="1674">
        <f t="shared" ref="RTU66" si="14540">$E59*$C$64*$C$66</f>
        <v>-128678.74095612153</v>
      </c>
      <c r="RTW66" s="1674">
        <f t="shared" ref="RTW66" si="14541">$E59*$C$64*$C$66</f>
        <v>-128678.74095612153</v>
      </c>
      <c r="RTY66" s="1674">
        <f t="shared" ref="RTY66" si="14542">$E59*$C$64*$C$66</f>
        <v>-128678.74095612153</v>
      </c>
      <c r="RUA66" s="1674">
        <f t="shared" ref="RUA66" si="14543">$E59*$C$64*$C$66</f>
        <v>-128678.74095612153</v>
      </c>
      <c r="RUC66" s="1674">
        <f t="shared" ref="RUC66" si="14544">$E59*$C$64*$C$66</f>
        <v>-128678.74095612153</v>
      </c>
      <c r="RUE66" s="1674">
        <f t="shared" ref="RUE66" si="14545">$E59*$C$64*$C$66</f>
        <v>-128678.74095612153</v>
      </c>
      <c r="RUG66" s="1674">
        <f t="shared" ref="RUG66" si="14546">$E59*$C$64*$C$66</f>
        <v>-128678.74095612153</v>
      </c>
      <c r="RUI66" s="1674">
        <f t="shared" ref="RUI66" si="14547">$E59*$C$64*$C$66</f>
        <v>-128678.74095612153</v>
      </c>
      <c r="RUK66" s="1674">
        <f t="shared" ref="RUK66" si="14548">$E59*$C$64*$C$66</f>
        <v>-128678.74095612153</v>
      </c>
      <c r="RUM66" s="1674">
        <f t="shared" ref="RUM66" si="14549">$E59*$C$64*$C$66</f>
        <v>-128678.74095612153</v>
      </c>
      <c r="RUO66" s="1674">
        <f t="shared" ref="RUO66" si="14550">$E59*$C$64*$C$66</f>
        <v>-128678.74095612153</v>
      </c>
      <c r="RUQ66" s="1674">
        <f t="shared" ref="RUQ66" si="14551">$E59*$C$64*$C$66</f>
        <v>-128678.74095612153</v>
      </c>
      <c r="RUS66" s="1674">
        <f t="shared" ref="RUS66" si="14552">$E59*$C$64*$C$66</f>
        <v>-128678.74095612153</v>
      </c>
      <c r="RUU66" s="1674">
        <f t="shared" ref="RUU66" si="14553">$E59*$C$64*$C$66</f>
        <v>-128678.74095612153</v>
      </c>
      <c r="RUW66" s="1674">
        <f t="shared" ref="RUW66" si="14554">$E59*$C$64*$C$66</f>
        <v>-128678.74095612153</v>
      </c>
      <c r="RUY66" s="1674">
        <f t="shared" ref="RUY66" si="14555">$E59*$C$64*$C$66</f>
        <v>-128678.74095612153</v>
      </c>
      <c r="RVA66" s="1674">
        <f t="shared" ref="RVA66" si="14556">$E59*$C$64*$C$66</f>
        <v>-128678.74095612153</v>
      </c>
      <c r="RVC66" s="1674">
        <f t="shared" ref="RVC66" si="14557">$E59*$C$64*$C$66</f>
        <v>-128678.74095612153</v>
      </c>
      <c r="RVE66" s="1674">
        <f t="shared" ref="RVE66" si="14558">$E59*$C$64*$C$66</f>
        <v>-128678.74095612153</v>
      </c>
      <c r="RVG66" s="1674">
        <f t="shared" ref="RVG66" si="14559">$E59*$C$64*$C$66</f>
        <v>-128678.74095612153</v>
      </c>
      <c r="RVI66" s="1674">
        <f t="shared" ref="RVI66" si="14560">$E59*$C$64*$C$66</f>
        <v>-128678.74095612153</v>
      </c>
      <c r="RVK66" s="1674">
        <f t="shared" ref="RVK66" si="14561">$E59*$C$64*$C$66</f>
        <v>-128678.74095612153</v>
      </c>
      <c r="RVM66" s="1674">
        <f t="shared" ref="RVM66" si="14562">$E59*$C$64*$C$66</f>
        <v>-128678.74095612153</v>
      </c>
      <c r="RVO66" s="1674">
        <f t="shared" ref="RVO66" si="14563">$E59*$C$64*$C$66</f>
        <v>-128678.74095612153</v>
      </c>
      <c r="RVQ66" s="1674">
        <f t="shared" ref="RVQ66" si="14564">$E59*$C$64*$C$66</f>
        <v>-128678.74095612153</v>
      </c>
      <c r="RVS66" s="1674">
        <f t="shared" ref="RVS66" si="14565">$E59*$C$64*$C$66</f>
        <v>-128678.74095612153</v>
      </c>
      <c r="RVU66" s="1674">
        <f t="shared" ref="RVU66" si="14566">$E59*$C$64*$C$66</f>
        <v>-128678.74095612153</v>
      </c>
      <c r="RVW66" s="1674">
        <f t="shared" ref="RVW66" si="14567">$E59*$C$64*$C$66</f>
        <v>-128678.74095612153</v>
      </c>
      <c r="RVY66" s="1674">
        <f t="shared" ref="RVY66" si="14568">$E59*$C$64*$C$66</f>
        <v>-128678.74095612153</v>
      </c>
      <c r="RWA66" s="1674">
        <f t="shared" ref="RWA66" si="14569">$E59*$C$64*$C$66</f>
        <v>-128678.74095612153</v>
      </c>
      <c r="RWC66" s="1674">
        <f t="shared" ref="RWC66" si="14570">$E59*$C$64*$C$66</f>
        <v>-128678.74095612153</v>
      </c>
      <c r="RWE66" s="1674">
        <f t="shared" ref="RWE66" si="14571">$E59*$C$64*$C$66</f>
        <v>-128678.74095612153</v>
      </c>
      <c r="RWG66" s="1674">
        <f t="shared" ref="RWG66" si="14572">$E59*$C$64*$C$66</f>
        <v>-128678.74095612153</v>
      </c>
      <c r="RWI66" s="1674">
        <f t="shared" ref="RWI66" si="14573">$E59*$C$64*$C$66</f>
        <v>-128678.74095612153</v>
      </c>
      <c r="RWK66" s="1674">
        <f t="shared" ref="RWK66" si="14574">$E59*$C$64*$C$66</f>
        <v>-128678.74095612153</v>
      </c>
      <c r="RWM66" s="1674">
        <f t="shared" ref="RWM66" si="14575">$E59*$C$64*$C$66</f>
        <v>-128678.74095612153</v>
      </c>
      <c r="RWO66" s="1674">
        <f t="shared" ref="RWO66" si="14576">$E59*$C$64*$C$66</f>
        <v>-128678.74095612153</v>
      </c>
      <c r="RWQ66" s="1674">
        <f t="shared" ref="RWQ66" si="14577">$E59*$C$64*$C$66</f>
        <v>-128678.74095612153</v>
      </c>
      <c r="RWS66" s="1674">
        <f t="shared" ref="RWS66" si="14578">$E59*$C$64*$C$66</f>
        <v>-128678.74095612153</v>
      </c>
      <c r="RWU66" s="1674">
        <f t="shared" ref="RWU66" si="14579">$E59*$C$64*$C$66</f>
        <v>-128678.74095612153</v>
      </c>
      <c r="RWW66" s="1674">
        <f t="shared" ref="RWW66" si="14580">$E59*$C$64*$C$66</f>
        <v>-128678.74095612153</v>
      </c>
      <c r="RWY66" s="1674">
        <f t="shared" ref="RWY66" si="14581">$E59*$C$64*$C$66</f>
        <v>-128678.74095612153</v>
      </c>
      <c r="RXA66" s="1674">
        <f t="shared" ref="RXA66" si="14582">$E59*$C$64*$C$66</f>
        <v>-128678.74095612153</v>
      </c>
      <c r="RXC66" s="1674">
        <f t="shared" ref="RXC66" si="14583">$E59*$C$64*$C$66</f>
        <v>-128678.74095612153</v>
      </c>
      <c r="RXE66" s="1674">
        <f t="shared" ref="RXE66" si="14584">$E59*$C$64*$C$66</f>
        <v>-128678.74095612153</v>
      </c>
      <c r="RXG66" s="1674">
        <f t="shared" ref="RXG66" si="14585">$E59*$C$64*$C$66</f>
        <v>-128678.74095612153</v>
      </c>
      <c r="RXI66" s="1674">
        <f t="shared" ref="RXI66" si="14586">$E59*$C$64*$C$66</f>
        <v>-128678.74095612153</v>
      </c>
      <c r="RXK66" s="1674">
        <f t="shared" ref="RXK66" si="14587">$E59*$C$64*$C$66</f>
        <v>-128678.74095612153</v>
      </c>
      <c r="RXM66" s="1674">
        <f t="shared" ref="RXM66" si="14588">$E59*$C$64*$C$66</f>
        <v>-128678.74095612153</v>
      </c>
      <c r="RXO66" s="1674">
        <f t="shared" ref="RXO66" si="14589">$E59*$C$64*$C$66</f>
        <v>-128678.74095612153</v>
      </c>
      <c r="RXQ66" s="1674">
        <f t="shared" ref="RXQ66" si="14590">$E59*$C$64*$C$66</f>
        <v>-128678.74095612153</v>
      </c>
      <c r="RXS66" s="1674">
        <f t="shared" ref="RXS66" si="14591">$E59*$C$64*$C$66</f>
        <v>-128678.74095612153</v>
      </c>
      <c r="RXU66" s="1674">
        <f t="shared" ref="RXU66" si="14592">$E59*$C$64*$C$66</f>
        <v>-128678.74095612153</v>
      </c>
      <c r="RXW66" s="1674">
        <f t="shared" ref="RXW66" si="14593">$E59*$C$64*$C$66</f>
        <v>-128678.74095612153</v>
      </c>
      <c r="RXY66" s="1674">
        <f t="shared" ref="RXY66" si="14594">$E59*$C$64*$C$66</f>
        <v>-128678.74095612153</v>
      </c>
      <c r="RYA66" s="1674">
        <f t="shared" ref="RYA66" si="14595">$E59*$C$64*$C$66</f>
        <v>-128678.74095612153</v>
      </c>
      <c r="RYC66" s="1674">
        <f t="shared" ref="RYC66" si="14596">$E59*$C$64*$C$66</f>
        <v>-128678.74095612153</v>
      </c>
      <c r="RYE66" s="1674">
        <f t="shared" ref="RYE66" si="14597">$E59*$C$64*$C$66</f>
        <v>-128678.74095612153</v>
      </c>
      <c r="RYG66" s="1674">
        <f t="shared" ref="RYG66" si="14598">$E59*$C$64*$C$66</f>
        <v>-128678.74095612153</v>
      </c>
      <c r="RYI66" s="1674">
        <f t="shared" ref="RYI66" si="14599">$E59*$C$64*$C$66</f>
        <v>-128678.74095612153</v>
      </c>
      <c r="RYK66" s="1674">
        <f t="shared" ref="RYK66" si="14600">$E59*$C$64*$C$66</f>
        <v>-128678.74095612153</v>
      </c>
      <c r="RYM66" s="1674">
        <f t="shared" ref="RYM66" si="14601">$E59*$C$64*$C$66</f>
        <v>-128678.74095612153</v>
      </c>
      <c r="RYO66" s="1674">
        <f t="shared" ref="RYO66" si="14602">$E59*$C$64*$C$66</f>
        <v>-128678.74095612153</v>
      </c>
      <c r="RYQ66" s="1674">
        <f t="shared" ref="RYQ66" si="14603">$E59*$C$64*$C$66</f>
        <v>-128678.74095612153</v>
      </c>
      <c r="RYS66" s="1674">
        <f t="shared" ref="RYS66" si="14604">$E59*$C$64*$C$66</f>
        <v>-128678.74095612153</v>
      </c>
      <c r="RYU66" s="1674">
        <f t="shared" ref="RYU66" si="14605">$E59*$C$64*$C$66</f>
        <v>-128678.74095612153</v>
      </c>
      <c r="RYW66" s="1674">
        <f t="shared" ref="RYW66" si="14606">$E59*$C$64*$C$66</f>
        <v>-128678.74095612153</v>
      </c>
      <c r="RYY66" s="1674">
        <f t="shared" ref="RYY66" si="14607">$E59*$C$64*$C$66</f>
        <v>-128678.74095612153</v>
      </c>
      <c r="RZA66" s="1674">
        <f t="shared" ref="RZA66" si="14608">$E59*$C$64*$C$66</f>
        <v>-128678.74095612153</v>
      </c>
      <c r="RZC66" s="1674">
        <f t="shared" ref="RZC66" si="14609">$E59*$C$64*$C$66</f>
        <v>-128678.74095612153</v>
      </c>
      <c r="RZE66" s="1674">
        <f t="shared" ref="RZE66" si="14610">$E59*$C$64*$C$66</f>
        <v>-128678.74095612153</v>
      </c>
      <c r="RZG66" s="1674">
        <f t="shared" ref="RZG66" si="14611">$E59*$C$64*$C$66</f>
        <v>-128678.74095612153</v>
      </c>
      <c r="RZI66" s="1674">
        <f t="shared" ref="RZI66" si="14612">$E59*$C$64*$C$66</f>
        <v>-128678.74095612153</v>
      </c>
      <c r="RZK66" s="1674">
        <f t="shared" ref="RZK66" si="14613">$E59*$C$64*$C$66</f>
        <v>-128678.74095612153</v>
      </c>
      <c r="RZM66" s="1674">
        <f t="shared" ref="RZM66" si="14614">$E59*$C$64*$C$66</f>
        <v>-128678.74095612153</v>
      </c>
      <c r="RZO66" s="1674">
        <f t="shared" ref="RZO66" si="14615">$E59*$C$64*$C$66</f>
        <v>-128678.74095612153</v>
      </c>
      <c r="RZQ66" s="1674">
        <f t="shared" ref="RZQ66" si="14616">$E59*$C$64*$C$66</f>
        <v>-128678.74095612153</v>
      </c>
      <c r="RZS66" s="1674">
        <f t="shared" ref="RZS66" si="14617">$E59*$C$64*$C$66</f>
        <v>-128678.74095612153</v>
      </c>
      <c r="RZU66" s="1674">
        <f t="shared" ref="RZU66" si="14618">$E59*$C$64*$C$66</f>
        <v>-128678.74095612153</v>
      </c>
      <c r="RZW66" s="1674">
        <f t="shared" ref="RZW66" si="14619">$E59*$C$64*$C$66</f>
        <v>-128678.74095612153</v>
      </c>
      <c r="RZY66" s="1674">
        <f t="shared" ref="RZY66" si="14620">$E59*$C$64*$C$66</f>
        <v>-128678.74095612153</v>
      </c>
      <c r="SAA66" s="1674">
        <f t="shared" ref="SAA66" si="14621">$E59*$C$64*$C$66</f>
        <v>-128678.74095612153</v>
      </c>
      <c r="SAC66" s="1674">
        <f t="shared" ref="SAC66" si="14622">$E59*$C$64*$C$66</f>
        <v>-128678.74095612153</v>
      </c>
      <c r="SAE66" s="1674">
        <f t="shared" ref="SAE66" si="14623">$E59*$C$64*$C$66</f>
        <v>-128678.74095612153</v>
      </c>
      <c r="SAG66" s="1674">
        <f t="shared" ref="SAG66" si="14624">$E59*$C$64*$C$66</f>
        <v>-128678.74095612153</v>
      </c>
      <c r="SAI66" s="1674">
        <f t="shared" ref="SAI66" si="14625">$E59*$C$64*$C$66</f>
        <v>-128678.74095612153</v>
      </c>
      <c r="SAK66" s="1674">
        <f t="shared" ref="SAK66" si="14626">$E59*$C$64*$C$66</f>
        <v>-128678.74095612153</v>
      </c>
      <c r="SAM66" s="1674">
        <f t="shared" ref="SAM66" si="14627">$E59*$C$64*$C$66</f>
        <v>-128678.74095612153</v>
      </c>
      <c r="SAO66" s="1674">
        <f t="shared" ref="SAO66" si="14628">$E59*$C$64*$C$66</f>
        <v>-128678.74095612153</v>
      </c>
      <c r="SAQ66" s="1674">
        <f t="shared" ref="SAQ66" si="14629">$E59*$C$64*$C$66</f>
        <v>-128678.74095612153</v>
      </c>
      <c r="SAS66" s="1674">
        <f t="shared" ref="SAS66" si="14630">$E59*$C$64*$C$66</f>
        <v>-128678.74095612153</v>
      </c>
      <c r="SAU66" s="1674">
        <f t="shared" ref="SAU66" si="14631">$E59*$C$64*$C$66</f>
        <v>-128678.74095612153</v>
      </c>
      <c r="SAW66" s="1674">
        <f t="shared" ref="SAW66" si="14632">$E59*$C$64*$C$66</f>
        <v>-128678.74095612153</v>
      </c>
      <c r="SAY66" s="1674">
        <f t="shared" ref="SAY66" si="14633">$E59*$C$64*$C$66</f>
        <v>-128678.74095612153</v>
      </c>
      <c r="SBA66" s="1674">
        <f t="shared" ref="SBA66" si="14634">$E59*$C$64*$C$66</f>
        <v>-128678.74095612153</v>
      </c>
      <c r="SBC66" s="1674">
        <f t="shared" ref="SBC66" si="14635">$E59*$C$64*$C$66</f>
        <v>-128678.74095612153</v>
      </c>
      <c r="SBE66" s="1674">
        <f t="shared" ref="SBE66" si="14636">$E59*$C$64*$C$66</f>
        <v>-128678.74095612153</v>
      </c>
      <c r="SBG66" s="1674">
        <f t="shared" ref="SBG66" si="14637">$E59*$C$64*$C$66</f>
        <v>-128678.74095612153</v>
      </c>
      <c r="SBI66" s="1674">
        <f t="shared" ref="SBI66" si="14638">$E59*$C$64*$C$66</f>
        <v>-128678.74095612153</v>
      </c>
      <c r="SBK66" s="1674">
        <f t="shared" ref="SBK66" si="14639">$E59*$C$64*$C$66</f>
        <v>-128678.74095612153</v>
      </c>
      <c r="SBM66" s="1674">
        <f t="shared" ref="SBM66" si="14640">$E59*$C$64*$C$66</f>
        <v>-128678.74095612153</v>
      </c>
      <c r="SBO66" s="1674">
        <f t="shared" ref="SBO66" si="14641">$E59*$C$64*$C$66</f>
        <v>-128678.74095612153</v>
      </c>
      <c r="SBQ66" s="1674">
        <f t="shared" ref="SBQ66" si="14642">$E59*$C$64*$C$66</f>
        <v>-128678.74095612153</v>
      </c>
      <c r="SBS66" s="1674">
        <f t="shared" ref="SBS66" si="14643">$E59*$C$64*$C$66</f>
        <v>-128678.74095612153</v>
      </c>
      <c r="SBU66" s="1674">
        <f t="shared" ref="SBU66" si="14644">$E59*$C$64*$C$66</f>
        <v>-128678.74095612153</v>
      </c>
      <c r="SBW66" s="1674">
        <f t="shared" ref="SBW66" si="14645">$E59*$C$64*$C$66</f>
        <v>-128678.74095612153</v>
      </c>
      <c r="SBY66" s="1674">
        <f t="shared" ref="SBY66" si="14646">$E59*$C$64*$C$66</f>
        <v>-128678.74095612153</v>
      </c>
      <c r="SCA66" s="1674">
        <f t="shared" ref="SCA66" si="14647">$E59*$C$64*$C$66</f>
        <v>-128678.74095612153</v>
      </c>
      <c r="SCC66" s="1674">
        <f t="shared" ref="SCC66" si="14648">$E59*$C$64*$C$66</f>
        <v>-128678.74095612153</v>
      </c>
      <c r="SCE66" s="1674">
        <f t="shared" ref="SCE66" si="14649">$E59*$C$64*$C$66</f>
        <v>-128678.74095612153</v>
      </c>
      <c r="SCG66" s="1674">
        <f t="shared" ref="SCG66" si="14650">$E59*$C$64*$C$66</f>
        <v>-128678.74095612153</v>
      </c>
      <c r="SCI66" s="1674">
        <f t="shared" ref="SCI66" si="14651">$E59*$C$64*$C$66</f>
        <v>-128678.74095612153</v>
      </c>
      <c r="SCK66" s="1674">
        <f t="shared" ref="SCK66" si="14652">$E59*$C$64*$C$66</f>
        <v>-128678.74095612153</v>
      </c>
      <c r="SCM66" s="1674">
        <f t="shared" ref="SCM66" si="14653">$E59*$C$64*$C$66</f>
        <v>-128678.74095612153</v>
      </c>
      <c r="SCO66" s="1674">
        <f t="shared" ref="SCO66" si="14654">$E59*$C$64*$C$66</f>
        <v>-128678.74095612153</v>
      </c>
      <c r="SCQ66" s="1674">
        <f t="shared" ref="SCQ66" si="14655">$E59*$C$64*$C$66</f>
        <v>-128678.74095612153</v>
      </c>
      <c r="SCS66" s="1674">
        <f t="shared" ref="SCS66" si="14656">$E59*$C$64*$C$66</f>
        <v>-128678.74095612153</v>
      </c>
      <c r="SCU66" s="1674">
        <f t="shared" ref="SCU66" si="14657">$E59*$C$64*$C$66</f>
        <v>-128678.74095612153</v>
      </c>
      <c r="SCW66" s="1674">
        <f t="shared" ref="SCW66" si="14658">$E59*$C$64*$C$66</f>
        <v>-128678.74095612153</v>
      </c>
      <c r="SCY66" s="1674">
        <f t="shared" ref="SCY66" si="14659">$E59*$C$64*$C$66</f>
        <v>-128678.74095612153</v>
      </c>
      <c r="SDA66" s="1674">
        <f t="shared" ref="SDA66" si="14660">$E59*$C$64*$C$66</f>
        <v>-128678.74095612153</v>
      </c>
      <c r="SDC66" s="1674">
        <f t="shared" ref="SDC66" si="14661">$E59*$C$64*$C$66</f>
        <v>-128678.74095612153</v>
      </c>
      <c r="SDE66" s="1674">
        <f t="shared" ref="SDE66" si="14662">$E59*$C$64*$C$66</f>
        <v>-128678.74095612153</v>
      </c>
      <c r="SDG66" s="1674">
        <f t="shared" ref="SDG66" si="14663">$E59*$C$64*$C$66</f>
        <v>-128678.74095612153</v>
      </c>
      <c r="SDI66" s="1674">
        <f t="shared" ref="SDI66" si="14664">$E59*$C$64*$C$66</f>
        <v>-128678.74095612153</v>
      </c>
      <c r="SDK66" s="1674">
        <f t="shared" ref="SDK66" si="14665">$E59*$C$64*$C$66</f>
        <v>-128678.74095612153</v>
      </c>
      <c r="SDM66" s="1674">
        <f t="shared" ref="SDM66" si="14666">$E59*$C$64*$C$66</f>
        <v>-128678.74095612153</v>
      </c>
      <c r="SDO66" s="1674">
        <f t="shared" ref="SDO66" si="14667">$E59*$C$64*$C$66</f>
        <v>-128678.74095612153</v>
      </c>
      <c r="SDQ66" s="1674">
        <f t="shared" ref="SDQ66" si="14668">$E59*$C$64*$C$66</f>
        <v>-128678.74095612153</v>
      </c>
      <c r="SDS66" s="1674">
        <f t="shared" ref="SDS66" si="14669">$E59*$C$64*$C$66</f>
        <v>-128678.74095612153</v>
      </c>
      <c r="SDU66" s="1674">
        <f t="shared" ref="SDU66" si="14670">$E59*$C$64*$C$66</f>
        <v>-128678.74095612153</v>
      </c>
      <c r="SDW66" s="1674">
        <f t="shared" ref="SDW66" si="14671">$E59*$C$64*$C$66</f>
        <v>-128678.74095612153</v>
      </c>
      <c r="SDY66" s="1674">
        <f t="shared" ref="SDY66" si="14672">$E59*$C$64*$C$66</f>
        <v>-128678.74095612153</v>
      </c>
      <c r="SEA66" s="1674">
        <f t="shared" ref="SEA66" si="14673">$E59*$C$64*$C$66</f>
        <v>-128678.74095612153</v>
      </c>
      <c r="SEC66" s="1674">
        <f t="shared" ref="SEC66" si="14674">$E59*$C$64*$C$66</f>
        <v>-128678.74095612153</v>
      </c>
      <c r="SEE66" s="1674">
        <f t="shared" ref="SEE66" si="14675">$E59*$C$64*$C$66</f>
        <v>-128678.74095612153</v>
      </c>
      <c r="SEG66" s="1674">
        <f t="shared" ref="SEG66" si="14676">$E59*$C$64*$C$66</f>
        <v>-128678.74095612153</v>
      </c>
      <c r="SEI66" s="1674">
        <f t="shared" ref="SEI66" si="14677">$E59*$C$64*$C$66</f>
        <v>-128678.74095612153</v>
      </c>
      <c r="SEK66" s="1674">
        <f t="shared" ref="SEK66" si="14678">$E59*$C$64*$C$66</f>
        <v>-128678.74095612153</v>
      </c>
      <c r="SEM66" s="1674">
        <f t="shared" ref="SEM66" si="14679">$E59*$C$64*$C$66</f>
        <v>-128678.74095612153</v>
      </c>
      <c r="SEO66" s="1674">
        <f t="shared" ref="SEO66" si="14680">$E59*$C$64*$C$66</f>
        <v>-128678.74095612153</v>
      </c>
      <c r="SEQ66" s="1674">
        <f t="shared" ref="SEQ66" si="14681">$E59*$C$64*$C$66</f>
        <v>-128678.74095612153</v>
      </c>
      <c r="SES66" s="1674">
        <f t="shared" ref="SES66" si="14682">$E59*$C$64*$C$66</f>
        <v>-128678.74095612153</v>
      </c>
      <c r="SEU66" s="1674">
        <f t="shared" ref="SEU66" si="14683">$E59*$C$64*$C$66</f>
        <v>-128678.74095612153</v>
      </c>
      <c r="SEW66" s="1674">
        <f t="shared" ref="SEW66" si="14684">$E59*$C$64*$C$66</f>
        <v>-128678.74095612153</v>
      </c>
      <c r="SEY66" s="1674">
        <f t="shared" ref="SEY66" si="14685">$E59*$C$64*$C$66</f>
        <v>-128678.74095612153</v>
      </c>
      <c r="SFA66" s="1674">
        <f t="shared" ref="SFA66" si="14686">$E59*$C$64*$C$66</f>
        <v>-128678.74095612153</v>
      </c>
      <c r="SFC66" s="1674">
        <f t="shared" ref="SFC66" si="14687">$E59*$C$64*$C$66</f>
        <v>-128678.74095612153</v>
      </c>
      <c r="SFE66" s="1674">
        <f t="shared" ref="SFE66" si="14688">$E59*$C$64*$C$66</f>
        <v>-128678.74095612153</v>
      </c>
      <c r="SFG66" s="1674">
        <f t="shared" ref="SFG66" si="14689">$E59*$C$64*$C$66</f>
        <v>-128678.74095612153</v>
      </c>
      <c r="SFI66" s="1674">
        <f t="shared" ref="SFI66" si="14690">$E59*$C$64*$C$66</f>
        <v>-128678.74095612153</v>
      </c>
      <c r="SFK66" s="1674">
        <f t="shared" ref="SFK66" si="14691">$E59*$C$64*$C$66</f>
        <v>-128678.74095612153</v>
      </c>
      <c r="SFM66" s="1674">
        <f t="shared" ref="SFM66" si="14692">$E59*$C$64*$C$66</f>
        <v>-128678.74095612153</v>
      </c>
      <c r="SFO66" s="1674">
        <f t="shared" ref="SFO66" si="14693">$E59*$C$64*$C$66</f>
        <v>-128678.74095612153</v>
      </c>
      <c r="SFQ66" s="1674">
        <f t="shared" ref="SFQ66" si="14694">$E59*$C$64*$C$66</f>
        <v>-128678.74095612153</v>
      </c>
      <c r="SFS66" s="1674">
        <f t="shared" ref="SFS66" si="14695">$E59*$C$64*$C$66</f>
        <v>-128678.74095612153</v>
      </c>
      <c r="SFU66" s="1674">
        <f t="shared" ref="SFU66" si="14696">$E59*$C$64*$C$66</f>
        <v>-128678.74095612153</v>
      </c>
      <c r="SFW66" s="1674">
        <f t="shared" ref="SFW66" si="14697">$E59*$C$64*$C$66</f>
        <v>-128678.74095612153</v>
      </c>
      <c r="SFY66" s="1674">
        <f t="shared" ref="SFY66" si="14698">$E59*$C$64*$C$66</f>
        <v>-128678.74095612153</v>
      </c>
      <c r="SGA66" s="1674">
        <f t="shared" ref="SGA66" si="14699">$E59*$C$64*$C$66</f>
        <v>-128678.74095612153</v>
      </c>
      <c r="SGC66" s="1674">
        <f t="shared" ref="SGC66" si="14700">$E59*$C$64*$C$66</f>
        <v>-128678.74095612153</v>
      </c>
      <c r="SGE66" s="1674">
        <f t="shared" ref="SGE66" si="14701">$E59*$C$64*$C$66</f>
        <v>-128678.74095612153</v>
      </c>
      <c r="SGG66" s="1674">
        <f t="shared" ref="SGG66" si="14702">$E59*$C$64*$C$66</f>
        <v>-128678.74095612153</v>
      </c>
      <c r="SGI66" s="1674">
        <f t="shared" ref="SGI66" si="14703">$E59*$C$64*$C$66</f>
        <v>-128678.74095612153</v>
      </c>
      <c r="SGK66" s="1674">
        <f t="shared" ref="SGK66" si="14704">$E59*$C$64*$C$66</f>
        <v>-128678.74095612153</v>
      </c>
      <c r="SGM66" s="1674">
        <f t="shared" ref="SGM66" si="14705">$E59*$C$64*$C$66</f>
        <v>-128678.74095612153</v>
      </c>
      <c r="SGO66" s="1674">
        <f t="shared" ref="SGO66" si="14706">$E59*$C$64*$C$66</f>
        <v>-128678.74095612153</v>
      </c>
      <c r="SGQ66" s="1674">
        <f t="shared" ref="SGQ66" si="14707">$E59*$C$64*$C$66</f>
        <v>-128678.74095612153</v>
      </c>
      <c r="SGS66" s="1674">
        <f t="shared" ref="SGS66" si="14708">$E59*$C$64*$C$66</f>
        <v>-128678.74095612153</v>
      </c>
      <c r="SGU66" s="1674">
        <f t="shared" ref="SGU66" si="14709">$E59*$C$64*$C$66</f>
        <v>-128678.74095612153</v>
      </c>
      <c r="SGW66" s="1674">
        <f t="shared" ref="SGW66" si="14710">$E59*$C$64*$C$66</f>
        <v>-128678.74095612153</v>
      </c>
      <c r="SGY66" s="1674">
        <f t="shared" ref="SGY66" si="14711">$E59*$C$64*$C$66</f>
        <v>-128678.74095612153</v>
      </c>
      <c r="SHA66" s="1674">
        <f t="shared" ref="SHA66" si="14712">$E59*$C$64*$C$66</f>
        <v>-128678.74095612153</v>
      </c>
      <c r="SHC66" s="1674">
        <f t="shared" ref="SHC66" si="14713">$E59*$C$64*$C$66</f>
        <v>-128678.74095612153</v>
      </c>
      <c r="SHE66" s="1674">
        <f t="shared" ref="SHE66" si="14714">$E59*$C$64*$C$66</f>
        <v>-128678.74095612153</v>
      </c>
      <c r="SHG66" s="1674">
        <f t="shared" ref="SHG66" si="14715">$E59*$C$64*$C$66</f>
        <v>-128678.74095612153</v>
      </c>
      <c r="SHI66" s="1674">
        <f t="shared" ref="SHI66" si="14716">$E59*$C$64*$C$66</f>
        <v>-128678.74095612153</v>
      </c>
      <c r="SHK66" s="1674">
        <f t="shared" ref="SHK66" si="14717">$E59*$C$64*$C$66</f>
        <v>-128678.74095612153</v>
      </c>
      <c r="SHM66" s="1674">
        <f t="shared" ref="SHM66" si="14718">$E59*$C$64*$C$66</f>
        <v>-128678.74095612153</v>
      </c>
      <c r="SHO66" s="1674">
        <f t="shared" ref="SHO66" si="14719">$E59*$C$64*$C$66</f>
        <v>-128678.74095612153</v>
      </c>
      <c r="SHQ66" s="1674">
        <f t="shared" ref="SHQ66" si="14720">$E59*$C$64*$C$66</f>
        <v>-128678.74095612153</v>
      </c>
      <c r="SHS66" s="1674">
        <f t="shared" ref="SHS66" si="14721">$E59*$C$64*$C$66</f>
        <v>-128678.74095612153</v>
      </c>
      <c r="SHU66" s="1674">
        <f t="shared" ref="SHU66" si="14722">$E59*$C$64*$C$66</f>
        <v>-128678.74095612153</v>
      </c>
      <c r="SHW66" s="1674">
        <f t="shared" ref="SHW66" si="14723">$E59*$C$64*$C$66</f>
        <v>-128678.74095612153</v>
      </c>
      <c r="SHY66" s="1674">
        <f t="shared" ref="SHY66" si="14724">$E59*$C$64*$C$66</f>
        <v>-128678.74095612153</v>
      </c>
      <c r="SIA66" s="1674">
        <f t="shared" ref="SIA66" si="14725">$E59*$C$64*$C$66</f>
        <v>-128678.74095612153</v>
      </c>
      <c r="SIC66" s="1674">
        <f t="shared" ref="SIC66" si="14726">$E59*$C$64*$C$66</f>
        <v>-128678.74095612153</v>
      </c>
      <c r="SIE66" s="1674">
        <f t="shared" ref="SIE66" si="14727">$E59*$C$64*$C$66</f>
        <v>-128678.74095612153</v>
      </c>
      <c r="SIG66" s="1674">
        <f t="shared" ref="SIG66" si="14728">$E59*$C$64*$C$66</f>
        <v>-128678.74095612153</v>
      </c>
      <c r="SII66" s="1674">
        <f t="shared" ref="SII66" si="14729">$E59*$C$64*$C$66</f>
        <v>-128678.74095612153</v>
      </c>
      <c r="SIK66" s="1674">
        <f t="shared" ref="SIK66" si="14730">$E59*$C$64*$C$66</f>
        <v>-128678.74095612153</v>
      </c>
      <c r="SIM66" s="1674">
        <f t="shared" ref="SIM66" si="14731">$E59*$C$64*$C$66</f>
        <v>-128678.74095612153</v>
      </c>
      <c r="SIO66" s="1674">
        <f t="shared" ref="SIO66" si="14732">$E59*$C$64*$C$66</f>
        <v>-128678.74095612153</v>
      </c>
      <c r="SIQ66" s="1674">
        <f t="shared" ref="SIQ66" si="14733">$E59*$C$64*$C$66</f>
        <v>-128678.74095612153</v>
      </c>
      <c r="SIS66" s="1674">
        <f t="shared" ref="SIS66" si="14734">$E59*$C$64*$C$66</f>
        <v>-128678.74095612153</v>
      </c>
      <c r="SIU66" s="1674">
        <f t="shared" ref="SIU66" si="14735">$E59*$C$64*$C$66</f>
        <v>-128678.74095612153</v>
      </c>
      <c r="SIW66" s="1674">
        <f t="shared" ref="SIW66" si="14736">$E59*$C$64*$C$66</f>
        <v>-128678.74095612153</v>
      </c>
      <c r="SIY66" s="1674">
        <f t="shared" ref="SIY66" si="14737">$E59*$C$64*$C$66</f>
        <v>-128678.74095612153</v>
      </c>
      <c r="SJA66" s="1674">
        <f t="shared" ref="SJA66" si="14738">$E59*$C$64*$C$66</f>
        <v>-128678.74095612153</v>
      </c>
      <c r="SJC66" s="1674">
        <f t="shared" ref="SJC66" si="14739">$E59*$C$64*$C$66</f>
        <v>-128678.74095612153</v>
      </c>
      <c r="SJE66" s="1674">
        <f t="shared" ref="SJE66" si="14740">$E59*$C$64*$C$66</f>
        <v>-128678.74095612153</v>
      </c>
      <c r="SJG66" s="1674">
        <f t="shared" ref="SJG66" si="14741">$E59*$C$64*$C$66</f>
        <v>-128678.74095612153</v>
      </c>
      <c r="SJI66" s="1674">
        <f t="shared" ref="SJI66" si="14742">$E59*$C$64*$C$66</f>
        <v>-128678.74095612153</v>
      </c>
      <c r="SJK66" s="1674">
        <f t="shared" ref="SJK66" si="14743">$E59*$C$64*$C$66</f>
        <v>-128678.74095612153</v>
      </c>
      <c r="SJM66" s="1674">
        <f t="shared" ref="SJM66" si="14744">$E59*$C$64*$C$66</f>
        <v>-128678.74095612153</v>
      </c>
      <c r="SJO66" s="1674">
        <f t="shared" ref="SJO66" si="14745">$E59*$C$64*$C$66</f>
        <v>-128678.74095612153</v>
      </c>
      <c r="SJQ66" s="1674">
        <f t="shared" ref="SJQ66" si="14746">$E59*$C$64*$C$66</f>
        <v>-128678.74095612153</v>
      </c>
      <c r="SJS66" s="1674">
        <f t="shared" ref="SJS66" si="14747">$E59*$C$64*$C$66</f>
        <v>-128678.74095612153</v>
      </c>
      <c r="SJU66" s="1674">
        <f t="shared" ref="SJU66" si="14748">$E59*$C$64*$C$66</f>
        <v>-128678.74095612153</v>
      </c>
      <c r="SJW66" s="1674">
        <f t="shared" ref="SJW66" si="14749">$E59*$C$64*$C$66</f>
        <v>-128678.74095612153</v>
      </c>
      <c r="SJY66" s="1674">
        <f t="shared" ref="SJY66" si="14750">$E59*$C$64*$C$66</f>
        <v>-128678.74095612153</v>
      </c>
      <c r="SKA66" s="1674">
        <f t="shared" ref="SKA66" si="14751">$E59*$C$64*$C$66</f>
        <v>-128678.74095612153</v>
      </c>
      <c r="SKC66" s="1674">
        <f t="shared" ref="SKC66" si="14752">$E59*$C$64*$C$66</f>
        <v>-128678.74095612153</v>
      </c>
      <c r="SKE66" s="1674">
        <f t="shared" ref="SKE66" si="14753">$E59*$C$64*$C$66</f>
        <v>-128678.74095612153</v>
      </c>
      <c r="SKG66" s="1674">
        <f t="shared" ref="SKG66" si="14754">$E59*$C$64*$C$66</f>
        <v>-128678.74095612153</v>
      </c>
      <c r="SKI66" s="1674">
        <f t="shared" ref="SKI66" si="14755">$E59*$C$64*$C$66</f>
        <v>-128678.74095612153</v>
      </c>
      <c r="SKK66" s="1674">
        <f t="shared" ref="SKK66" si="14756">$E59*$C$64*$C$66</f>
        <v>-128678.74095612153</v>
      </c>
      <c r="SKM66" s="1674">
        <f t="shared" ref="SKM66" si="14757">$E59*$C$64*$C$66</f>
        <v>-128678.74095612153</v>
      </c>
      <c r="SKO66" s="1674">
        <f t="shared" ref="SKO66" si="14758">$E59*$C$64*$C$66</f>
        <v>-128678.74095612153</v>
      </c>
      <c r="SKQ66" s="1674">
        <f t="shared" ref="SKQ66" si="14759">$E59*$C$64*$C$66</f>
        <v>-128678.74095612153</v>
      </c>
      <c r="SKS66" s="1674">
        <f t="shared" ref="SKS66" si="14760">$E59*$C$64*$C$66</f>
        <v>-128678.74095612153</v>
      </c>
      <c r="SKU66" s="1674">
        <f t="shared" ref="SKU66" si="14761">$E59*$C$64*$C$66</f>
        <v>-128678.74095612153</v>
      </c>
      <c r="SKW66" s="1674">
        <f t="shared" ref="SKW66" si="14762">$E59*$C$64*$C$66</f>
        <v>-128678.74095612153</v>
      </c>
      <c r="SKY66" s="1674">
        <f t="shared" ref="SKY66" si="14763">$E59*$C$64*$C$66</f>
        <v>-128678.74095612153</v>
      </c>
      <c r="SLA66" s="1674">
        <f t="shared" ref="SLA66" si="14764">$E59*$C$64*$C$66</f>
        <v>-128678.74095612153</v>
      </c>
      <c r="SLC66" s="1674">
        <f t="shared" ref="SLC66" si="14765">$E59*$C$64*$C$66</f>
        <v>-128678.74095612153</v>
      </c>
      <c r="SLE66" s="1674">
        <f t="shared" ref="SLE66" si="14766">$E59*$C$64*$C$66</f>
        <v>-128678.74095612153</v>
      </c>
      <c r="SLG66" s="1674">
        <f t="shared" ref="SLG66" si="14767">$E59*$C$64*$C$66</f>
        <v>-128678.74095612153</v>
      </c>
      <c r="SLI66" s="1674">
        <f t="shared" ref="SLI66" si="14768">$E59*$C$64*$C$66</f>
        <v>-128678.74095612153</v>
      </c>
      <c r="SLK66" s="1674">
        <f t="shared" ref="SLK66" si="14769">$E59*$C$64*$C$66</f>
        <v>-128678.74095612153</v>
      </c>
      <c r="SLM66" s="1674">
        <f t="shared" ref="SLM66" si="14770">$E59*$C$64*$C$66</f>
        <v>-128678.74095612153</v>
      </c>
      <c r="SLO66" s="1674">
        <f t="shared" ref="SLO66" si="14771">$E59*$C$64*$C$66</f>
        <v>-128678.74095612153</v>
      </c>
      <c r="SLQ66" s="1674">
        <f t="shared" ref="SLQ66" si="14772">$E59*$C$64*$C$66</f>
        <v>-128678.74095612153</v>
      </c>
      <c r="SLS66" s="1674">
        <f t="shared" ref="SLS66" si="14773">$E59*$C$64*$C$66</f>
        <v>-128678.74095612153</v>
      </c>
      <c r="SLU66" s="1674">
        <f t="shared" ref="SLU66" si="14774">$E59*$C$64*$C$66</f>
        <v>-128678.74095612153</v>
      </c>
      <c r="SLW66" s="1674">
        <f t="shared" ref="SLW66" si="14775">$E59*$C$64*$C$66</f>
        <v>-128678.74095612153</v>
      </c>
      <c r="SLY66" s="1674">
        <f t="shared" ref="SLY66" si="14776">$E59*$C$64*$C$66</f>
        <v>-128678.74095612153</v>
      </c>
      <c r="SMA66" s="1674">
        <f t="shared" ref="SMA66" si="14777">$E59*$C$64*$C$66</f>
        <v>-128678.74095612153</v>
      </c>
      <c r="SMC66" s="1674">
        <f t="shared" ref="SMC66" si="14778">$E59*$C$64*$C$66</f>
        <v>-128678.74095612153</v>
      </c>
      <c r="SME66" s="1674">
        <f t="shared" ref="SME66" si="14779">$E59*$C$64*$C$66</f>
        <v>-128678.74095612153</v>
      </c>
      <c r="SMG66" s="1674">
        <f t="shared" ref="SMG66" si="14780">$E59*$C$64*$C$66</f>
        <v>-128678.74095612153</v>
      </c>
      <c r="SMI66" s="1674">
        <f t="shared" ref="SMI66" si="14781">$E59*$C$64*$C$66</f>
        <v>-128678.74095612153</v>
      </c>
      <c r="SMK66" s="1674">
        <f t="shared" ref="SMK66" si="14782">$E59*$C$64*$C$66</f>
        <v>-128678.74095612153</v>
      </c>
      <c r="SMM66" s="1674">
        <f t="shared" ref="SMM66" si="14783">$E59*$C$64*$C$66</f>
        <v>-128678.74095612153</v>
      </c>
      <c r="SMO66" s="1674">
        <f t="shared" ref="SMO66" si="14784">$E59*$C$64*$C$66</f>
        <v>-128678.74095612153</v>
      </c>
      <c r="SMQ66" s="1674">
        <f t="shared" ref="SMQ66" si="14785">$E59*$C$64*$C$66</f>
        <v>-128678.74095612153</v>
      </c>
      <c r="SMS66" s="1674">
        <f t="shared" ref="SMS66" si="14786">$E59*$C$64*$C$66</f>
        <v>-128678.74095612153</v>
      </c>
      <c r="SMU66" s="1674">
        <f t="shared" ref="SMU66" si="14787">$E59*$C$64*$C$66</f>
        <v>-128678.74095612153</v>
      </c>
      <c r="SMW66" s="1674">
        <f t="shared" ref="SMW66" si="14788">$E59*$C$64*$C$66</f>
        <v>-128678.74095612153</v>
      </c>
      <c r="SMY66" s="1674">
        <f t="shared" ref="SMY66" si="14789">$E59*$C$64*$C$66</f>
        <v>-128678.74095612153</v>
      </c>
      <c r="SNA66" s="1674">
        <f t="shared" ref="SNA66" si="14790">$E59*$C$64*$C$66</f>
        <v>-128678.74095612153</v>
      </c>
      <c r="SNC66" s="1674">
        <f t="shared" ref="SNC66" si="14791">$E59*$C$64*$C$66</f>
        <v>-128678.74095612153</v>
      </c>
      <c r="SNE66" s="1674">
        <f t="shared" ref="SNE66" si="14792">$E59*$C$64*$C$66</f>
        <v>-128678.74095612153</v>
      </c>
      <c r="SNG66" s="1674">
        <f t="shared" ref="SNG66" si="14793">$E59*$C$64*$C$66</f>
        <v>-128678.74095612153</v>
      </c>
      <c r="SNI66" s="1674">
        <f t="shared" ref="SNI66" si="14794">$E59*$C$64*$C$66</f>
        <v>-128678.74095612153</v>
      </c>
      <c r="SNK66" s="1674">
        <f t="shared" ref="SNK66" si="14795">$E59*$C$64*$C$66</f>
        <v>-128678.74095612153</v>
      </c>
      <c r="SNM66" s="1674">
        <f t="shared" ref="SNM66" si="14796">$E59*$C$64*$C$66</f>
        <v>-128678.74095612153</v>
      </c>
      <c r="SNO66" s="1674">
        <f t="shared" ref="SNO66" si="14797">$E59*$C$64*$C$66</f>
        <v>-128678.74095612153</v>
      </c>
      <c r="SNQ66" s="1674">
        <f t="shared" ref="SNQ66" si="14798">$E59*$C$64*$C$66</f>
        <v>-128678.74095612153</v>
      </c>
      <c r="SNS66" s="1674">
        <f t="shared" ref="SNS66" si="14799">$E59*$C$64*$C$66</f>
        <v>-128678.74095612153</v>
      </c>
      <c r="SNU66" s="1674">
        <f t="shared" ref="SNU66" si="14800">$E59*$C$64*$C$66</f>
        <v>-128678.74095612153</v>
      </c>
      <c r="SNW66" s="1674">
        <f t="shared" ref="SNW66" si="14801">$E59*$C$64*$C$66</f>
        <v>-128678.74095612153</v>
      </c>
      <c r="SNY66" s="1674">
        <f t="shared" ref="SNY66" si="14802">$E59*$C$64*$C$66</f>
        <v>-128678.74095612153</v>
      </c>
      <c r="SOA66" s="1674">
        <f t="shared" ref="SOA66" si="14803">$E59*$C$64*$C$66</f>
        <v>-128678.74095612153</v>
      </c>
      <c r="SOC66" s="1674">
        <f t="shared" ref="SOC66" si="14804">$E59*$C$64*$C$66</f>
        <v>-128678.74095612153</v>
      </c>
      <c r="SOE66" s="1674">
        <f t="shared" ref="SOE66" si="14805">$E59*$C$64*$C$66</f>
        <v>-128678.74095612153</v>
      </c>
      <c r="SOG66" s="1674">
        <f t="shared" ref="SOG66" si="14806">$E59*$C$64*$C$66</f>
        <v>-128678.74095612153</v>
      </c>
      <c r="SOI66" s="1674">
        <f t="shared" ref="SOI66" si="14807">$E59*$C$64*$C$66</f>
        <v>-128678.74095612153</v>
      </c>
      <c r="SOK66" s="1674">
        <f t="shared" ref="SOK66" si="14808">$E59*$C$64*$C$66</f>
        <v>-128678.74095612153</v>
      </c>
      <c r="SOM66" s="1674">
        <f t="shared" ref="SOM66" si="14809">$E59*$C$64*$C$66</f>
        <v>-128678.74095612153</v>
      </c>
      <c r="SOO66" s="1674">
        <f t="shared" ref="SOO66" si="14810">$E59*$C$64*$C$66</f>
        <v>-128678.74095612153</v>
      </c>
      <c r="SOQ66" s="1674">
        <f t="shared" ref="SOQ66" si="14811">$E59*$C$64*$C$66</f>
        <v>-128678.74095612153</v>
      </c>
      <c r="SOS66" s="1674">
        <f t="shared" ref="SOS66" si="14812">$E59*$C$64*$C$66</f>
        <v>-128678.74095612153</v>
      </c>
      <c r="SOU66" s="1674">
        <f t="shared" ref="SOU66" si="14813">$E59*$C$64*$C$66</f>
        <v>-128678.74095612153</v>
      </c>
      <c r="SOW66" s="1674">
        <f t="shared" ref="SOW66" si="14814">$E59*$C$64*$C$66</f>
        <v>-128678.74095612153</v>
      </c>
      <c r="SOY66" s="1674">
        <f t="shared" ref="SOY66" si="14815">$E59*$C$64*$C$66</f>
        <v>-128678.74095612153</v>
      </c>
      <c r="SPA66" s="1674">
        <f t="shared" ref="SPA66" si="14816">$E59*$C$64*$C$66</f>
        <v>-128678.74095612153</v>
      </c>
      <c r="SPC66" s="1674">
        <f t="shared" ref="SPC66" si="14817">$E59*$C$64*$C$66</f>
        <v>-128678.74095612153</v>
      </c>
      <c r="SPE66" s="1674">
        <f t="shared" ref="SPE66" si="14818">$E59*$C$64*$C$66</f>
        <v>-128678.74095612153</v>
      </c>
      <c r="SPG66" s="1674">
        <f t="shared" ref="SPG66" si="14819">$E59*$C$64*$C$66</f>
        <v>-128678.74095612153</v>
      </c>
      <c r="SPI66" s="1674">
        <f t="shared" ref="SPI66" si="14820">$E59*$C$64*$C$66</f>
        <v>-128678.74095612153</v>
      </c>
      <c r="SPK66" s="1674">
        <f t="shared" ref="SPK66" si="14821">$E59*$C$64*$C$66</f>
        <v>-128678.74095612153</v>
      </c>
      <c r="SPM66" s="1674">
        <f t="shared" ref="SPM66" si="14822">$E59*$C$64*$C$66</f>
        <v>-128678.74095612153</v>
      </c>
      <c r="SPO66" s="1674">
        <f t="shared" ref="SPO66" si="14823">$E59*$C$64*$C$66</f>
        <v>-128678.74095612153</v>
      </c>
      <c r="SPQ66" s="1674">
        <f t="shared" ref="SPQ66" si="14824">$E59*$C$64*$C$66</f>
        <v>-128678.74095612153</v>
      </c>
      <c r="SPS66" s="1674">
        <f t="shared" ref="SPS66" si="14825">$E59*$C$64*$C$66</f>
        <v>-128678.74095612153</v>
      </c>
      <c r="SPU66" s="1674">
        <f t="shared" ref="SPU66" si="14826">$E59*$C$64*$C$66</f>
        <v>-128678.74095612153</v>
      </c>
      <c r="SPW66" s="1674">
        <f t="shared" ref="SPW66" si="14827">$E59*$C$64*$C$66</f>
        <v>-128678.74095612153</v>
      </c>
      <c r="SPY66" s="1674">
        <f t="shared" ref="SPY66" si="14828">$E59*$C$64*$C$66</f>
        <v>-128678.74095612153</v>
      </c>
      <c r="SQA66" s="1674">
        <f t="shared" ref="SQA66" si="14829">$E59*$C$64*$C$66</f>
        <v>-128678.74095612153</v>
      </c>
      <c r="SQC66" s="1674">
        <f t="shared" ref="SQC66" si="14830">$E59*$C$64*$C$66</f>
        <v>-128678.74095612153</v>
      </c>
      <c r="SQE66" s="1674">
        <f t="shared" ref="SQE66" si="14831">$E59*$C$64*$C$66</f>
        <v>-128678.74095612153</v>
      </c>
      <c r="SQG66" s="1674">
        <f t="shared" ref="SQG66" si="14832">$E59*$C$64*$C$66</f>
        <v>-128678.74095612153</v>
      </c>
      <c r="SQI66" s="1674">
        <f t="shared" ref="SQI66" si="14833">$E59*$C$64*$C$66</f>
        <v>-128678.74095612153</v>
      </c>
      <c r="SQK66" s="1674">
        <f t="shared" ref="SQK66" si="14834">$E59*$C$64*$C$66</f>
        <v>-128678.74095612153</v>
      </c>
      <c r="SQM66" s="1674">
        <f t="shared" ref="SQM66" si="14835">$E59*$C$64*$C$66</f>
        <v>-128678.74095612153</v>
      </c>
      <c r="SQO66" s="1674">
        <f t="shared" ref="SQO66" si="14836">$E59*$C$64*$C$66</f>
        <v>-128678.74095612153</v>
      </c>
      <c r="SQQ66" s="1674">
        <f t="shared" ref="SQQ66" si="14837">$E59*$C$64*$C$66</f>
        <v>-128678.74095612153</v>
      </c>
      <c r="SQS66" s="1674">
        <f t="shared" ref="SQS66" si="14838">$E59*$C$64*$C$66</f>
        <v>-128678.74095612153</v>
      </c>
      <c r="SQU66" s="1674">
        <f t="shared" ref="SQU66" si="14839">$E59*$C$64*$C$66</f>
        <v>-128678.74095612153</v>
      </c>
      <c r="SQW66" s="1674">
        <f t="shared" ref="SQW66" si="14840">$E59*$C$64*$C$66</f>
        <v>-128678.74095612153</v>
      </c>
      <c r="SQY66" s="1674">
        <f t="shared" ref="SQY66" si="14841">$E59*$C$64*$C$66</f>
        <v>-128678.74095612153</v>
      </c>
      <c r="SRA66" s="1674">
        <f t="shared" ref="SRA66" si="14842">$E59*$C$64*$C$66</f>
        <v>-128678.74095612153</v>
      </c>
      <c r="SRC66" s="1674">
        <f t="shared" ref="SRC66" si="14843">$E59*$C$64*$C$66</f>
        <v>-128678.74095612153</v>
      </c>
      <c r="SRE66" s="1674">
        <f t="shared" ref="SRE66" si="14844">$E59*$C$64*$C$66</f>
        <v>-128678.74095612153</v>
      </c>
      <c r="SRG66" s="1674">
        <f t="shared" ref="SRG66" si="14845">$E59*$C$64*$C$66</f>
        <v>-128678.74095612153</v>
      </c>
      <c r="SRI66" s="1674">
        <f t="shared" ref="SRI66" si="14846">$E59*$C$64*$C$66</f>
        <v>-128678.74095612153</v>
      </c>
      <c r="SRK66" s="1674">
        <f t="shared" ref="SRK66" si="14847">$E59*$C$64*$C$66</f>
        <v>-128678.74095612153</v>
      </c>
      <c r="SRM66" s="1674">
        <f t="shared" ref="SRM66" si="14848">$E59*$C$64*$C$66</f>
        <v>-128678.74095612153</v>
      </c>
      <c r="SRO66" s="1674">
        <f t="shared" ref="SRO66" si="14849">$E59*$C$64*$C$66</f>
        <v>-128678.74095612153</v>
      </c>
      <c r="SRQ66" s="1674">
        <f t="shared" ref="SRQ66" si="14850">$E59*$C$64*$C$66</f>
        <v>-128678.74095612153</v>
      </c>
      <c r="SRS66" s="1674">
        <f t="shared" ref="SRS66" si="14851">$E59*$C$64*$C$66</f>
        <v>-128678.74095612153</v>
      </c>
      <c r="SRU66" s="1674">
        <f t="shared" ref="SRU66" si="14852">$E59*$C$64*$C$66</f>
        <v>-128678.74095612153</v>
      </c>
      <c r="SRW66" s="1674">
        <f t="shared" ref="SRW66" si="14853">$E59*$C$64*$C$66</f>
        <v>-128678.74095612153</v>
      </c>
      <c r="SRY66" s="1674">
        <f t="shared" ref="SRY66" si="14854">$E59*$C$64*$C$66</f>
        <v>-128678.74095612153</v>
      </c>
      <c r="SSA66" s="1674">
        <f t="shared" ref="SSA66" si="14855">$E59*$C$64*$C$66</f>
        <v>-128678.74095612153</v>
      </c>
      <c r="SSC66" s="1674">
        <f t="shared" ref="SSC66" si="14856">$E59*$C$64*$C$66</f>
        <v>-128678.74095612153</v>
      </c>
      <c r="SSE66" s="1674">
        <f t="shared" ref="SSE66" si="14857">$E59*$C$64*$C$66</f>
        <v>-128678.74095612153</v>
      </c>
      <c r="SSG66" s="1674">
        <f t="shared" ref="SSG66" si="14858">$E59*$C$64*$C$66</f>
        <v>-128678.74095612153</v>
      </c>
      <c r="SSI66" s="1674">
        <f t="shared" ref="SSI66" si="14859">$E59*$C$64*$C$66</f>
        <v>-128678.74095612153</v>
      </c>
      <c r="SSK66" s="1674">
        <f t="shared" ref="SSK66" si="14860">$E59*$C$64*$C$66</f>
        <v>-128678.74095612153</v>
      </c>
      <c r="SSM66" s="1674">
        <f t="shared" ref="SSM66" si="14861">$E59*$C$64*$C$66</f>
        <v>-128678.74095612153</v>
      </c>
      <c r="SSO66" s="1674">
        <f t="shared" ref="SSO66" si="14862">$E59*$C$64*$C$66</f>
        <v>-128678.74095612153</v>
      </c>
      <c r="SSQ66" s="1674">
        <f t="shared" ref="SSQ66" si="14863">$E59*$C$64*$C$66</f>
        <v>-128678.74095612153</v>
      </c>
      <c r="SSS66" s="1674">
        <f t="shared" ref="SSS66" si="14864">$E59*$C$64*$C$66</f>
        <v>-128678.74095612153</v>
      </c>
      <c r="SSU66" s="1674">
        <f t="shared" ref="SSU66" si="14865">$E59*$C$64*$C$66</f>
        <v>-128678.74095612153</v>
      </c>
      <c r="SSW66" s="1674">
        <f t="shared" ref="SSW66" si="14866">$E59*$C$64*$C$66</f>
        <v>-128678.74095612153</v>
      </c>
      <c r="SSY66" s="1674">
        <f t="shared" ref="SSY66" si="14867">$E59*$C$64*$C$66</f>
        <v>-128678.74095612153</v>
      </c>
      <c r="STA66" s="1674">
        <f t="shared" ref="STA66" si="14868">$E59*$C$64*$C$66</f>
        <v>-128678.74095612153</v>
      </c>
      <c r="STC66" s="1674">
        <f t="shared" ref="STC66" si="14869">$E59*$C$64*$C$66</f>
        <v>-128678.74095612153</v>
      </c>
      <c r="STE66" s="1674">
        <f t="shared" ref="STE66" si="14870">$E59*$C$64*$C$66</f>
        <v>-128678.74095612153</v>
      </c>
      <c r="STG66" s="1674">
        <f t="shared" ref="STG66" si="14871">$E59*$C$64*$C$66</f>
        <v>-128678.74095612153</v>
      </c>
      <c r="STI66" s="1674">
        <f t="shared" ref="STI66" si="14872">$E59*$C$64*$C$66</f>
        <v>-128678.74095612153</v>
      </c>
      <c r="STK66" s="1674">
        <f t="shared" ref="STK66" si="14873">$E59*$C$64*$C$66</f>
        <v>-128678.74095612153</v>
      </c>
      <c r="STM66" s="1674">
        <f t="shared" ref="STM66" si="14874">$E59*$C$64*$C$66</f>
        <v>-128678.74095612153</v>
      </c>
      <c r="STO66" s="1674">
        <f t="shared" ref="STO66" si="14875">$E59*$C$64*$C$66</f>
        <v>-128678.74095612153</v>
      </c>
      <c r="STQ66" s="1674">
        <f t="shared" ref="STQ66" si="14876">$E59*$C$64*$C$66</f>
        <v>-128678.74095612153</v>
      </c>
      <c r="STS66" s="1674">
        <f t="shared" ref="STS66" si="14877">$E59*$C$64*$C$66</f>
        <v>-128678.74095612153</v>
      </c>
      <c r="STU66" s="1674">
        <f t="shared" ref="STU66" si="14878">$E59*$C$64*$C$66</f>
        <v>-128678.74095612153</v>
      </c>
      <c r="STW66" s="1674">
        <f t="shared" ref="STW66" si="14879">$E59*$C$64*$C$66</f>
        <v>-128678.74095612153</v>
      </c>
      <c r="STY66" s="1674">
        <f t="shared" ref="STY66" si="14880">$E59*$C$64*$C$66</f>
        <v>-128678.74095612153</v>
      </c>
      <c r="SUA66" s="1674">
        <f t="shared" ref="SUA66" si="14881">$E59*$C$64*$C$66</f>
        <v>-128678.74095612153</v>
      </c>
      <c r="SUC66" s="1674">
        <f t="shared" ref="SUC66" si="14882">$E59*$C$64*$C$66</f>
        <v>-128678.74095612153</v>
      </c>
      <c r="SUE66" s="1674">
        <f t="shared" ref="SUE66" si="14883">$E59*$C$64*$C$66</f>
        <v>-128678.74095612153</v>
      </c>
      <c r="SUG66" s="1674">
        <f t="shared" ref="SUG66" si="14884">$E59*$C$64*$C$66</f>
        <v>-128678.74095612153</v>
      </c>
      <c r="SUI66" s="1674">
        <f t="shared" ref="SUI66" si="14885">$E59*$C$64*$C$66</f>
        <v>-128678.74095612153</v>
      </c>
      <c r="SUK66" s="1674">
        <f t="shared" ref="SUK66" si="14886">$E59*$C$64*$C$66</f>
        <v>-128678.74095612153</v>
      </c>
      <c r="SUM66" s="1674">
        <f t="shared" ref="SUM66" si="14887">$E59*$C$64*$C$66</f>
        <v>-128678.74095612153</v>
      </c>
      <c r="SUO66" s="1674">
        <f t="shared" ref="SUO66" si="14888">$E59*$C$64*$C$66</f>
        <v>-128678.74095612153</v>
      </c>
      <c r="SUQ66" s="1674">
        <f t="shared" ref="SUQ66" si="14889">$E59*$C$64*$C$66</f>
        <v>-128678.74095612153</v>
      </c>
      <c r="SUS66" s="1674">
        <f t="shared" ref="SUS66" si="14890">$E59*$C$64*$C$66</f>
        <v>-128678.74095612153</v>
      </c>
      <c r="SUU66" s="1674">
        <f t="shared" ref="SUU66" si="14891">$E59*$C$64*$C$66</f>
        <v>-128678.74095612153</v>
      </c>
      <c r="SUW66" s="1674">
        <f t="shared" ref="SUW66" si="14892">$E59*$C$64*$C$66</f>
        <v>-128678.74095612153</v>
      </c>
      <c r="SUY66" s="1674">
        <f t="shared" ref="SUY66" si="14893">$E59*$C$64*$C$66</f>
        <v>-128678.74095612153</v>
      </c>
      <c r="SVA66" s="1674">
        <f t="shared" ref="SVA66" si="14894">$E59*$C$64*$C$66</f>
        <v>-128678.74095612153</v>
      </c>
      <c r="SVC66" s="1674">
        <f t="shared" ref="SVC66" si="14895">$E59*$C$64*$C$66</f>
        <v>-128678.74095612153</v>
      </c>
      <c r="SVE66" s="1674">
        <f t="shared" ref="SVE66" si="14896">$E59*$C$64*$C$66</f>
        <v>-128678.74095612153</v>
      </c>
      <c r="SVG66" s="1674">
        <f t="shared" ref="SVG66" si="14897">$E59*$C$64*$C$66</f>
        <v>-128678.74095612153</v>
      </c>
      <c r="SVI66" s="1674">
        <f t="shared" ref="SVI66" si="14898">$E59*$C$64*$C$66</f>
        <v>-128678.74095612153</v>
      </c>
      <c r="SVK66" s="1674">
        <f t="shared" ref="SVK66" si="14899">$E59*$C$64*$C$66</f>
        <v>-128678.74095612153</v>
      </c>
      <c r="SVM66" s="1674">
        <f t="shared" ref="SVM66" si="14900">$E59*$C$64*$C$66</f>
        <v>-128678.74095612153</v>
      </c>
      <c r="SVO66" s="1674">
        <f t="shared" ref="SVO66" si="14901">$E59*$C$64*$C$66</f>
        <v>-128678.74095612153</v>
      </c>
      <c r="SVQ66" s="1674">
        <f t="shared" ref="SVQ66" si="14902">$E59*$C$64*$C$66</f>
        <v>-128678.74095612153</v>
      </c>
      <c r="SVS66" s="1674">
        <f t="shared" ref="SVS66" si="14903">$E59*$C$64*$C$66</f>
        <v>-128678.74095612153</v>
      </c>
      <c r="SVU66" s="1674">
        <f t="shared" ref="SVU66" si="14904">$E59*$C$64*$C$66</f>
        <v>-128678.74095612153</v>
      </c>
      <c r="SVW66" s="1674">
        <f t="shared" ref="SVW66" si="14905">$E59*$C$64*$C$66</f>
        <v>-128678.74095612153</v>
      </c>
      <c r="SVY66" s="1674">
        <f t="shared" ref="SVY66" si="14906">$E59*$C$64*$C$66</f>
        <v>-128678.74095612153</v>
      </c>
      <c r="SWA66" s="1674">
        <f t="shared" ref="SWA66" si="14907">$E59*$C$64*$C$66</f>
        <v>-128678.74095612153</v>
      </c>
      <c r="SWC66" s="1674">
        <f t="shared" ref="SWC66" si="14908">$E59*$C$64*$C$66</f>
        <v>-128678.74095612153</v>
      </c>
      <c r="SWE66" s="1674">
        <f t="shared" ref="SWE66" si="14909">$E59*$C$64*$C$66</f>
        <v>-128678.74095612153</v>
      </c>
      <c r="SWG66" s="1674">
        <f t="shared" ref="SWG66" si="14910">$E59*$C$64*$C$66</f>
        <v>-128678.74095612153</v>
      </c>
      <c r="SWI66" s="1674">
        <f t="shared" ref="SWI66" si="14911">$E59*$C$64*$C$66</f>
        <v>-128678.74095612153</v>
      </c>
      <c r="SWK66" s="1674">
        <f t="shared" ref="SWK66" si="14912">$E59*$C$64*$C$66</f>
        <v>-128678.74095612153</v>
      </c>
      <c r="SWM66" s="1674">
        <f t="shared" ref="SWM66" si="14913">$E59*$C$64*$C$66</f>
        <v>-128678.74095612153</v>
      </c>
      <c r="SWO66" s="1674">
        <f t="shared" ref="SWO66" si="14914">$E59*$C$64*$C$66</f>
        <v>-128678.74095612153</v>
      </c>
      <c r="SWQ66" s="1674">
        <f t="shared" ref="SWQ66" si="14915">$E59*$C$64*$C$66</f>
        <v>-128678.74095612153</v>
      </c>
      <c r="SWS66" s="1674">
        <f t="shared" ref="SWS66" si="14916">$E59*$C$64*$C$66</f>
        <v>-128678.74095612153</v>
      </c>
      <c r="SWU66" s="1674">
        <f t="shared" ref="SWU66" si="14917">$E59*$C$64*$C$66</f>
        <v>-128678.74095612153</v>
      </c>
      <c r="SWW66" s="1674">
        <f t="shared" ref="SWW66" si="14918">$E59*$C$64*$C$66</f>
        <v>-128678.74095612153</v>
      </c>
      <c r="SWY66" s="1674">
        <f t="shared" ref="SWY66" si="14919">$E59*$C$64*$C$66</f>
        <v>-128678.74095612153</v>
      </c>
      <c r="SXA66" s="1674">
        <f t="shared" ref="SXA66" si="14920">$E59*$C$64*$C$66</f>
        <v>-128678.74095612153</v>
      </c>
      <c r="SXC66" s="1674">
        <f t="shared" ref="SXC66" si="14921">$E59*$C$64*$C$66</f>
        <v>-128678.74095612153</v>
      </c>
      <c r="SXE66" s="1674">
        <f t="shared" ref="SXE66" si="14922">$E59*$C$64*$C$66</f>
        <v>-128678.74095612153</v>
      </c>
      <c r="SXG66" s="1674">
        <f t="shared" ref="SXG66" si="14923">$E59*$C$64*$C$66</f>
        <v>-128678.74095612153</v>
      </c>
      <c r="SXI66" s="1674">
        <f t="shared" ref="SXI66" si="14924">$E59*$C$64*$C$66</f>
        <v>-128678.74095612153</v>
      </c>
      <c r="SXK66" s="1674">
        <f t="shared" ref="SXK66" si="14925">$E59*$C$64*$C$66</f>
        <v>-128678.74095612153</v>
      </c>
      <c r="SXM66" s="1674">
        <f t="shared" ref="SXM66" si="14926">$E59*$C$64*$C$66</f>
        <v>-128678.74095612153</v>
      </c>
      <c r="SXO66" s="1674">
        <f t="shared" ref="SXO66" si="14927">$E59*$C$64*$C$66</f>
        <v>-128678.74095612153</v>
      </c>
      <c r="SXQ66" s="1674">
        <f t="shared" ref="SXQ66" si="14928">$E59*$C$64*$C$66</f>
        <v>-128678.74095612153</v>
      </c>
      <c r="SXS66" s="1674">
        <f t="shared" ref="SXS66" si="14929">$E59*$C$64*$C$66</f>
        <v>-128678.74095612153</v>
      </c>
      <c r="SXU66" s="1674">
        <f t="shared" ref="SXU66" si="14930">$E59*$C$64*$C$66</f>
        <v>-128678.74095612153</v>
      </c>
      <c r="SXW66" s="1674">
        <f t="shared" ref="SXW66" si="14931">$E59*$C$64*$C$66</f>
        <v>-128678.74095612153</v>
      </c>
      <c r="SXY66" s="1674">
        <f t="shared" ref="SXY66" si="14932">$E59*$C$64*$C$66</f>
        <v>-128678.74095612153</v>
      </c>
      <c r="SYA66" s="1674">
        <f t="shared" ref="SYA66" si="14933">$E59*$C$64*$C$66</f>
        <v>-128678.74095612153</v>
      </c>
      <c r="SYC66" s="1674">
        <f t="shared" ref="SYC66" si="14934">$E59*$C$64*$C$66</f>
        <v>-128678.74095612153</v>
      </c>
      <c r="SYE66" s="1674">
        <f t="shared" ref="SYE66" si="14935">$E59*$C$64*$C$66</f>
        <v>-128678.74095612153</v>
      </c>
      <c r="SYG66" s="1674">
        <f t="shared" ref="SYG66" si="14936">$E59*$C$64*$C$66</f>
        <v>-128678.74095612153</v>
      </c>
      <c r="SYI66" s="1674">
        <f t="shared" ref="SYI66" si="14937">$E59*$C$64*$C$66</f>
        <v>-128678.74095612153</v>
      </c>
      <c r="SYK66" s="1674">
        <f t="shared" ref="SYK66" si="14938">$E59*$C$64*$C$66</f>
        <v>-128678.74095612153</v>
      </c>
      <c r="SYM66" s="1674">
        <f t="shared" ref="SYM66" si="14939">$E59*$C$64*$C$66</f>
        <v>-128678.74095612153</v>
      </c>
      <c r="SYO66" s="1674">
        <f t="shared" ref="SYO66" si="14940">$E59*$C$64*$C$66</f>
        <v>-128678.74095612153</v>
      </c>
      <c r="SYQ66" s="1674">
        <f t="shared" ref="SYQ66" si="14941">$E59*$C$64*$C$66</f>
        <v>-128678.74095612153</v>
      </c>
      <c r="SYS66" s="1674">
        <f t="shared" ref="SYS66" si="14942">$E59*$C$64*$C$66</f>
        <v>-128678.74095612153</v>
      </c>
      <c r="SYU66" s="1674">
        <f t="shared" ref="SYU66" si="14943">$E59*$C$64*$C$66</f>
        <v>-128678.74095612153</v>
      </c>
      <c r="SYW66" s="1674">
        <f t="shared" ref="SYW66" si="14944">$E59*$C$64*$C$66</f>
        <v>-128678.74095612153</v>
      </c>
      <c r="SYY66" s="1674">
        <f t="shared" ref="SYY66" si="14945">$E59*$C$64*$C$66</f>
        <v>-128678.74095612153</v>
      </c>
      <c r="SZA66" s="1674">
        <f t="shared" ref="SZA66" si="14946">$E59*$C$64*$C$66</f>
        <v>-128678.74095612153</v>
      </c>
      <c r="SZC66" s="1674">
        <f t="shared" ref="SZC66" si="14947">$E59*$C$64*$C$66</f>
        <v>-128678.74095612153</v>
      </c>
      <c r="SZE66" s="1674">
        <f t="shared" ref="SZE66" si="14948">$E59*$C$64*$C$66</f>
        <v>-128678.74095612153</v>
      </c>
      <c r="SZG66" s="1674">
        <f t="shared" ref="SZG66" si="14949">$E59*$C$64*$C$66</f>
        <v>-128678.74095612153</v>
      </c>
      <c r="SZI66" s="1674">
        <f t="shared" ref="SZI66" si="14950">$E59*$C$64*$C$66</f>
        <v>-128678.74095612153</v>
      </c>
      <c r="SZK66" s="1674">
        <f t="shared" ref="SZK66" si="14951">$E59*$C$64*$C$66</f>
        <v>-128678.74095612153</v>
      </c>
      <c r="SZM66" s="1674">
        <f t="shared" ref="SZM66" si="14952">$E59*$C$64*$C$66</f>
        <v>-128678.74095612153</v>
      </c>
      <c r="SZO66" s="1674">
        <f t="shared" ref="SZO66" si="14953">$E59*$C$64*$C$66</f>
        <v>-128678.74095612153</v>
      </c>
      <c r="SZQ66" s="1674">
        <f t="shared" ref="SZQ66" si="14954">$E59*$C$64*$C$66</f>
        <v>-128678.74095612153</v>
      </c>
      <c r="SZS66" s="1674">
        <f t="shared" ref="SZS66" si="14955">$E59*$C$64*$C$66</f>
        <v>-128678.74095612153</v>
      </c>
      <c r="SZU66" s="1674">
        <f t="shared" ref="SZU66" si="14956">$E59*$C$64*$C$66</f>
        <v>-128678.74095612153</v>
      </c>
      <c r="SZW66" s="1674">
        <f t="shared" ref="SZW66" si="14957">$E59*$C$64*$C$66</f>
        <v>-128678.74095612153</v>
      </c>
      <c r="SZY66" s="1674">
        <f t="shared" ref="SZY66" si="14958">$E59*$C$64*$C$66</f>
        <v>-128678.74095612153</v>
      </c>
      <c r="TAA66" s="1674">
        <f t="shared" ref="TAA66" si="14959">$E59*$C$64*$C$66</f>
        <v>-128678.74095612153</v>
      </c>
      <c r="TAC66" s="1674">
        <f t="shared" ref="TAC66" si="14960">$E59*$C$64*$C$66</f>
        <v>-128678.74095612153</v>
      </c>
      <c r="TAE66" s="1674">
        <f t="shared" ref="TAE66" si="14961">$E59*$C$64*$C$66</f>
        <v>-128678.74095612153</v>
      </c>
      <c r="TAG66" s="1674">
        <f t="shared" ref="TAG66" si="14962">$E59*$C$64*$C$66</f>
        <v>-128678.74095612153</v>
      </c>
      <c r="TAI66" s="1674">
        <f t="shared" ref="TAI66" si="14963">$E59*$C$64*$C$66</f>
        <v>-128678.74095612153</v>
      </c>
      <c r="TAK66" s="1674">
        <f t="shared" ref="TAK66" si="14964">$E59*$C$64*$C$66</f>
        <v>-128678.74095612153</v>
      </c>
      <c r="TAM66" s="1674">
        <f t="shared" ref="TAM66" si="14965">$E59*$C$64*$C$66</f>
        <v>-128678.74095612153</v>
      </c>
      <c r="TAO66" s="1674">
        <f t="shared" ref="TAO66" si="14966">$E59*$C$64*$C$66</f>
        <v>-128678.74095612153</v>
      </c>
      <c r="TAQ66" s="1674">
        <f t="shared" ref="TAQ66" si="14967">$E59*$C$64*$C$66</f>
        <v>-128678.74095612153</v>
      </c>
      <c r="TAS66" s="1674">
        <f t="shared" ref="TAS66" si="14968">$E59*$C$64*$C$66</f>
        <v>-128678.74095612153</v>
      </c>
      <c r="TAU66" s="1674">
        <f t="shared" ref="TAU66" si="14969">$E59*$C$64*$C$66</f>
        <v>-128678.74095612153</v>
      </c>
      <c r="TAW66" s="1674">
        <f t="shared" ref="TAW66" si="14970">$E59*$C$64*$C$66</f>
        <v>-128678.74095612153</v>
      </c>
      <c r="TAY66" s="1674">
        <f t="shared" ref="TAY66" si="14971">$E59*$C$64*$C$66</f>
        <v>-128678.74095612153</v>
      </c>
      <c r="TBA66" s="1674">
        <f t="shared" ref="TBA66" si="14972">$E59*$C$64*$C$66</f>
        <v>-128678.74095612153</v>
      </c>
      <c r="TBC66" s="1674">
        <f t="shared" ref="TBC66" si="14973">$E59*$C$64*$C$66</f>
        <v>-128678.74095612153</v>
      </c>
      <c r="TBE66" s="1674">
        <f t="shared" ref="TBE66" si="14974">$E59*$C$64*$C$66</f>
        <v>-128678.74095612153</v>
      </c>
      <c r="TBG66" s="1674">
        <f t="shared" ref="TBG66" si="14975">$E59*$C$64*$C$66</f>
        <v>-128678.74095612153</v>
      </c>
      <c r="TBI66" s="1674">
        <f t="shared" ref="TBI66" si="14976">$E59*$C$64*$C$66</f>
        <v>-128678.74095612153</v>
      </c>
      <c r="TBK66" s="1674">
        <f t="shared" ref="TBK66" si="14977">$E59*$C$64*$C$66</f>
        <v>-128678.74095612153</v>
      </c>
      <c r="TBM66" s="1674">
        <f t="shared" ref="TBM66" si="14978">$E59*$C$64*$C$66</f>
        <v>-128678.74095612153</v>
      </c>
      <c r="TBO66" s="1674">
        <f t="shared" ref="TBO66" si="14979">$E59*$C$64*$C$66</f>
        <v>-128678.74095612153</v>
      </c>
      <c r="TBQ66" s="1674">
        <f t="shared" ref="TBQ66" si="14980">$E59*$C$64*$C$66</f>
        <v>-128678.74095612153</v>
      </c>
      <c r="TBS66" s="1674">
        <f t="shared" ref="TBS66" si="14981">$E59*$C$64*$C$66</f>
        <v>-128678.74095612153</v>
      </c>
      <c r="TBU66" s="1674">
        <f t="shared" ref="TBU66" si="14982">$E59*$C$64*$C$66</f>
        <v>-128678.74095612153</v>
      </c>
      <c r="TBW66" s="1674">
        <f t="shared" ref="TBW66" si="14983">$E59*$C$64*$C$66</f>
        <v>-128678.74095612153</v>
      </c>
      <c r="TBY66" s="1674">
        <f t="shared" ref="TBY66" si="14984">$E59*$C$64*$C$66</f>
        <v>-128678.74095612153</v>
      </c>
      <c r="TCA66" s="1674">
        <f t="shared" ref="TCA66" si="14985">$E59*$C$64*$C$66</f>
        <v>-128678.74095612153</v>
      </c>
      <c r="TCC66" s="1674">
        <f t="shared" ref="TCC66" si="14986">$E59*$C$64*$C$66</f>
        <v>-128678.74095612153</v>
      </c>
      <c r="TCE66" s="1674">
        <f t="shared" ref="TCE66" si="14987">$E59*$C$64*$C$66</f>
        <v>-128678.74095612153</v>
      </c>
      <c r="TCG66" s="1674">
        <f t="shared" ref="TCG66" si="14988">$E59*$C$64*$C$66</f>
        <v>-128678.74095612153</v>
      </c>
      <c r="TCI66" s="1674">
        <f t="shared" ref="TCI66" si="14989">$E59*$C$64*$C$66</f>
        <v>-128678.74095612153</v>
      </c>
      <c r="TCK66" s="1674">
        <f t="shared" ref="TCK66" si="14990">$E59*$C$64*$C$66</f>
        <v>-128678.74095612153</v>
      </c>
      <c r="TCM66" s="1674">
        <f t="shared" ref="TCM66" si="14991">$E59*$C$64*$C$66</f>
        <v>-128678.74095612153</v>
      </c>
      <c r="TCO66" s="1674">
        <f t="shared" ref="TCO66" si="14992">$E59*$C$64*$C$66</f>
        <v>-128678.74095612153</v>
      </c>
      <c r="TCQ66" s="1674">
        <f t="shared" ref="TCQ66" si="14993">$E59*$C$64*$C$66</f>
        <v>-128678.74095612153</v>
      </c>
      <c r="TCS66" s="1674">
        <f t="shared" ref="TCS66" si="14994">$E59*$C$64*$C$66</f>
        <v>-128678.74095612153</v>
      </c>
      <c r="TCU66" s="1674">
        <f t="shared" ref="TCU66" si="14995">$E59*$C$64*$C$66</f>
        <v>-128678.74095612153</v>
      </c>
      <c r="TCW66" s="1674">
        <f t="shared" ref="TCW66" si="14996">$E59*$C$64*$C$66</f>
        <v>-128678.74095612153</v>
      </c>
      <c r="TCY66" s="1674">
        <f t="shared" ref="TCY66" si="14997">$E59*$C$64*$C$66</f>
        <v>-128678.74095612153</v>
      </c>
      <c r="TDA66" s="1674">
        <f t="shared" ref="TDA66" si="14998">$E59*$C$64*$C$66</f>
        <v>-128678.74095612153</v>
      </c>
      <c r="TDC66" s="1674">
        <f t="shared" ref="TDC66" si="14999">$E59*$C$64*$C$66</f>
        <v>-128678.74095612153</v>
      </c>
      <c r="TDE66" s="1674">
        <f t="shared" ref="TDE66" si="15000">$E59*$C$64*$C$66</f>
        <v>-128678.74095612153</v>
      </c>
      <c r="TDG66" s="1674">
        <f t="shared" ref="TDG66" si="15001">$E59*$C$64*$C$66</f>
        <v>-128678.74095612153</v>
      </c>
      <c r="TDI66" s="1674">
        <f t="shared" ref="TDI66" si="15002">$E59*$C$64*$C$66</f>
        <v>-128678.74095612153</v>
      </c>
      <c r="TDK66" s="1674">
        <f t="shared" ref="TDK66" si="15003">$E59*$C$64*$C$66</f>
        <v>-128678.74095612153</v>
      </c>
      <c r="TDM66" s="1674">
        <f t="shared" ref="TDM66" si="15004">$E59*$C$64*$C$66</f>
        <v>-128678.74095612153</v>
      </c>
      <c r="TDO66" s="1674">
        <f t="shared" ref="TDO66" si="15005">$E59*$C$64*$C$66</f>
        <v>-128678.74095612153</v>
      </c>
      <c r="TDQ66" s="1674">
        <f t="shared" ref="TDQ66" si="15006">$E59*$C$64*$C$66</f>
        <v>-128678.74095612153</v>
      </c>
      <c r="TDS66" s="1674">
        <f t="shared" ref="TDS66" si="15007">$E59*$C$64*$C$66</f>
        <v>-128678.74095612153</v>
      </c>
      <c r="TDU66" s="1674">
        <f t="shared" ref="TDU66" si="15008">$E59*$C$64*$C$66</f>
        <v>-128678.74095612153</v>
      </c>
      <c r="TDW66" s="1674">
        <f t="shared" ref="TDW66" si="15009">$E59*$C$64*$C$66</f>
        <v>-128678.74095612153</v>
      </c>
      <c r="TDY66" s="1674">
        <f t="shared" ref="TDY66" si="15010">$E59*$C$64*$C$66</f>
        <v>-128678.74095612153</v>
      </c>
      <c r="TEA66" s="1674">
        <f t="shared" ref="TEA66" si="15011">$E59*$C$64*$C$66</f>
        <v>-128678.74095612153</v>
      </c>
      <c r="TEC66" s="1674">
        <f t="shared" ref="TEC66" si="15012">$E59*$C$64*$C$66</f>
        <v>-128678.74095612153</v>
      </c>
      <c r="TEE66" s="1674">
        <f t="shared" ref="TEE66" si="15013">$E59*$C$64*$C$66</f>
        <v>-128678.74095612153</v>
      </c>
      <c r="TEG66" s="1674">
        <f t="shared" ref="TEG66" si="15014">$E59*$C$64*$C$66</f>
        <v>-128678.74095612153</v>
      </c>
      <c r="TEI66" s="1674">
        <f t="shared" ref="TEI66" si="15015">$E59*$C$64*$C$66</f>
        <v>-128678.74095612153</v>
      </c>
      <c r="TEK66" s="1674">
        <f t="shared" ref="TEK66" si="15016">$E59*$C$64*$C$66</f>
        <v>-128678.74095612153</v>
      </c>
      <c r="TEM66" s="1674">
        <f t="shared" ref="TEM66" si="15017">$E59*$C$64*$C$66</f>
        <v>-128678.74095612153</v>
      </c>
      <c r="TEO66" s="1674">
        <f t="shared" ref="TEO66" si="15018">$E59*$C$64*$C$66</f>
        <v>-128678.74095612153</v>
      </c>
      <c r="TEQ66" s="1674">
        <f t="shared" ref="TEQ66" si="15019">$E59*$C$64*$C$66</f>
        <v>-128678.74095612153</v>
      </c>
      <c r="TES66" s="1674">
        <f t="shared" ref="TES66" si="15020">$E59*$C$64*$C$66</f>
        <v>-128678.74095612153</v>
      </c>
      <c r="TEU66" s="1674">
        <f t="shared" ref="TEU66" si="15021">$E59*$C$64*$C$66</f>
        <v>-128678.74095612153</v>
      </c>
      <c r="TEW66" s="1674">
        <f t="shared" ref="TEW66" si="15022">$E59*$C$64*$C$66</f>
        <v>-128678.74095612153</v>
      </c>
      <c r="TEY66" s="1674">
        <f t="shared" ref="TEY66" si="15023">$E59*$C$64*$C$66</f>
        <v>-128678.74095612153</v>
      </c>
      <c r="TFA66" s="1674">
        <f t="shared" ref="TFA66" si="15024">$E59*$C$64*$C$66</f>
        <v>-128678.74095612153</v>
      </c>
      <c r="TFC66" s="1674">
        <f t="shared" ref="TFC66" si="15025">$E59*$C$64*$C$66</f>
        <v>-128678.74095612153</v>
      </c>
      <c r="TFE66" s="1674">
        <f t="shared" ref="TFE66" si="15026">$E59*$C$64*$C$66</f>
        <v>-128678.74095612153</v>
      </c>
      <c r="TFG66" s="1674">
        <f t="shared" ref="TFG66" si="15027">$E59*$C$64*$C$66</f>
        <v>-128678.74095612153</v>
      </c>
      <c r="TFI66" s="1674">
        <f t="shared" ref="TFI66" si="15028">$E59*$C$64*$C$66</f>
        <v>-128678.74095612153</v>
      </c>
      <c r="TFK66" s="1674">
        <f t="shared" ref="TFK66" si="15029">$E59*$C$64*$C$66</f>
        <v>-128678.74095612153</v>
      </c>
      <c r="TFM66" s="1674">
        <f t="shared" ref="TFM66" si="15030">$E59*$C$64*$C$66</f>
        <v>-128678.74095612153</v>
      </c>
      <c r="TFO66" s="1674">
        <f t="shared" ref="TFO66" si="15031">$E59*$C$64*$C$66</f>
        <v>-128678.74095612153</v>
      </c>
      <c r="TFQ66" s="1674">
        <f t="shared" ref="TFQ66" si="15032">$E59*$C$64*$C$66</f>
        <v>-128678.74095612153</v>
      </c>
      <c r="TFS66" s="1674">
        <f t="shared" ref="TFS66" si="15033">$E59*$C$64*$C$66</f>
        <v>-128678.74095612153</v>
      </c>
      <c r="TFU66" s="1674">
        <f t="shared" ref="TFU66" si="15034">$E59*$C$64*$C$66</f>
        <v>-128678.74095612153</v>
      </c>
      <c r="TFW66" s="1674">
        <f t="shared" ref="TFW66" si="15035">$E59*$C$64*$C$66</f>
        <v>-128678.74095612153</v>
      </c>
      <c r="TFY66" s="1674">
        <f t="shared" ref="TFY66" si="15036">$E59*$C$64*$C$66</f>
        <v>-128678.74095612153</v>
      </c>
      <c r="TGA66" s="1674">
        <f t="shared" ref="TGA66" si="15037">$E59*$C$64*$C$66</f>
        <v>-128678.74095612153</v>
      </c>
      <c r="TGC66" s="1674">
        <f t="shared" ref="TGC66" si="15038">$E59*$C$64*$C$66</f>
        <v>-128678.74095612153</v>
      </c>
      <c r="TGE66" s="1674">
        <f t="shared" ref="TGE66" si="15039">$E59*$C$64*$C$66</f>
        <v>-128678.74095612153</v>
      </c>
      <c r="TGG66" s="1674">
        <f t="shared" ref="TGG66" si="15040">$E59*$C$64*$C$66</f>
        <v>-128678.74095612153</v>
      </c>
      <c r="TGI66" s="1674">
        <f t="shared" ref="TGI66" si="15041">$E59*$C$64*$C$66</f>
        <v>-128678.74095612153</v>
      </c>
      <c r="TGK66" s="1674">
        <f t="shared" ref="TGK66" si="15042">$E59*$C$64*$C$66</f>
        <v>-128678.74095612153</v>
      </c>
      <c r="TGM66" s="1674">
        <f t="shared" ref="TGM66" si="15043">$E59*$C$64*$C$66</f>
        <v>-128678.74095612153</v>
      </c>
      <c r="TGO66" s="1674">
        <f t="shared" ref="TGO66" si="15044">$E59*$C$64*$C$66</f>
        <v>-128678.74095612153</v>
      </c>
      <c r="TGQ66" s="1674">
        <f t="shared" ref="TGQ66" si="15045">$E59*$C$64*$C$66</f>
        <v>-128678.74095612153</v>
      </c>
      <c r="TGS66" s="1674">
        <f t="shared" ref="TGS66" si="15046">$E59*$C$64*$C$66</f>
        <v>-128678.74095612153</v>
      </c>
      <c r="TGU66" s="1674">
        <f t="shared" ref="TGU66" si="15047">$E59*$C$64*$C$66</f>
        <v>-128678.74095612153</v>
      </c>
      <c r="TGW66" s="1674">
        <f t="shared" ref="TGW66" si="15048">$E59*$C$64*$C$66</f>
        <v>-128678.74095612153</v>
      </c>
      <c r="TGY66" s="1674">
        <f t="shared" ref="TGY66" si="15049">$E59*$C$64*$C$66</f>
        <v>-128678.74095612153</v>
      </c>
      <c r="THA66" s="1674">
        <f t="shared" ref="THA66" si="15050">$E59*$C$64*$C$66</f>
        <v>-128678.74095612153</v>
      </c>
      <c r="THC66" s="1674">
        <f t="shared" ref="THC66" si="15051">$E59*$C$64*$C$66</f>
        <v>-128678.74095612153</v>
      </c>
      <c r="THE66" s="1674">
        <f t="shared" ref="THE66" si="15052">$E59*$C$64*$C$66</f>
        <v>-128678.74095612153</v>
      </c>
      <c r="THG66" s="1674">
        <f t="shared" ref="THG66" si="15053">$E59*$C$64*$C$66</f>
        <v>-128678.74095612153</v>
      </c>
      <c r="THI66" s="1674">
        <f t="shared" ref="THI66" si="15054">$E59*$C$64*$C$66</f>
        <v>-128678.74095612153</v>
      </c>
      <c r="THK66" s="1674">
        <f t="shared" ref="THK66" si="15055">$E59*$C$64*$C$66</f>
        <v>-128678.74095612153</v>
      </c>
      <c r="THM66" s="1674">
        <f t="shared" ref="THM66" si="15056">$E59*$C$64*$C$66</f>
        <v>-128678.74095612153</v>
      </c>
      <c r="THO66" s="1674">
        <f t="shared" ref="THO66" si="15057">$E59*$C$64*$C$66</f>
        <v>-128678.74095612153</v>
      </c>
      <c r="THQ66" s="1674">
        <f t="shared" ref="THQ66" si="15058">$E59*$C$64*$C$66</f>
        <v>-128678.74095612153</v>
      </c>
      <c r="THS66" s="1674">
        <f t="shared" ref="THS66" si="15059">$E59*$C$64*$C$66</f>
        <v>-128678.74095612153</v>
      </c>
      <c r="THU66" s="1674">
        <f t="shared" ref="THU66" si="15060">$E59*$C$64*$C$66</f>
        <v>-128678.74095612153</v>
      </c>
      <c r="THW66" s="1674">
        <f t="shared" ref="THW66" si="15061">$E59*$C$64*$C$66</f>
        <v>-128678.74095612153</v>
      </c>
      <c r="THY66" s="1674">
        <f t="shared" ref="THY66" si="15062">$E59*$C$64*$C$66</f>
        <v>-128678.74095612153</v>
      </c>
      <c r="TIA66" s="1674">
        <f t="shared" ref="TIA66" si="15063">$E59*$C$64*$C$66</f>
        <v>-128678.74095612153</v>
      </c>
      <c r="TIC66" s="1674">
        <f t="shared" ref="TIC66" si="15064">$E59*$C$64*$C$66</f>
        <v>-128678.74095612153</v>
      </c>
      <c r="TIE66" s="1674">
        <f t="shared" ref="TIE66" si="15065">$E59*$C$64*$C$66</f>
        <v>-128678.74095612153</v>
      </c>
      <c r="TIG66" s="1674">
        <f t="shared" ref="TIG66" si="15066">$E59*$C$64*$C$66</f>
        <v>-128678.74095612153</v>
      </c>
      <c r="TII66" s="1674">
        <f t="shared" ref="TII66" si="15067">$E59*$C$64*$C$66</f>
        <v>-128678.74095612153</v>
      </c>
      <c r="TIK66" s="1674">
        <f t="shared" ref="TIK66" si="15068">$E59*$C$64*$C$66</f>
        <v>-128678.74095612153</v>
      </c>
      <c r="TIM66" s="1674">
        <f t="shared" ref="TIM66" si="15069">$E59*$C$64*$C$66</f>
        <v>-128678.74095612153</v>
      </c>
      <c r="TIO66" s="1674">
        <f t="shared" ref="TIO66" si="15070">$E59*$C$64*$C$66</f>
        <v>-128678.74095612153</v>
      </c>
      <c r="TIQ66" s="1674">
        <f t="shared" ref="TIQ66" si="15071">$E59*$C$64*$C$66</f>
        <v>-128678.74095612153</v>
      </c>
      <c r="TIS66" s="1674">
        <f t="shared" ref="TIS66" si="15072">$E59*$C$64*$C$66</f>
        <v>-128678.74095612153</v>
      </c>
      <c r="TIU66" s="1674">
        <f t="shared" ref="TIU66" si="15073">$E59*$C$64*$C$66</f>
        <v>-128678.74095612153</v>
      </c>
      <c r="TIW66" s="1674">
        <f t="shared" ref="TIW66" si="15074">$E59*$C$64*$C$66</f>
        <v>-128678.74095612153</v>
      </c>
      <c r="TIY66" s="1674">
        <f t="shared" ref="TIY66" si="15075">$E59*$C$64*$C$66</f>
        <v>-128678.74095612153</v>
      </c>
      <c r="TJA66" s="1674">
        <f t="shared" ref="TJA66" si="15076">$E59*$C$64*$C$66</f>
        <v>-128678.74095612153</v>
      </c>
      <c r="TJC66" s="1674">
        <f t="shared" ref="TJC66" si="15077">$E59*$C$64*$C$66</f>
        <v>-128678.74095612153</v>
      </c>
      <c r="TJE66" s="1674">
        <f t="shared" ref="TJE66" si="15078">$E59*$C$64*$C$66</f>
        <v>-128678.74095612153</v>
      </c>
      <c r="TJG66" s="1674">
        <f t="shared" ref="TJG66" si="15079">$E59*$C$64*$C$66</f>
        <v>-128678.74095612153</v>
      </c>
      <c r="TJI66" s="1674">
        <f t="shared" ref="TJI66" si="15080">$E59*$C$64*$C$66</f>
        <v>-128678.74095612153</v>
      </c>
      <c r="TJK66" s="1674">
        <f t="shared" ref="TJK66" si="15081">$E59*$C$64*$C$66</f>
        <v>-128678.74095612153</v>
      </c>
      <c r="TJM66" s="1674">
        <f t="shared" ref="TJM66" si="15082">$E59*$C$64*$C$66</f>
        <v>-128678.74095612153</v>
      </c>
      <c r="TJO66" s="1674">
        <f t="shared" ref="TJO66" si="15083">$E59*$C$64*$C$66</f>
        <v>-128678.74095612153</v>
      </c>
      <c r="TJQ66" s="1674">
        <f t="shared" ref="TJQ66" si="15084">$E59*$C$64*$C$66</f>
        <v>-128678.74095612153</v>
      </c>
      <c r="TJS66" s="1674">
        <f t="shared" ref="TJS66" si="15085">$E59*$C$64*$C$66</f>
        <v>-128678.74095612153</v>
      </c>
      <c r="TJU66" s="1674">
        <f t="shared" ref="TJU66" si="15086">$E59*$C$64*$C$66</f>
        <v>-128678.74095612153</v>
      </c>
      <c r="TJW66" s="1674">
        <f t="shared" ref="TJW66" si="15087">$E59*$C$64*$C$66</f>
        <v>-128678.74095612153</v>
      </c>
      <c r="TJY66" s="1674">
        <f t="shared" ref="TJY66" si="15088">$E59*$C$64*$C$66</f>
        <v>-128678.74095612153</v>
      </c>
      <c r="TKA66" s="1674">
        <f t="shared" ref="TKA66" si="15089">$E59*$C$64*$C$66</f>
        <v>-128678.74095612153</v>
      </c>
      <c r="TKC66" s="1674">
        <f t="shared" ref="TKC66" si="15090">$E59*$C$64*$C$66</f>
        <v>-128678.74095612153</v>
      </c>
      <c r="TKE66" s="1674">
        <f t="shared" ref="TKE66" si="15091">$E59*$C$64*$C$66</f>
        <v>-128678.74095612153</v>
      </c>
      <c r="TKG66" s="1674">
        <f t="shared" ref="TKG66" si="15092">$E59*$C$64*$C$66</f>
        <v>-128678.74095612153</v>
      </c>
      <c r="TKI66" s="1674">
        <f t="shared" ref="TKI66" si="15093">$E59*$C$64*$C$66</f>
        <v>-128678.74095612153</v>
      </c>
      <c r="TKK66" s="1674">
        <f t="shared" ref="TKK66" si="15094">$E59*$C$64*$C$66</f>
        <v>-128678.74095612153</v>
      </c>
      <c r="TKM66" s="1674">
        <f t="shared" ref="TKM66" si="15095">$E59*$C$64*$C$66</f>
        <v>-128678.74095612153</v>
      </c>
      <c r="TKO66" s="1674">
        <f t="shared" ref="TKO66" si="15096">$E59*$C$64*$C$66</f>
        <v>-128678.74095612153</v>
      </c>
      <c r="TKQ66" s="1674">
        <f t="shared" ref="TKQ66" si="15097">$E59*$C$64*$C$66</f>
        <v>-128678.74095612153</v>
      </c>
      <c r="TKS66" s="1674">
        <f t="shared" ref="TKS66" si="15098">$E59*$C$64*$C$66</f>
        <v>-128678.74095612153</v>
      </c>
      <c r="TKU66" s="1674">
        <f t="shared" ref="TKU66" si="15099">$E59*$C$64*$C$66</f>
        <v>-128678.74095612153</v>
      </c>
      <c r="TKW66" s="1674">
        <f t="shared" ref="TKW66" si="15100">$E59*$C$64*$C$66</f>
        <v>-128678.74095612153</v>
      </c>
      <c r="TKY66" s="1674">
        <f t="shared" ref="TKY66" si="15101">$E59*$C$64*$C$66</f>
        <v>-128678.74095612153</v>
      </c>
      <c r="TLA66" s="1674">
        <f t="shared" ref="TLA66" si="15102">$E59*$C$64*$C$66</f>
        <v>-128678.74095612153</v>
      </c>
      <c r="TLC66" s="1674">
        <f t="shared" ref="TLC66" si="15103">$E59*$C$64*$C$66</f>
        <v>-128678.74095612153</v>
      </c>
      <c r="TLE66" s="1674">
        <f t="shared" ref="TLE66" si="15104">$E59*$C$64*$C$66</f>
        <v>-128678.74095612153</v>
      </c>
      <c r="TLG66" s="1674">
        <f t="shared" ref="TLG66" si="15105">$E59*$C$64*$C$66</f>
        <v>-128678.74095612153</v>
      </c>
      <c r="TLI66" s="1674">
        <f t="shared" ref="TLI66" si="15106">$E59*$C$64*$C$66</f>
        <v>-128678.74095612153</v>
      </c>
      <c r="TLK66" s="1674">
        <f t="shared" ref="TLK66" si="15107">$E59*$C$64*$C$66</f>
        <v>-128678.74095612153</v>
      </c>
      <c r="TLM66" s="1674">
        <f t="shared" ref="TLM66" si="15108">$E59*$C$64*$C$66</f>
        <v>-128678.74095612153</v>
      </c>
      <c r="TLO66" s="1674">
        <f t="shared" ref="TLO66" si="15109">$E59*$C$64*$C$66</f>
        <v>-128678.74095612153</v>
      </c>
      <c r="TLQ66" s="1674">
        <f t="shared" ref="TLQ66" si="15110">$E59*$C$64*$C$66</f>
        <v>-128678.74095612153</v>
      </c>
      <c r="TLS66" s="1674">
        <f t="shared" ref="TLS66" si="15111">$E59*$C$64*$C$66</f>
        <v>-128678.74095612153</v>
      </c>
      <c r="TLU66" s="1674">
        <f t="shared" ref="TLU66" si="15112">$E59*$C$64*$C$66</f>
        <v>-128678.74095612153</v>
      </c>
      <c r="TLW66" s="1674">
        <f t="shared" ref="TLW66" si="15113">$E59*$C$64*$C$66</f>
        <v>-128678.74095612153</v>
      </c>
      <c r="TLY66" s="1674">
        <f t="shared" ref="TLY66" si="15114">$E59*$C$64*$C$66</f>
        <v>-128678.74095612153</v>
      </c>
      <c r="TMA66" s="1674">
        <f t="shared" ref="TMA66" si="15115">$E59*$C$64*$C$66</f>
        <v>-128678.74095612153</v>
      </c>
      <c r="TMC66" s="1674">
        <f t="shared" ref="TMC66" si="15116">$E59*$C$64*$C$66</f>
        <v>-128678.74095612153</v>
      </c>
      <c r="TME66" s="1674">
        <f t="shared" ref="TME66" si="15117">$E59*$C$64*$C$66</f>
        <v>-128678.74095612153</v>
      </c>
      <c r="TMG66" s="1674">
        <f t="shared" ref="TMG66" si="15118">$E59*$C$64*$C$66</f>
        <v>-128678.74095612153</v>
      </c>
      <c r="TMI66" s="1674">
        <f t="shared" ref="TMI66" si="15119">$E59*$C$64*$C$66</f>
        <v>-128678.74095612153</v>
      </c>
      <c r="TMK66" s="1674">
        <f t="shared" ref="TMK66" si="15120">$E59*$C$64*$C$66</f>
        <v>-128678.74095612153</v>
      </c>
      <c r="TMM66" s="1674">
        <f t="shared" ref="TMM66" si="15121">$E59*$C$64*$C$66</f>
        <v>-128678.74095612153</v>
      </c>
      <c r="TMO66" s="1674">
        <f t="shared" ref="TMO66" si="15122">$E59*$C$64*$C$66</f>
        <v>-128678.74095612153</v>
      </c>
      <c r="TMQ66" s="1674">
        <f t="shared" ref="TMQ66" si="15123">$E59*$C$64*$C$66</f>
        <v>-128678.74095612153</v>
      </c>
      <c r="TMS66" s="1674">
        <f t="shared" ref="TMS66" si="15124">$E59*$C$64*$C$66</f>
        <v>-128678.74095612153</v>
      </c>
      <c r="TMU66" s="1674">
        <f t="shared" ref="TMU66" si="15125">$E59*$C$64*$C$66</f>
        <v>-128678.74095612153</v>
      </c>
      <c r="TMW66" s="1674">
        <f t="shared" ref="TMW66" si="15126">$E59*$C$64*$C$66</f>
        <v>-128678.74095612153</v>
      </c>
      <c r="TMY66" s="1674">
        <f t="shared" ref="TMY66" si="15127">$E59*$C$64*$C$66</f>
        <v>-128678.74095612153</v>
      </c>
      <c r="TNA66" s="1674">
        <f t="shared" ref="TNA66" si="15128">$E59*$C$64*$C$66</f>
        <v>-128678.74095612153</v>
      </c>
      <c r="TNC66" s="1674">
        <f t="shared" ref="TNC66" si="15129">$E59*$C$64*$C$66</f>
        <v>-128678.74095612153</v>
      </c>
      <c r="TNE66" s="1674">
        <f t="shared" ref="TNE66" si="15130">$E59*$C$64*$C$66</f>
        <v>-128678.74095612153</v>
      </c>
      <c r="TNG66" s="1674">
        <f t="shared" ref="TNG66" si="15131">$E59*$C$64*$C$66</f>
        <v>-128678.74095612153</v>
      </c>
      <c r="TNI66" s="1674">
        <f t="shared" ref="TNI66" si="15132">$E59*$C$64*$C$66</f>
        <v>-128678.74095612153</v>
      </c>
      <c r="TNK66" s="1674">
        <f t="shared" ref="TNK66" si="15133">$E59*$C$64*$C$66</f>
        <v>-128678.74095612153</v>
      </c>
      <c r="TNM66" s="1674">
        <f t="shared" ref="TNM66" si="15134">$E59*$C$64*$C$66</f>
        <v>-128678.74095612153</v>
      </c>
      <c r="TNO66" s="1674">
        <f t="shared" ref="TNO66" si="15135">$E59*$C$64*$C$66</f>
        <v>-128678.74095612153</v>
      </c>
      <c r="TNQ66" s="1674">
        <f t="shared" ref="TNQ66" si="15136">$E59*$C$64*$C$66</f>
        <v>-128678.74095612153</v>
      </c>
      <c r="TNS66" s="1674">
        <f t="shared" ref="TNS66" si="15137">$E59*$C$64*$C$66</f>
        <v>-128678.74095612153</v>
      </c>
      <c r="TNU66" s="1674">
        <f t="shared" ref="TNU66" si="15138">$E59*$C$64*$C$66</f>
        <v>-128678.74095612153</v>
      </c>
      <c r="TNW66" s="1674">
        <f t="shared" ref="TNW66" si="15139">$E59*$C$64*$C$66</f>
        <v>-128678.74095612153</v>
      </c>
      <c r="TNY66" s="1674">
        <f t="shared" ref="TNY66" si="15140">$E59*$C$64*$C$66</f>
        <v>-128678.74095612153</v>
      </c>
      <c r="TOA66" s="1674">
        <f t="shared" ref="TOA66" si="15141">$E59*$C$64*$C$66</f>
        <v>-128678.74095612153</v>
      </c>
      <c r="TOC66" s="1674">
        <f t="shared" ref="TOC66" si="15142">$E59*$C$64*$C$66</f>
        <v>-128678.74095612153</v>
      </c>
      <c r="TOE66" s="1674">
        <f t="shared" ref="TOE66" si="15143">$E59*$C$64*$C$66</f>
        <v>-128678.74095612153</v>
      </c>
      <c r="TOG66" s="1674">
        <f t="shared" ref="TOG66" si="15144">$E59*$C$64*$C$66</f>
        <v>-128678.74095612153</v>
      </c>
      <c r="TOI66" s="1674">
        <f t="shared" ref="TOI66" si="15145">$E59*$C$64*$C$66</f>
        <v>-128678.74095612153</v>
      </c>
      <c r="TOK66" s="1674">
        <f t="shared" ref="TOK66" si="15146">$E59*$C$64*$C$66</f>
        <v>-128678.74095612153</v>
      </c>
      <c r="TOM66" s="1674">
        <f t="shared" ref="TOM66" si="15147">$E59*$C$64*$C$66</f>
        <v>-128678.74095612153</v>
      </c>
      <c r="TOO66" s="1674">
        <f t="shared" ref="TOO66" si="15148">$E59*$C$64*$C$66</f>
        <v>-128678.74095612153</v>
      </c>
      <c r="TOQ66" s="1674">
        <f t="shared" ref="TOQ66" si="15149">$E59*$C$64*$C$66</f>
        <v>-128678.74095612153</v>
      </c>
      <c r="TOS66" s="1674">
        <f t="shared" ref="TOS66" si="15150">$E59*$C$64*$C$66</f>
        <v>-128678.74095612153</v>
      </c>
      <c r="TOU66" s="1674">
        <f t="shared" ref="TOU66" si="15151">$E59*$C$64*$C$66</f>
        <v>-128678.74095612153</v>
      </c>
      <c r="TOW66" s="1674">
        <f t="shared" ref="TOW66" si="15152">$E59*$C$64*$C$66</f>
        <v>-128678.74095612153</v>
      </c>
      <c r="TOY66" s="1674">
        <f t="shared" ref="TOY66" si="15153">$E59*$C$64*$C$66</f>
        <v>-128678.74095612153</v>
      </c>
      <c r="TPA66" s="1674">
        <f t="shared" ref="TPA66" si="15154">$E59*$C$64*$C$66</f>
        <v>-128678.74095612153</v>
      </c>
      <c r="TPC66" s="1674">
        <f t="shared" ref="TPC66" si="15155">$E59*$C$64*$C$66</f>
        <v>-128678.74095612153</v>
      </c>
      <c r="TPE66" s="1674">
        <f t="shared" ref="TPE66" si="15156">$E59*$C$64*$C$66</f>
        <v>-128678.74095612153</v>
      </c>
      <c r="TPG66" s="1674">
        <f t="shared" ref="TPG66" si="15157">$E59*$C$64*$C$66</f>
        <v>-128678.74095612153</v>
      </c>
      <c r="TPI66" s="1674">
        <f t="shared" ref="TPI66" si="15158">$E59*$C$64*$C$66</f>
        <v>-128678.74095612153</v>
      </c>
      <c r="TPK66" s="1674">
        <f t="shared" ref="TPK66" si="15159">$E59*$C$64*$C$66</f>
        <v>-128678.74095612153</v>
      </c>
      <c r="TPM66" s="1674">
        <f t="shared" ref="TPM66" si="15160">$E59*$C$64*$C$66</f>
        <v>-128678.74095612153</v>
      </c>
      <c r="TPO66" s="1674">
        <f t="shared" ref="TPO66" si="15161">$E59*$C$64*$C$66</f>
        <v>-128678.74095612153</v>
      </c>
      <c r="TPQ66" s="1674">
        <f t="shared" ref="TPQ66" si="15162">$E59*$C$64*$C$66</f>
        <v>-128678.74095612153</v>
      </c>
      <c r="TPS66" s="1674">
        <f t="shared" ref="TPS66" si="15163">$E59*$C$64*$C$66</f>
        <v>-128678.74095612153</v>
      </c>
      <c r="TPU66" s="1674">
        <f t="shared" ref="TPU66" si="15164">$E59*$C$64*$C$66</f>
        <v>-128678.74095612153</v>
      </c>
      <c r="TPW66" s="1674">
        <f t="shared" ref="TPW66" si="15165">$E59*$C$64*$C$66</f>
        <v>-128678.74095612153</v>
      </c>
      <c r="TPY66" s="1674">
        <f t="shared" ref="TPY66" si="15166">$E59*$C$64*$C$66</f>
        <v>-128678.74095612153</v>
      </c>
      <c r="TQA66" s="1674">
        <f t="shared" ref="TQA66" si="15167">$E59*$C$64*$C$66</f>
        <v>-128678.74095612153</v>
      </c>
      <c r="TQC66" s="1674">
        <f t="shared" ref="TQC66" si="15168">$E59*$C$64*$C$66</f>
        <v>-128678.74095612153</v>
      </c>
      <c r="TQE66" s="1674">
        <f t="shared" ref="TQE66" si="15169">$E59*$C$64*$C$66</f>
        <v>-128678.74095612153</v>
      </c>
      <c r="TQG66" s="1674">
        <f t="shared" ref="TQG66" si="15170">$E59*$C$64*$C$66</f>
        <v>-128678.74095612153</v>
      </c>
      <c r="TQI66" s="1674">
        <f t="shared" ref="TQI66" si="15171">$E59*$C$64*$C$66</f>
        <v>-128678.74095612153</v>
      </c>
      <c r="TQK66" s="1674">
        <f t="shared" ref="TQK66" si="15172">$E59*$C$64*$C$66</f>
        <v>-128678.74095612153</v>
      </c>
      <c r="TQM66" s="1674">
        <f t="shared" ref="TQM66" si="15173">$E59*$C$64*$C$66</f>
        <v>-128678.74095612153</v>
      </c>
      <c r="TQO66" s="1674">
        <f t="shared" ref="TQO66" si="15174">$E59*$C$64*$C$66</f>
        <v>-128678.74095612153</v>
      </c>
      <c r="TQQ66" s="1674">
        <f t="shared" ref="TQQ66" si="15175">$E59*$C$64*$C$66</f>
        <v>-128678.74095612153</v>
      </c>
      <c r="TQS66" s="1674">
        <f t="shared" ref="TQS66" si="15176">$E59*$C$64*$C$66</f>
        <v>-128678.74095612153</v>
      </c>
      <c r="TQU66" s="1674">
        <f t="shared" ref="TQU66" si="15177">$E59*$C$64*$C$66</f>
        <v>-128678.74095612153</v>
      </c>
      <c r="TQW66" s="1674">
        <f t="shared" ref="TQW66" si="15178">$E59*$C$64*$C$66</f>
        <v>-128678.74095612153</v>
      </c>
      <c r="TQY66" s="1674">
        <f t="shared" ref="TQY66" si="15179">$E59*$C$64*$C$66</f>
        <v>-128678.74095612153</v>
      </c>
      <c r="TRA66" s="1674">
        <f t="shared" ref="TRA66" si="15180">$E59*$C$64*$C$66</f>
        <v>-128678.74095612153</v>
      </c>
      <c r="TRC66" s="1674">
        <f t="shared" ref="TRC66" si="15181">$E59*$C$64*$C$66</f>
        <v>-128678.74095612153</v>
      </c>
      <c r="TRE66" s="1674">
        <f t="shared" ref="TRE66" si="15182">$E59*$C$64*$C$66</f>
        <v>-128678.74095612153</v>
      </c>
      <c r="TRG66" s="1674">
        <f t="shared" ref="TRG66" si="15183">$E59*$C$64*$C$66</f>
        <v>-128678.74095612153</v>
      </c>
      <c r="TRI66" s="1674">
        <f t="shared" ref="TRI66" si="15184">$E59*$C$64*$C$66</f>
        <v>-128678.74095612153</v>
      </c>
      <c r="TRK66" s="1674">
        <f t="shared" ref="TRK66" si="15185">$E59*$C$64*$C$66</f>
        <v>-128678.74095612153</v>
      </c>
      <c r="TRM66" s="1674">
        <f t="shared" ref="TRM66" si="15186">$E59*$C$64*$C$66</f>
        <v>-128678.74095612153</v>
      </c>
      <c r="TRO66" s="1674">
        <f t="shared" ref="TRO66" si="15187">$E59*$C$64*$C$66</f>
        <v>-128678.74095612153</v>
      </c>
      <c r="TRQ66" s="1674">
        <f t="shared" ref="TRQ66" si="15188">$E59*$C$64*$C$66</f>
        <v>-128678.74095612153</v>
      </c>
      <c r="TRS66" s="1674">
        <f t="shared" ref="TRS66" si="15189">$E59*$C$64*$C$66</f>
        <v>-128678.74095612153</v>
      </c>
      <c r="TRU66" s="1674">
        <f t="shared" ref="TRU66" si="15190">$E59*$C$64*$C$66</f>
        <v>-128678.74095612153</v>
      </c>
      <c r="TRW66" s="1674">
        <f t="shared" ref="TRW66" si="15191">$E59*$C$64*$C$66</f>
        <v>-128678.74095612153</v>
      </c>
      <c r="TRY66" s="1674">
        <f t="shared" ref="TRY66" si="15192">$E59*$C$64*$C$66</f>
        <v>-128678.74095612153</v>
      </c>
      <c r="TSA66" s="1674">
        <f t="shared" ref="TSA66" si="15193">$E59*$C$64*$C$66</f>
        <v>-128678.74095612153</v>
      </c>
      <c r="TSC66" s="1674">
        <f t="shared" ref="TSC66" si="15194">$E59*$C$64*$C$66</f>
        <v>-128678.74095612153</v>
      </c>
      <c r="TSE66" s="1674">
        <f t="shared" ref="TSE66" si="15195">$E59*$C$64*$C$66</f>
        <v>-128678.74095612153</v>
      </c>
      <c r="TSG66" s="1674">
        <f t="shared" ref="TSG66" si="15196">$E59*$C$64*$C$66</f>
        <v>-128678.74095612153</v>
      </c>
      <c r="TSI66" s="1674">
        <f t="shared" ref="TSI66" si="15197">$E59*$C$64*$C$66</f>
        <v>-128678.74095612153</v>
      </c>
      <c r="TSK66" s="1674">
        <f t="shared" ref="TSK66" si="15198">$E59*$C$64*$C$66</f>
        <v>-128678.74095612153</v>
      </c>
      <c r="TSM66" s="1674">
        <f t="shared" ref="TSM66" si="15199">$E59*$C$64*$C$66</f>
        <v>-128678.74095612153</v>
      </c>
      <c r="TSO66" s="1674">
        <f t="shared" ref="TSO66" si="15200">$E59*$C$64*$C$66</f>
        <v>-128678.74095612153</v>
      </c>
      <c r="TSQ66" s="1674">
        <f t="shared" ref="TSQ66" si="15201">$E59*$C$64*$C$66</f>
        <v>-128678.74095612153</v>
      </c>
      <c r="TSS66" s="1674">
        <f t="shared" ref="TSS66" si="15202">$E59*$C$64*$C$66</f>
        <v>-128678.74095612153</v>
      </c>
      <c r="TSU66" s="1674">
        <f t="shared" ref="TSU66" si="15203">$E59*$C$64*$C$66</f>
        <v>-128678.74095612153</v>
      </c>
      <c r="TSW66" s="1674">
        <f t="shared" ref="TSW66" si="15204">$E59*$C$64*$C$66</f>
        <v>-128678.74095612153</v>
      </c>
      <c r="TSY66" s="1674">
        <f t="shared" ref="TSY66" si="15205">$E59*$C$64*$C$66</f>
        <v>-128678.74095612153</v>
      </c>
      <c r="TTA66" s="1674">
        <f t="shared" ref="TTA66" si="15206">$E59*$C$64*$C$66</f>
        <v>-128678.74095612153</v>
      </c>
      <c r="TTC66" s="1674">
        <f t="shared" ref="TTC66" si="15207">$E59*$C$64*$C$66</f>
        <v>-128678.74095612153</v>
      </c>
      <c r="TTE66" s="1674">
        <f t="shared" ref="TTE66" si="15208">$E59*$C$64*$C$66</f>
        <v>-128678.74095612153</v>
      </c>
      <c r="TTG66" s="1674">
        <f t="shared" ref="TTG66" si="15209">$E59*$C$64*$C$66</f>
        <v>-128678.74095612153</v>
      </c>
      <c r="TTI66" s="1674">
        <f t="shared" ref="TTI66" si="15210">$E59*$C$64*$C$66</f>
        <v>-128678.74095612153</v>
      </c>
      <c r="TTK66" s="1674">
        <f t="shared" ref="TTK66" si="15211">$E59*$C$64*$C$66</f>
        <v>-128678.74095612153</v>
      </c>
      <c r="TTM66" s="1674">
        <f t="shared" ref="TTM66" si="15212">$E59*$C$64*$C$66</f>
        <v>-128678.74095612153</v>
      </c>
      <c r="TTO66" s="1674">
        <f t="shared" ref="TTO66" si="15213">$E59*$C$64*$C$66</f>
        <v>-128678.74095612153</v>
      </c>
      <c r="TTQ66" s="1674">
        <f t="shared" ref="TTQ66" si="15214">$E59*$C$64*$C$66</f>
        <v>-128678.74095612153</v>
      </c>
      <c r="TTS66" s="1674">
        <f t="shared" ref="TTS66" si="15215">$E59*$C$64*$C$66</f>
        <v>-128678.74095612153</v>
      </c>
      <c r="TTU66" s="1674">
        <f t="shared" ref="TTU66" si="15216">$E59*$C$64*$C$66</f>
        <v>-128678.74095612153</v>
      </c>
      <c r="TTW66" s="1674">
        <f t="shared" ref="TTW66" si="15217">$E59*$C$64*$C$66</f>
        <v>-128678.74095612153</v>
      </c>
      <c r="TTY66" s="1674">
        <f t="shared" ref="TTY66" si="15218">$E59*$C$64*$C$66</f>
        <v>-128678.74095612153</v>
      </c>
      <c r="TUA66" s="1674">
        <f t="shared" ref="TUA66" si="15219">$E59*$C$64*$C$66</f>
        <v>-128678.74095612153</v>
      </c>
      <c r="TUC66" s="1674">
        <f t="shared" ref="TUC66" si="15220">$E59*$C$64*$C$66</f>
        <v>-128678.74095612153</v>
      </c>
      <c r="TUE66" s="1674">
        <f t="shared" ref="TUE66" si="15221">$E59*$C$64*$C$66</f>
        <v>-128678.74095612153</v>
      </c>
      <c r="TUG66" s="1674">
        <f t="shared" ref="TUG66" si="15222">$E59*$C$64*$C$66</f>
        <v>-128678.74095612153</v>
      </c>
      <c r="TUI66" s="1674">
        <f t="shared" ref="TUI66" si="15223">$E59*$C$64*$C$66</f>
        <v>-128678.74095612153</v>
      </c>
      <c r="TUK66" s="1674">
        <f t="shared" ref="TUK66" si="15224">$E59*$C$64*$C$66</f>
        <v>-128678.74095612153</v>
      </c>
      <c r="TUM66" s="1674">
        <f t="shared" ref="TUM66" si="15225">$E59*$C$64*$C$66</f>
        <v>-128678.74095612153</v>
      </c>
      <c r="TUO66" s="1674">
        <f t="shared" ref="TUO66" si="15226">$E59*$C$64*$C$66</f>
        <v>-128678.74095612153</v>
      </c>
      <c r="TUQ66" s="1674">
        <f t="shared" ref="TUQ66" si="15227">$E59*$C$64*$C$66</f>
        <v>-128678.74095612153</v>
      </c>
      <c r="TUS66" s="1674">
        <f t="shared" ref="TUS66" si="15228">$E59*$C$64*$C$66</f>
        <v>-128678.74095612153</v>
      </c>
      <c r="TUU66" s="1674">
        <f t="shared" ref="TUU66" si="15229">$E59*$C$64*$C$66</f>
        <v>-128678.74095612153</v>
      </c>
      <c r="TUW66" s="1674">
        <f t="shared" ref="TUW66" si="15230">$E59*$C$64*$C$66</f>
        <v>-128678.74095612153</v>
      </c>
      <c r="TUY66" s="1674">
        <f t="shared" ref="TUY66" si="15231">$E59*$C$64*$C$66</f>
        <v>-128678.74095612153</v>
      </c>
      <c r="TVA66" s="1674">
        <f t="shared" ref="TVA66" si="15232">$E59*$C$64*$C$66</f>
        <v>-128678.74095612153</v>
      </c>
      <c r="TVC66" s="1674">
        <f t="shared" ref="TVC66" si="15233">$E59*$C$64*$C$66</f>
        <v>-128678.74095612153</v>
      </c>
      <c r="TVE66" s="1674">
        <f t="shared" ref="TVE66" si="15234">$E59*$C$64*$C$66</f>
        <v>-128678.74095612153</v>
      </c>
      <c r="TVG66" s="1674">
        <f t="shared" ref="TVG66" si="15235">$E59*$C$64*$C$66</f>
        <v>-128678.74095612153</v>
      </c>
      <c r="TVI66" s="1674">
        <f t="shared" ref="TVI66" si="15236">$E59*$C$64*$C$66</f>
        <v>-128678.74095612153</v>
      </c>
      <c r="TVK66" s="1674">
        <f t="shared" ref="TVK66" si="15237">$E59*$C$64*$C$66</f>
        <v>-128678.74095612153</v>
      </c>
      <c r="TVM66" s="1674">
        <f t="shared" ref="TVM66" si="15238">$E59*$C$64*$C$66</f>
        <v>-128678.74095612153</v>
      </c>
      <c r="TVO66" s="1674">
        <f t="shared" ref="TVO66" si="15239">$E59*$C$64*$C$66</f>
        <v>-128678.74095612153</v>
      </c>
      <c r="TVQ66" s="1674">
        <f t="shared" ref="TVQ66" si="15240">$E59*$C$64*$C$66</f>
        <v>-128678.74095612153</v>
      </c>
      <c r="TVS66" s="1674">
        <f t="shared" ref="TVS66" si="15241">$E59*$C$64*$C$66</f>
        <v>-128678.74095612153</v>
      </c>
      <c r="TVU66" s="1674">
        <f t="shared" ref="TVU66" si="15242">$E59*$C$64*$C$66</f>
        <v>-128678.74095612153</v>
      </c>
      <c r="TVW66" s="1674">
        <f t="shared" ref="TVW66" si="15243">$E59*$C$64*$C$66</f>
        <v>-128678.74095612153</v>
      </c>
      <c r="TVY66" s="1674">
        <f t="shared" ref="TVY66" si="15244">$E59*$C$64*$C$66</f>
        <v>-128678.74095612153</v>
      </c>
      <c r="TWA66" s="1674">
        <f t="shared" ref="TWA66" si="15245">$E59*$C$64*$C$66</f>
        <v>-128678.74095612153</v>
      </c>
      <c r="TWC66" s="1674">
        <f t="shared" ref="TWC66" si="15246">$E59*$C$64*$C$66</f>
        <v>-128678.74095612153</v>
      </c>
      <c r="TWE66" s="1674">
        <f t="shared" ref="TWE66" si="15247">$E59*$C$64*$C$66</f>
        <v>-128678.74095612153</v>
      </c>
      <c r="TWG66" s="1674">
        <f t="shared" ref="TWG66" si="15248">$E59*$C$64*$C$66</f>
        <v>-128678.74095612153</v>
      </c>
      <c r="TWI66" s="1674">
        <f t="shared" ref="TWI66" si="15249">$E59*$C$64*$C$66</f>
        <v>-128678.74095612153</v>
      </c>
      <c r="TWK66" s="1674">
        <f t="shared" ref="TWK66" si="15250">$E59*$C$64*$C$66</f>
        <v>-128678.74095612153</v>
      </c>
      <c r="TWM66" s="1674">
        <f t="shared" ref="TWM66" si="15251">$E59*$C$64*$C$66</f>
        <v>-128678.74095612153</v>
      </c>
      <c r="TWO66" s="1674">
        <f t="shared" ref="TWO66" si="15252">$E59*$C$64*$C$66</f>
        <v>-128678.74095612153</v>
      </c>
      <c r="TWQ66" s="1674">
        <f t="shared" ref="TWQ66" si="15253">$E59*$C$64*$C$66</f>
        <v>-128678.74095612153</v>
      </c>
      <c r="TWS66" s="1674">
        <f t="shared" ref="TWS66" si="15254">$E59*$C$64*$C$66</f>
        <v>-128678.74095612153</v>
      </c>
      <c r="TWU66" s="1674">
        <f t="shared" ref="TWU66" si="15255">$E59*$C$64*$C$66</f>
        <v>-128678.74095612153</v>
      </c>
      <c r="TWW66" s="1674">
        <f t="shared" ref="TWW66" si="15256">$E59*$C$64*$C$66</f>
        <v>-128678.74095612153</v>
      </c>
      <c r="TWY66" s="1674">
        <f t="shared" ref="TWY66" si="15257">$E59*$C$64*$C$66</f>
        <v>-128678.74095612153</v>
      </c>
      <c r="TXA66" s="1674">
        <f t="shared" ref="TXA66" si="15258">$E59*$C$64*$C$66</f>
        <v>-128678.74095612153</v>
      </c>
      <c r="TXC66" s="1674">
        <f t="shared" ref="TXC66" si="15259">$E59*$C$64*$C$66</f>
        <v>-128678.74095612153</v>
      </c>
      <c r="TXE66" s="1674">
        <f t="shared" ref="TXE66" si="15260">$E59*$C$64*$C$66</f>
        <v>-128678.74095612153</v>
      </c>
      <c r="TXG66" s="1674">
        <f t="shared" ref="TXG66" si="15261">$E59*$C$64*$C$66</f>
        <v>-128678.74095612153</v>
      </c>
      <c r="TXI66" s="1674">
        <f t="shared" ref="TXI66" si="15262">$E59*$C$64*$C$66</f>
        <v>-128678.74095612153</v>
      </c>
      <c r="TXK66" s="1674">
        <f t="shared" ref="TXK66" si="15263">$E59*$C$64*$C$66</f>
        <v>-128678.74095612153</v>
      </c>
      <c r="TXM66" s="1674">
        <f t="shared" ref="TXM66" si="15264">$E59*$C$64*$C$66</f>
        <v>-128678.74095612153</v>
      </c>
      <c r="TXO66" s="1674">
        <f t="shared" ref="TXO66" si="15265">$E59*$C$64*$C$66</f>
        <v>-128678.74095612153</v>
      </c>
      <c r="TXQ66" s="1674">
        <f t="shared" ref="TXQ66" si="15266">$E59*$C$64*$C$66</f>
        <v>-128678.74095612153</v>
      </c>
      <c r="TXS66" s="1674">
        <f t="shared" ref="TXS66" si="15267">$E59*$C$64*$C$66</f>
        <v>-128678.74095612153</v>
      </c>
      <c r="TXU66" s="1674">
        <f t="shared" ref="TXU66" si="15268">$E59*$C$64*$C$66</f>
        <v>-128678.74095612153</v>
      </c>
      <c r="TXW66" s="1674">
        <f t="shared" ref="TXW66" si="15269">$E59*$C$64*$C$66</f>
        <v>-128678.74095612153</v>
      </c>
      <c r="TXY66" s="1674">
        <f t="shared" ref="TXY66" si="15270">$E59*$C$64*$C$66</f>
        <v>-128678.74095612153</v>
      </c>
      <c r="TYA66" s="1674">
        <f t="shared" ref="TYA66" si="15271">$E59*$C$64*$C$66</f>
        <v>-128678.74095612153</v>
      </c>
      <c r="TYC66" s="1674">
        <f t="shared" ref="TYC66" si="15272">$E59*$C$64*$C$66</f>
        <v>-128678.74095612153</v>
      </c>
      <c r="TYE66" s="1674">
        <f t="shared" ref="TYE66" si="15273">$E59*$C$64*$C$66</f>
        <v>-128678.74095612153</v>
      </c>
      <c r="TYG66" s="1674">
        <f t="shared" ref="TYG66" si="15274">$E59*$C$64*$C$66</f>
        <v>-128678.74095612153</v>
      </c>
      <c r="TYI66" s="1674">
        <f t="shared" ref="TYI66" si="15275">$E59*$C$64*$C$66</f>
        <v>-128678.74095612153</v>
      </c>
      <c r="TYK66" s="1674">
        <f t="shared" ref="TYK66" si="15276">$E59*$C$64*$C$66</f>
        <v>-128678.74095612153</v>
      </c>
      <c r="TYM66" s="1674">
        <f t="shared" ref="TYM66" si="15277">$E59*$C$64*$C$66</f>
        <v>-128678.74095612153</v>
      </c>
      <c r="TYO66" s="1674">
        <f t="shared" ref="TYO66" si="15278">$E59*$C$64*$C$66</f>
        <v>-128678.74095612153</v>
      </c>
      <c r="TYQ66" s="1674">
        <f t="shared" ref="TYQ66" si="15279">$E59*$C$64*$C$66</f>
        <v>-128678.74095612153</v>
      </c>
      <c r="TYS66" s="1674">
        <f t="shared" ref="TYS66" si="15280">$E59*$C$64*$C$66</f>
        <v>-128678.74095612153</v>
      </c>
      <c r="TYU66" s="1674">
        <f t="shared" ref="TYU66" si="15281">$E59*$C$64*$C$66</f>
        <v>-128678.74095612153</v>
      </c>
      <c r="TYW66" s="1674">
        <f t="shared" ref="TYW66" si="15282">$E59*$C$64*$C$66</f>
        <v>-128678.74095612153</v>
      </c>
      <c r="TYY66" s="1674">
        <f t="shared" ref="TYY66" si="15283">$E59*$C$64*$C$66</f>
        <v>-128678.74095612153</v>
      </c>
      <c r="TZA66" s="1674">
        <f t="shared" ref="TZA66" si="15284">$E59*$C$64*$C$66</f>
        <v>-128678.74095612153</v>
      </c>
      <c r="TZC66" s="1674">
        <f t="shared" ref="TZC66" si="15285">$E59*$C$64*$C$66</f>
        <v>-128678.74095612153</v>
      </c>
      <c r="TZE66" s="1674">
        <f t="shared" ref="TZE66" si="15286">$E59*$C$64*$C$66</f>
        <v>-128678.74095612153</v>
      </c>
      <c r="TZG66" s="1674">
        <f t="shared" ref="TZG66" si="15287">$E59*$C$64*$C$66</f>
        <v>-128678.74095612153</v>
      </c>
      <c r="TZI66" s="1674">
        <f t="shared" ref="TZI66" si="15288">$E59*$C$64*$C$66</f>
        <v>-128678.74095612153</v>
      </c>
      <c r="TZK66" s="1674">
        <f t="shared" ref="TZK66" si="15289">$E59*$C$64*$C$66</f>
        <v>-128678.74095612153</v>
      </c>
      <c r="TZM66" s="1674">
        <f t="shared" ref="TZM66" si="15290">$E59*$C$64*$C$66</f>
        <v>-128678.74095612153</v>
      </c>
      <c r="TZO66" s="1674">
        <f t="shared" ref="TZO66" si="15291">$E59*$C$64*$C$66</f>
        <v>-128678.74095612153</v>
      </c>
      <c r="TZQ66" s="1674">
        <f t="shared" ref="TZQ66" si="15292">$E59*$C$64*$C$66</f>
        <v>-128678.74095612153</v>
      </c>
      <c r="TZS66" s="1674">
        <f t="shared" ref="TZS66" si="15293">$E59*$C$64*$C$66</f>
        <v>-128678.74095612153</v>
      </c>
      <c r="TZU66" s="1674">
        <f t="shared" ref="TZU66" si="15294">$E59*$C$64*$C$66</f>
        <v>-128678.74095612153</v>
      </c>
      <c r="TZW66" s="1674">
        <f t="shared" ref="TZW66" si="15295">$E59*$C$64*$C$66</f>
        <v>-128678.74095612153</v>
      </c>
      <c r="TZY66" s="1674">
        <f t="shared" ref="TZY66" si="15296">$E59*$C$64*$C$66</f>
        <v>-128678.74095612153</v>
      </c>
      <c r="UAA66" s="1674">
        <f t="shared" ref="UAA66" si="15297">$E59*$C$64*$C$66</f>
        <v>-128678.74095612153</v>
      </c>
      <c r="UAC66" s="1674">
        <f t="shared" ref="UAC66" si="15298">$E59*$C$64*$C$66</f>
        <v>-128678.74095612153</v>
      </c>
      <c r="UAE66" s="1674">
        <f t="shared" ref="UAE66" si="15299">$E59*$C$64*$C$66</f>
        <v>-128678.74095612153</v>
      </c>
      <c r="UAG66" s="1674">
        <f t="shared" ref="UAG66" si="15300">$E59*$C$64*$C$66</f>
        <v>-128678.74095612153</v>
      </c>
      <c r="UAI66" s="1674">
        <f t="shared" ref="UAI66" si="15301">$E59*$C$64*$C$66</f>
        <v>-128678.74095612153</v>
      </c>
      <c r="UAK66" s="1674">
        <f t="shared" ref="UAK66" si="15302">$E59*$C$64*$C$66</f>
        <v>-128678.74095612153</v>
      </c>
      <c r="UAM66" s="1674">
        <f t="shared" ref="UAM66" si="15303">$E59*$C$64*$C$66</f>
        <v>-128678.74095612153</v>
      </c>
      <c r="UAO66" s="1674">
        <f t="shared" ref="UAO66" si="15304">$E59*$C$64*$C$66</f>
        <v>-128678.74095612153</v>
      </c>
      <c r="UAQ66" s="1674">
        <f t="shared" ref="UAQ66" si="15305">$E59*$C$64*$C$66</f>
        <v>-128678.74095612153</v>
      </c>
      <c r="UAS66" s="1674">
        <f t="shared" ref="UAS66" si="15306">$E59*$C$64*$C$66</f>
        <v>-128678.74095612153</v>
      </c>
      <c r="UAU66" s="1674">
        <f t="shared" ref="UAU66" si="15307">$E59*$C$64*$C$66</f>
        <v>-128678.74095612153</v>
      </c>
      <c r="UAW66" s="1674">
        <f t="shared" ref="UAW66" si="15308">$E59*$C$64*$C$66</f>
        <v>-128678.74095612153</v>
      </c>
      <c r="UAY66" s="1674">
        <f t="shared" ref="UAY66" si="15309">$E59*$C$64*$C$66</f>
        <v>-128678.74095612153</v>
      </c>
      <c r="UBA66" s="1674">
        <f t="shared" ref="UBA66" si="15310">$E59*$C$64*$C$66</f>
        <v>-128678.74095612153</v>
      </c>
      <c r="UBC66" s="1674">
        <f t="shared" ref="UBC66" si="15311">$E59*$C$64*$C$66</f>
        <v>-128678.74095612153</v>
      </c>
      <c r="UBE66" s="1674">
        <f t="shared" ref="UBE66" si="15312">$E59*$C$64*$C$66</f>
        <v>-128678.74095612153</v>
      </c>
      <c r="UBG66" s="1674">
        <f t="shared" ref="UBG66" si="15313">$E59*$C$64*$C$66</f>
        <v>-128678.74095612153</v>
      </c>
      <c r="UBI66" s="1674">
        <f t="shared" ref="UBI66" si="15314">$E59*$C$64*$C$66</f>
        <v>-128678.74095612153</v>
      </c>
      <c r="UBK66" s="1674">
        <f t="shared" ref="UBK66" si="15315">$E59*$C$64*$C$66</f>
        <v>-128678.74095612153</v>
      </c>
      <c r="UBM66" s="1674">
        <f t="shared" ref="UBM66" si="15316">$E59*$C$64*$C$66</f>
        <v>-128678.74095612153</v>
      </c>
      <c r="UBO66" s="1674">
        <f t="shared" ref="UBO66" si="15317">$E59*$C$64*$C$66</f>
        <v>-128678.74095612153</v>
      </c>
      <c r="UBQ66" s="1674">
        <f t="shared" ref="UBQ66" si="15318">$E59*$C$64*$C$66</f>
        <v>-128678.74095612153</v>
      </c>
      <c r="UBS66" s="1674">
        <f t="shared" ref="UBS66" si="15319">$E59*$C$64*$C$66</f>
        <v>-128678.74095612153</v>
      </c>
      <c r="UBU66" s="1674">
        <f t="shared" ref="UBU66" si="15320">$E59*$C$64*$C$66</f>
        <v>-128678.74095612153</v>
      </c>
      <c r="UBW66" s="1674">
        <f t="shared" ref="UBW66" si="15321">$E59*$C$64*$C$66</f>
        <v>-128678.74095612153</v>
      </c>
      <c r="UBY66" s="1674">
        <f t="shared" ref="UBY66" si="15322">$E59*$C$64*$C$66</f>
        <v>-128678.74095612153</v>
      </c>
      <c r="UCA66" s="1674">
        <f t="shared" ref="UCA66" si="15323">$E59*$C$64*$C$66</f>
        <v>-128678.74095612153</v>
      </c>
      <c r="UCC66" s="1674">
        <f t="shared" ref="UCC66" si="15324">$E59*$C$64*$C$66</f>
        <v>-128678.74095612153</v>
      </c>
      <c r="UCE66" s="1674">
        <f t="shared" ref="UCE66" si="15325">$E59*$C$64*$C$66</f>
        <v>-128678.74095612153</v>
      </c>
      <c r="UCG66" s="1674">
        <f t="shared" ref="UCG66" si="15326">$E59*$C$64*$C$66</f>
        <v>-128678.74095612153</v>
      </c>
      <c r="UCI66" s="1674">
        <f t="shared" ref="UCI66" si="15327">$E59*$C$64*$C$66</f>
        <v>-128678.74095612153</v>
      </c>
      <c r="UCK66" s="1674">
        <f t="shared" ref="UCK66" si="15328">$E59*$C$64*$C$66</f>
        <v>-128678.74095612153</v>
      </c>
      <c r="UCM66" s="1674">
        <f t="shared" ref="UCM66" si="15329">$E59*$C$64*$C$66</f>
        <v>-128678.74095612153</v>
      </c>
      <c r="UCO66" s="1674">
        <f t="shared" ref="UCO66" si="15330">$E59*$C$64*$C$66</f>
        <v>-128678.74095612153</v>
      </c>
      <c r="UCQ66" s="1674">
        <f t="shared" ref="UCQ66" si="15331">$E59*$C$64*$C$66</f>
        <v>-128678.74095612153</v>
      </c>
      <c r="UCS66" s="1674">
        <f t="shared" ref="UCS66" si="15332">$E59*$C$64*$C$66</f>
        <v>-128678.74095612153</v>
      </c>
      <c r="UCU66" s="1674">
        <f t="shared" ref="UCU66" si="15333">$E59*$C$64*$C$66</f>
        <v>-128678.74095612153</v>
      </c>
      <c r="UCW66" s="1674">
        <f t="shared" ref="UCW66" si="15334">$E59*$C$64*$C$66</f>
        <v>-128678.74095612153</v>
      </c>
      <c r="UCY66" s="1674">
        <f t="shared" ref="UCY66" si="15335">$E59*$C$64*$C$66</f>
        <v>-128678.74095612153</v>
      </c>
      <c r="UDA66" s="1674">
        <f t="shared" ref="UDA66" si="15336">$E59*$C$64*$C$66</f>
        <v>-128678.74095612153</v>
      </c>
      <c r="UDC66" s="1674">
        <f t="shared" ref="UDC66" si="15337">$E59*$C$64*$C$66</f>
        <v>-128678.74095612153</v>
      </c>
      <c r="UDE66" s="1674">
        <f t="shared" ref="UDE66" si="15338">$E59*$C$64*$C$66</f>
        <v>-128678.74095612153</v>
      </c>
      <c r="UDG66" s="1674">
        <f t="shared" ref="UDG66" si="15339">$E59*$C$64*$C$66</f>
        <v>-128678.74095612153</v>
      </c>
      <c r="UDI66" s="1674">
        <f t="shared" ref="UDI66" si="15340">$E59*$C$64*$C$66</f>
        <v>-128678.74095612153</v>
      </c>
      <c r="UDK66" s="1674">
        <f t="shared" ref="UDK66" si="15341">$E59*$C$64*$C$66</f>
        <v>-128678.74095612153</v>
      </c>
      <c r="UDM66" s="1674">
        <f t="shared" ref="UDM66" si="15342">$E59*$C$64*$C$66</f>
        <v>-128678.74095612153</v>
      </c>
      <c r="UDO66" s="1674">
        <f t="shared" ref="UDO66" si="15343">$E59*$C$64*$C$66</f>
        <v>-128678.74095612153</v>
      </c>
      <c r="UDQ66" s="1674">
        <f t="shared" ref="UDQ66" si="15344">$E59*$C$64*$C$66</f>
        <v>-128678.74095612153</v>
      </c>
      <c r="UDS66" s="1674">
        <f t="shared" ref="UDS66" si="15345">$E59*$C$64*$C$66</f>
        <v>-128678.74095612153</v>
      </c>
      <c r="UDU66" s="1674">
        <f t="shared" ref="UDU66" si="15346">$E59*$C$64*$C$66</f>
        <v>-128678.74095612153</v>
      </c>
      <c r="UDW66" s="1674">
        <f t="shared" ref="UDW66" si="15347">$E59*$C$64*$C$66</f>
        <v>-128678.74095612153</v>
      </c>
      <c r="UDY66" s="1674">
        <f t="shared" ref="UDY66" si="15348">$E59*$C$64*$C$66</f>
        <v>-128678.74095612153</v>
      </c>
      <c r="UEA66" s="1674">
        <f t="shared" ref="UEA66" si="15349">$E59*$C$64*$C$66</f>
        <v>-128678.74095612153</v>
      </c>
      <c r="UEC66" s="1674">
        <f t="shared" ref="UEC66" si="15350">$E59*$C$64*$C$66</f>
        <v>-128678.74095612153</v>
      </c>
      <c r="UEE66" s="1674">
        <f t="shared" ref="UEE66" si="15351">$E59*$C$64*$C$66</f>
        <v>-128678.74095612153</v>
      </c>
      <c r="UEG66" s="1674">
        <f t="shared" ref="UEG66" si="15352">$E59*$C$64*$C$66</f>
        <v>-128678.74095612153</v>
      </c>
      <c r="UEI66" s="1674">
        <f t="shared" ref="UEI66" si="15353">$E59*$C$64*$C$66</f>
        <v>-128678.74095612153</v>
      </c>
      <c r="UEK66" s="1674">
        <f t="shared" ref="UEK66" si="15354">$E59*$C$64*$C$66</f>
        <v>-128678.74095612153</v>
      </c>
      <c r="UEM66" s="1674">
        <f t="shared" ref="UEM66" si="15355">$E59*$C$64*$C$66</f>
        <v>-128678.74095612153</v>
      </c>
      <c r="UEO66" s="1674">
        <f t="shared" ref="UEO66" si="15356">$E59*$C$64*$C$66</f>
        <v>-128678.74095612153</v>
      </c>
      <c r="UEQ66" s="1674">
        <f t="shared" ref="UEQ66" si="15357">$E59*$C$64*$C$66</f>
        <v>-128678.74095612153</v>
      </c>
      <c r="UES66" s="1674">
        <f t="shared" ref="UES66" si="15358">$E59*$C$64*$C$66</f>
        <v>-128678.74095612153</v>
      </c>
      <c r="UEU66" s="1674">
        <f t="shared" ref="UEU66" si="15359">$E59*$C$64*$C$66</f>
        <v>-128678.74095612153</v>
      </c>
      <c r="UEW66" s="1674">
        <f t="shared" ref="UEW66" si="15360">$E59*$C$64*$C$66</f>
        <v>-128678.74095612153</v>
      </c>
      <c r="UEY66" s="1674">
        <f t="shared" ref="UEY66" si="15361">$E59*$C$64*$C$66</f>
        <v>-128678.74095612153</v>
      </c>
      <c r="UFA66" s="1674">
        <f t="shared" ref="UFA66" si="15362">$E59*$C$64*$C$66</f>
        <v>-128678.74095612153</v>
      </c>
      <c r="UFC66" s="1674">
        <f t="shared" ref="UFC66" si="15363">$E59*$C$64*$C$66</f>
        <v>-128678.74095612153</v>
      </c>
      <c r="UFE66" s="1674">
        <f t="shared" ref="UFE66" si="15364">$E59*$C$64*$C$66</f>
        <v>-128678.74095612153</v>
      </c>
      <c r="UFG66" s="1674">
        <f t="shared" ref="UFG66" si="15365">$E59*$C$64*$C$66</f>
        <v>-128678.74095612153</v>
      </c>
      <c r="UFI66" s="1674">
        <f t="shared" ref="UFI66" si="15366">$E59*$C$64*$C$66</f>
        <v>-128678.74095612153</v>
      </c>
      <c r="UFK66" s="1674">
        <f t="shared" ref="UFK66" si="15367">$E59*$C$64*$C$66</f>
        <v>-128678.74095612153</v>
      </c>
      <c r="UFM66" s="1674">
        <f t="shared" ref="UFM66" si="15368">$E59*$C$64*$C$66</f>
        <v>-128678.74095612153</v>
      </c>
      <c r="UFO66" s="1674">
        <f t="shared" ref="UFO66" si="15369">$E59*$C$64*$C$66</f>
        <v>-128678.74095612153</v>
      </c>
      <c r="UFQ66" s="1674">
        <f t="shared" ref="UFQ66" si="15370">$E59*$C$64*$C$66</f>
        <v>-128678.74095612153</v>
      </c>
      <c r="UFS66" s="1674">
        <f t="shared" ref="UFS66" si="15371">$E59*$C$64*$C$66</f>
        <v>-128678.74095612153</v>
      </c>
      <c r="UFU66" s="1674">
        <f t="shared" ref="UFU66" si="15372">$E59*$C$64*$C$66</f>
        <v>-128678.74095612153</v>
      </c>
      <c r="UFW66" s="1674">
        <f t="shared" ref="UFW66" si="15373">$E59*$C$64*$C$66</f>
        <v>-128678.74095612153</v>
      </c>
      <c r="UFY66" s="1674">
        <f t="shared" ref="UFY66" si="15374">$E59*$C$64*$C$66</f>
        <v>-128678.74095612153</v>
      </c>
      <c r="UGA66" s="1674">
        <f t="shared" ref="UGA66" si="15375">$E59*$C$64*$C$66</f>
        <v>-128678.74095612153</v>
      </c>
      <c r="UGC66" s="1674">
        <f t="shared" ref="UGC66" si="15376">$E59*$C$64*$C$66</f>
        <v>-128678.74095612153</v>
      </c>
      <c r="UGE66" s="1674">
        <f t="shared" ref="UGE66" si="15377">$E59*$C$64*$C$66</f>
        <v>-128678.74095612153</v>
      </c>
      <c r="UGG66" s="1674">
        <f t="shared" ref="UGG66" si="15378">$E59*$C$64*$C$66</f>
        <v>-128678.74095612153</v>
      </c>
      <c r="UGI66" s="1674">
        <f t="shared" ref="UGI66" si="15379">$E59*$C$64*$C$66</f>
        <v>-128678.74095612153</v>
      </c>
      <c r="UGK66" s="1674">
        <f t="shared" ref="UGK66" si="15380">$E59*$C$64*$C$66</f>
        <v>-128678.74095612153</v>
      </c>
      <c r="UGM66" s="1674">
        <f t="shared" ref="UGM66" si="15381">$E59*$C$64*$C$66</f>
        <v>-128678.74095612153</v>
      </c>
      <c r="UGO66" s="1674">
        <f t="shared" ref="UGO66" si="15382">$E59*$C$64*$C$66</f>
        <v>-128678.74095612153</v>
      </c>
      <c r="UGQ66" s="1674">
        <f t="shared" ref="UGQ66" si="15383">$E59*$C$64*$C$66</f>
        <v>-128678.74095612153</v>
      </c>
      <c r="UGS66" s="1674">
        <f t="shared" ref="UGS66" si="15384">$E59*$C$64*$C$66</f>
        <v>-128678.74095612153</v>
      </c>
      <c r="UGU66" s="1674">
        <f t="shared" ref="UGU66" si="15385">$E59*$C$64*$C$66</f>
        <v>-128678.74095612153</v>
      </c>
      <c r="UGW66" s="1674">
        <f t="shared" ref="UGW66" si="15386">$E59*$C$64*$C$66</f>
        <v>-128678.74095612153</v>
      </c>
      <c r="UGY66" s="1674">
        <f t="shared" ref="UGY66" si="15387">$E59*$C$64*$C$66</f>
        <v>-128678.74095612153</v>
      </c>
      <c r="UHA66" s="1674">
        <f t="shared" ref="UHA66" si="15388">$E59*$C$64*$C$66</f>
        <v>-128678.74095612153</v>
      </c>
      <c r="UHC66" s="1674">
        <f t="shared" ref="UHC66" si="15389">$E59*$C$64*$C$66</f>
        <v>-128678.74095612153</v>
      </c>
      <c r="UHE66" s="1674">
        <f t="shared" ref="UHE66" si="15390">$E59*$C$64*$C$66</f>
        <v>-128678.74095612153</v>
      </c>
      <c r="UHG66" s="1674">
        <f t="shared" ref="UHG66" si="15391">$E59*$C$64*$C$66</f>
        <v>-128678.74095612153</v>
      </c>
      <c r="UHI66" s="1674">
        <f t="shared" ref="UHI66" si="15392">$E59*$C$64*$C$66</f>
        <v>-128678.74095612153</v>
      </c>
      <c r="UHK66" s="1674">
        <f t="shared" ref="UHK66" si="15393">$E59*$C$64*$C$66</f>
        <v>-128678.74095612153</v>
      </c>
      <c r="UHM66" s="1674">
        <f t="shared" ref="UHM66" si="15394">$E59*$C$64*$C$66</f>
        <v>-128678.74095612153</v>
      </c>
      <c r="UHO66" s="1674">
        <f t="shared" ref="UHO66" si="15395">$E59*$C$64*$C$66</f>
        <v>-128678.74095612153</v>
      </c>
      <c r="UHQ66" s="1674">
        <f t="shared" ref="UHQ66" si="15396">$E59*$C$64*$C$66</f>
        <v>-128678.74095612153</v>
      </c>
      <c r="UHS66" s="1674">
        <f t="shared" ref="UHS66" si="15397">$E59*$C$64*$C$66</f>
        <v>-128678.74095612153</v>
      </c>
      <c r="UHU66" s="1674">
        <f t="shared" ref="UHU66" si="15398">$E59*$C$64*$C$66</f>
        <v>-128678.74095612153</v>
      </c>
      <c r="UHW66" s="1674">
        <f t="shared" ref="UHW66" si="15399">$E59*$C$64*$C$66</f>
        <v>-128678.74095612153</v>
      </c>
      <c r="UHY66" s="1674">
        <f t="shared" ref="UHY66" si="15400">$E59*$C$64*$C$66</f>
        <v>-128678.74095612153</v>
      </c>
      <c r="UIA66" s="1674">
        <f t="shared" ref="UIA66" si="15401">$E59*$C$64*$C$66</f>
        <v>-128678.74095612153</v>
      </c>
      <c r="UIC66" s="1674">
        <f t="shared" ref="UIC66" si="15402">$E59*$C$64*$C$66</f>
        <v>-128678.74095612153</v>
      </c>
      <c r="UIE66" s="1674">
        <f t="shared" ref="UIE66" si="15403">$E59*$C$64*$C$66</f>
        <v>-128678.74095612153</v>
      </c>
      <c r="UIG66" s="1674">
        <f t="shared" ref="UIG66" si="15404">$E59*$C$64*$C$66</f>
        <v>-128678.74095612153</v>
      </c>
      <c r="UII66" s="1674">
        <f t="shared" ref="UII66" si="15405">$E59*$C$64*$C$66</f>
        <v>-128678.74095612153</v>
      </c>
      <c r="UIK66" s="1674">
        <f t="shared" ref="UIK66" si="15406">$E59*$C$64*$C$66</f>
        <v>-128678.74095612153</v>
      </c>
      <c r="UIM66" s="1674">
        <f t="shared" ref="UIM66" si="15407">$E59*$C$64*$C$66</f>
        <v>-128678.74095612153</v>
      </c>
      <c r="UIO66" s="1674">
        <f t="shared" ref="UIO66" si="15408">$E59*$C$64*$C$66</f>
        <v>-128678.74095612153</v>
      </c>
      <c r="UIQ66" s="1674">
        <f t="shared" ref="UIQ66" si="15409">$E59*$C$64*$C$66</f>
        <v>-128678.74095612153</v>
      </c>
      <c r="UIS66" s="1674">
        <f t="shared" ref="UIS66" si="15410">$E59*$C$64*$C$66</f>
        <v>-128678.74095612153</v>
      </c>
      <c r="UIU66" s="1674">
        <f t="shared" ref="UIU66" si="15411">$E59*$C$64*$C$66</f>
        <v>-128678.74095612153</v>
      </c>
      <c r="UIW66" s="1674">
        <f t="shared" ref="UIW66" si="15412">$E59*$C$64*$C$66</f>
        <v>-128678.74095612153</v>
      </c>
      <c r="UIY66" s="1674">
        <f t="shared" ref="UIY66" si="15413">$E59*$C$64*$C$66</f>
        <v>-128678.74095612153</v>
      </c>
      <c r="UJA66" s="1674">
        <f t="shared" ref="UJA66" si="15414">$E59*$C$64*$C$66</f>
        <v>-128678.74095612153</v>
      </c>
      <c r="UJC66" s="1674">
        <f t="shared" ref="UJC66" si="15415">$E59*$C$64*$C$66</f>
        <v>-128678.74095612153</v>
      </c>
      <c r="UJE66" s="1674">
        <f t="shared" ref="UJE66" si="15416">$E59*$C$64*$C$66</f>
        <v>-128678.74095612153</v>
      </c>
      <c r="UJG66" s="1674">
        <f t="shared" ref="UJG66" si="15417">$E59*$C$64*$C$66</f>
        <v>-128678.74095612153</v>
      </c>
      <c r="UJI66" s="1674">
        <f t="shared" ref="UJI66" si="15418">$E59*$C$64*$C$66</f>
        <v>-128678.74095612153</v>
      </c>
      <c r="UJK66" s="1674">
        <f t="shared" ref="UJK66" si="15419">$E59*$C$64*$C$66</f>
        <v>-128678.74095612153</v>
      </c>
      <c r="UJM66" s="1674">
        <f t="shared" ref="UJM66" si="15420">$E59*$C$64*$C$66</f>
        <v>-128678.74095612153</v>
      </c>
      <c r="UJO66" s="1674">
        <f t="shared" ref="UJO66" si="15421">$E59*$C$64*$C$66</f>
        <v>-128678.74095612153</v>
      </c>
      <c r="UJQ66" s="1674">
        <f t="shared" ref="UJQ66" si="15422">$E59*$C$64*$C$66</f>
        <v>-128678.74095612153</v>
      </c>
      <c r="UJS66" s="1674">
        <f t="shared" ref="UJS66" si="15423">$E59*$C$64*$C$66</f>
        <v>-128678.74095612153</v>
      </c>
      <c r="UJU66" s="1674">
        <f t="shared" ref="UJU66" si="15424">$E59*$C$64*$C$66</f>
        <v>-128678.74095612153</v>
      </c>
      <c r="UJW66" s="1674">
        <f t="shared" ref="UJW66" si="15425">$E59*$C$64*$C$66</f>
        <v>-128678.74095612153</v>
      </c>
      <c r="UJY66" s="1674">
        <f t="shared" ref="UJY66" si="15426">$E59*$C$64*$C$66</f>
        <v>-128678.74095612153</v>
      </c>
      <c r="UKA66" s="1674">
        <f t="shared" ref="UKA66" si="15427">$E59*$C$64*$C$66</f>
        <v>-128678.74095612153</v>
      </c>
      <c r="UKC66" s="1674">
        <f t="shared" ref="UKC66" si="15428">$E59*$C$64*$C$66</f>
        <v>-128678.74095612153</v>
      </c>
      <c r="UKE66" s="1674">
        <f t="shared" ref="UKE66" si="15429">$E59*$C$64*$C$66</f>
        <v>-128678.74095612153</v>
      </c>
      <c r="UKG66" s="1674">
        <f t="shared" ref="UKG66" si="15430">$E59*$C$64*$C$66</f>
        <v>-128678.74095612153</v>
      </c>
      <c r="UKI66" s="1674">
        <f t="shared" ref="UKI66" si="15431">$E59*$C$64*$C$66</f>
        <v>-128678.74095612153</v>
      </c>
      <c r="UKK66" s="1674">
        <f t="shared" ref="UKK66" si="15432">$E59*$C$64*$C$66</f>
        <v>-128678.74095612153</v>
      </c>
      <c r="UKM66" s="1674">
        <f t="shared" ref="UKM66" si="15433">$E59*$C$64*$C$66</f>
        <v>-128678.74095612153</v>
      </c>
      <c r="UKO66" s="1674">
        <f t="shared" ref="UKO66" si="15434">$E59*$C$64*$C$66</f>
        <v>-128678.74095612153</v>
      </c>
      <c r="UKQ66" s="1674">
        <f t="shared" ref="UKQ66" si="15435">$E59*$C$64*$C$66</f>
        <v>-128678.74095612153</v>
      </c>
      <c r="UKS66" s="1674">
        <f t="shared" ref="UKS66" si="15436">$E59*$C$64*$C$66</f>
        <v>-128678.74095612153</v>
      </c>
      <c r="UKU66" s="1674">
        <f t="shared" ref="UKU66" si="15437">$E59*$C$64*$C$66</f>
        <v>-128678.74095612153</v>
      </c>
      <c r="UKW66" s="1674">
        <f t="shared" ref="UKW66" si="15438">$E59*$C$64*$C$66</f>
        <v>-128678.74095612153</v>
      </c>
      <c r="UKY66" s="1674">
        <f t="shared" ref="UKY66" si="15439">$E59*$C$64*$C$66</f>
        <v>-128678.74095612153</v>
      </c>
      <c r="ULA66" s="1674">
        <f t="shared" ref="ULA66" si="15440">$E59*$C$64*$C$66</f>
        <v>-128678.74095612153</v>
      </c>
      <c r="ULC66" s="1674">
        <f t="shared" ref="ULC66" si="15441">$E59*$C$64*$C$66</f>
        <v>-128678.74095612153</v>
      </c>
      <c r="ULE66" s="1674">
        <f t="shared" ref="ULE66" si="15442">$E59*$C$64*$C$66</f>
        <v>-128678.74095612153</v>
      </c>
      <c r="ULG66" s="1674">
        <f t="shared" ref="ULG66" si="15443">$E59*$C$64*$C$66</f>
        <v>-128678.74095612153</v>
      </c>
      <c r="ULI66" s="1674">
        <f t="shared" ref="ULI66" si="15444">$E59*$C$64*$C$66</f>
        <v>-128678.74095612153</v>
      </c>
      <c r="ULK66" s="1674">
        <f t="shared" ref="ULK66" si="15445">$E59*$C$64*$C$66</f>
        <v>-128678.74095612153</v>
      </c>
      <c r="ULM66" s="1674">
        <f t="shared" ref="ULM66" si="15446">$E59*$C$64*$C$66</f>
        <v>-128678.74095612153</v>
      </c>
      <c r="ULO66" s="1674">
        <f t="shared" ref="ULO66" si="15447">$E59*$C$64*$C$66</f>
        <v>-128678.74095612153</v>
      </c>
      <c r="ULQ66" s="1674">
        <f t="shared" ref="ULQ66" si="15448">$E59*$C$64*$C$66</f>
        <v>-128678.74095612153</v>
      </c>
      <c r="ULS66" s="1674">
        <f t="shared" ref="ULS66" si="15449">$E59*$C$64*$C$66</f>
        <v>-128678.74095612153</v>
      </c>
      <c r="ULU66" s="1674">
        <f t="shared" ref="ULU66" si="15450">$E59*$C$64*$C$66</f>
        <v>-128678.74095612153</v>
      </c>
      <c r="ULW66" s="1674">
        <f t="shared" ref="ULW66" si="15451">$E59*$C$64*$C$66</f>
        <v>-128678.74095612153</v>
      </c>
      <c r="ULY66" s="1674">
        <f t="shared" ref="ULY66" si="15452">$E59*$C$64*$C$66</f>
        <v>-128678.74095612153</v>
      </c>
      <c r="UMA66" s="1674">
        <f t="shared" ref="UMA66" si="15453">$E59*$C$64*$C$66</f>
        <v>-128678.74095612153</v>
      </c>
      <c r="UMC66" s="1674">
        <f t="shared" ref="UMC66" si="15454">$E59*$C$64*$C$66</f>
        <v>-128678.74095612153</v>
      </c>
      <c r="UME66" s="1674">
        <f t="shared" ref="UME66" si="15455">$E59*$C$64*$C$66</f>
        <v>-128678.74095612153</v>
      </c>
      <c r="UMG66" s="1674">
        <f t="shared" ref="UMG66" si="15456">$E59*$C$64*$C$66</f>
        <v>-128678.74095612153</v>
      </c>
      <c r="UMI66" s="1674">
        <f t="shared" ref="UMI66" si="15457">$E59*$C$64*$C$66</f>
        <v>-128678.74095612153</v>
      </c>
      <c r="UMK66" s="1674">
        <f t="shared" ref="UMK66" si="15458">$E59*$C$64*$C$66</f>
        <v>-128678.74095612153</v>
      </c>
      <c r="UMM66" s="1674">
        <f t="shared" ref="UMM66" si="15459">$E59*$C$64*$C$66</f>
        <v>-128678.74095612153</v>
      </c>
      <c r="UMO66" s="1674">
        <f t="shared" ref="UMO66" si="15460">$E59*$C$64*$C$66</f>
        <v>-128678.74095612153</v>
      </c>
      <c r="UMQ66" s="1674">
        <f t="shared" ref="UMQ66" si="15461">$E59*$C$64*$C$66</f>
        <v>-128678.74095612153</v>
      </c>
      <c r="UMS66" s="1674">
        <f t="shared" ref="UMS66" si="15462">$E59*$C$64*$C$66</f>
        <v>-128678.74095612153</v>
      </c>
      <c r="UMU66" s="1674">
        <f t="shared" ref="UMU66" si="15463">$E59*$C$64*$C$66</f>
        <v>-128678.74095612153</v>
      </c>
      <c r="UMW66" s="1674">
        <f t="shared" ref="UMW66" si="15464">$E59*$C$64*$C$66</f>
        <v>-128678.74095612153</v>
      </c>
      <c r="UMY66" s="1674">
        <f t="shared" ref="UMY66" si="15465">$E59*$C$64*$C$66</f>
        <v>-128678.74095612153</v>
      </c>
      <c r="UNA66" s="1674">
        <f t="shared" ref="UNA66" si="15466">$E59*$C$64*$C$66</f>
        <v>-128678.74095612153</v>
      </c>
      <c r="UNC66" s="1674">
        <f t="shared" ref="UNC66" si="15467">$E59*$C$64*$C$66</f>
        <v>-128678.74095612153</v>
      </c>
      <c r="UNE66" s="1674">
        <f t="shared" ref="UNE66" si="15468">$E59*$C$64*$C$66</f>
        <v>-128678.74095612153</v>
      </c>
      <c r="UNG66" s="1674">
        <f t="shared" ref="UNG66" si="15469">$E59*$C$64*$C$66</f>
        <v>-128678.74095612153</v>
      </c>
      <c r="UNI66" s="1674">
        <f t="shared" ref="UNI66" si="15470">$E59*$C$64*$C$66</f>
        <v>-128678.74095612153</v>
      </c>
      <c r="UNK66" s="1674">
        <f t="shared" ref="UNK66" si="15471">$E59*$C$64*$C$66</f>
        <v>-128678.74095612153</v>
      </c>
      <c r="UNM66" s="1674">
        <f t="shared" ref="UNM66" si="15472">$E59*$C$64*$C$66</f>
        <v>-128678.74095612153</v>
      </c>
      <c r="UNO66" s="1674">
        <f t="shared" ref="UNO66" si="15473">$E59*$C$64*$C$66</f>
        <v>-128678.74095612153</v>
      </c>
      <c r="UNQ66" s="1674">
        <f t="shared" ref="UNQ66" si="15474">$E59*$C$64*$C$66</f>
        <v>-128678.74095612153</v>
      </c>
      <c r="UNS66" s="1674">
        <f t="shared" ref="UNS66" si="15475">$E59*$C$64*$C$66</f>
        <v>-128678.74095612153</v>
      </c>
      <c r="UNU66" s="1674">
        <f t="shared" ref="UNU66" si="15476">$E59*$C$64*$C$66</f>
        <v>-128678.74095612153</v>
      </c>
      <c r="UNW66" s="1674">
        <f t="shared" ref="UNW66" si="15477">$E59*$C$64*$C$66</f>
        <v>-128678.74095612153</v>
      </c>
      <c r="UNY66" s="1674">
        <f t="shared" ref="UNY66" si="15478">$E59*$C$64*$C$66</f>
        <v>-128678.74095612153</v>
      </c>
      <c r="UOA66" s="1674">
        <f t="shared" ref="UOA66" si="15479">$E59*$C$64*$C$66</f>
        <v>-128678.74095612153</v>
      </c>
      <c r="UOC66" s="1674">
        <f t="shared" ref="UOC66" si="15480">$E59*$C$64*$C$66</f>
        <v>-128678.74095612153</v>
      </c>
      <c r="UOE66" s="1674">
        <f t="shared" ref="UOE66" si="15481">$E59*$C$64*$C$66</f>
        <v>-128678.74095612153</v>
      </c>
      <c r="UOG66" s="1674">
        <f t="shared" ref="UOG66" si="15482">$E59*$C$64*$C$66</f>
        <v>-128678.74095612153</v>
      </c>
      <c r="UOI66" s="1674">
        <f t="shared" ref="UOI66" si="15483">$E59*$C$64*$C$66</f>
        <v>-128678.74095612153</v>
      </c>
      <c r="UOK66" s="1674">
        <f t="shared" ref="UOK66" si="15484">$E59*$C$64*$C$66</f>
        <v>-128678.74095612153</v>
      </c>
      <c r="UOM66" s="1674">
        <f t="shared" ref="UOM66" si="15485">$E59*$C$64*$C$66</f>
        <v>-128678.74095612153</v>
      </c>
      <c r="UOO66" s="1674">
        <f t="shared" ref="UOO66" si="15486">$E59*$C$64*$C$66</f>
        <v>-128678.74095612153</v>
      </c>
      <c r="UOQ66" s="1674">
        <f t="shared" ref="UOQ66" si="15487">$E59*$C$64*$C$66</f>
        <v>-128678.74095612153</v>
      </c>
      <c r="UOS66" s="1674">
        <f t="shared" ref="UOS66" si="15488">$E59*$C$64*$C$66</f>
        <v>-128678.74095612153</v>
      </c>
      <c r="UOU66" s="1674">
        <f t="shared" ref="UOU66" si="15489">$E59*$C$64*$C$66</f>
        <v>-128678.74095612153</v>
      </c>
      <c r="UOW66" s="1674">
        <f t="shared" ref="UOW66" si="15490">$E59*$C$64*$C$66</f>
        <v>-128678.74095612153</v>
      </c>
      <c r="UOY66" s="1674">
        <f t="shared" ref="UOY66" si="15491">$E59*$C$64*$C$66</f>
        <v>-128678.74095612153</v>
      </c>
      <c r="UPA66" s="1674">
        <f t="shared" ref="UPA66" si="15492">$E59*$C$64*$C$66</f>
        <v>-128678.74095612153</v>
      </c>
      <c r="UPC66" s="1674">
        <f t="shared" ref="UPC66" si="15493">$E59*$C$64*$C$66</f>
        <v>-128678.74095612153</v>
      </c>
      <c r="UPE66" s="1674">
        <f t="shared" ref="UPE66" si="15494">$E59*$C$64*$C$66</f>
        <v>-128678.74095612153</v>
      </c>
      <c r="UPG66" s="1674">
        <f t="shared" ref="UPG66" si="15495">$E59*$C$64*$C$66</f>
        <v>-128678.74095612153</v>
      </c>
      <c r="UPI66" s="1674">
        <f t="shared" ref="UPI66" si="15496">$E59*$C$64*$C$66</f>
        <v>-128678.74095612153</v>
      </c>
      <c r="UPK66" s="1674">
        <f t="shared" ref="UPK66" si="15497">$E59*$C$64*$C$66</f>
        <v>-128678.74095612153</v>
      </c>
      <c r="UPM66" s="1674">
        <f t="shared" ref="UPM66" si="15498">$E59*$C$64*$C$66</f>
        <v>-128678.74095612153</v>
      </c>
      <c r="UPO66" s="1674">
        <f t="shared" ref="UPO66" si="15499">$E59*$C$64*$C$66</f>
        <v>-128678.74095612153</v>
      </c>
      <c r="UPQ66" s="1674">
        <f t="shared" ref="UPQ66" si="15500">$E59*$C$64*$C$66</f>
        <v>-128678.74095612153</v>
      </c>
      <c r="UPS66" s="1674">
        <f t="shared" ref="UPS66" si="15501">$E59*$C$64*$C$66</f>
        <v>-128678.74095612153</v>
      </c>
      <c r="UPU66" s="1674">
        <f t="shared" ref="UPU66" si="15502">$E59*$C$64*$C$66</f>
        <v>-128678.74095612153</v>
      </c>
      <c r="UPW66" s="1674">
        <f t="shared" ref="UPW66" si="15503">$E59*$C$64*$C$66</f>
        <v>-128678.74095612153</v>
      </c>
      <c r="UPY66" s="1674">
        <f t="shared" ref="UPY66" si="15504">$E59*$C$64*$C$66</f>
        <v>-128678.74095612153</v>
      </c>
      <c r="UQA66" s="1674">
        <f t="shared" ref="UQA66" si="15505">$E59*$C$64*$C$66</f>
        <v>-128678.74095612153</v>
      </c>
      <c r="UQC66" s="1674">
        <f t="shared" ref="UQC66" si="15506">$E59*$C$64*$C$66</f>
        <v>-128678.74095612153</v>
      </c>
      <c r="UQE66" s="1674">
        <f t="shared" ref="UQE66" si="15507">$E59*$C$64*$C$66</f>
        <v>-128678.74095612153</v>
      </c>
      <c r="UQG66" s="1674">
        <f t="shared" ref="UQG66" si="15508">$E59*$C$64*$C$66</f>
        <v>-128678.74095612153</v>
      </c>
      <c r="UQI66" s="1674">
        <f t="shared" ref="UQI66" si="15509">$E59*$C$64*$C$66</f>
        <v>-128678.74095612153</v>
      </c>
      <c r="UQK66" s="1674">
        <f t="shared" ref="UQK66" si="15510">$E59*$C$64*$C$66</f>
        <v>-128678.74095612153</v>
      </c>
      <c r="UQM66" s="1674">
        <f t="shared" ref="UQM66" si="15511">$E59*$C$64*$C$66</f>
        <v>-128678.74095612153</v>
      </c>
      <c r="UQO66" s="1674">
        <f t="shared" ref="UQO66" si="15512">$E59*$C$64*$C$66</f>
        <v>-128678.74095612153</v>
      </c>
      <c r="UQQ66" s="1674">
        <f t="shared" ref="UQQ66" si="15513">$E59*$C$64*$C$66</f>
        <v>-128678.74095612153</v>
      </c>
      <c r="UQS66" s="1674">
        <f t="shared" ref="UQS66" si="15514">$E59*$C$64*$C$66</f>
        <v>-128678.74095612153</v>
      </c>
      <c r="UQU66" s="1674">
        <f t="shared" ref="UQU66" si="15515">$E59*$C$64*$C$66</f>
        <v>-128678.74095612153</v>
      </c>
      <c r="UQW66" s="1674">
        <f t="shared" ref="UQW66" si="15516">$E59*$C$64*$C$66</f>
        <v>-128678.74095612153</v>
      </c>
      <c r="UQY66" s="1674">
        <f t="shared" ref="UQY66" si="15517">$E59*$C$64*$C$66</f>
        <v>-128678.74095612153</v>
      </c>
      <c r="URA66" s="1674">
        <f t="shared" ref="URA66" si="15518">$E59*$C$64*$C$66</f>
        <v>-128678.74095612153</v>
      </c>
      <c r="URC66" s="1674">
        <f t="shared" ref="URC66" si="15519">$E59*$C$64*$C$66</f>
        <v>-128678.74095612153</v>
      </c>
      <c r="URE66" s="1674">
        <f t="shared" ref="URE66" si="15520">$E59*$C$64*$C$66</f>
        <v>-128678.74095612153</v>
      </c>
      <c r="URG66" s="1674">
        <f t="shared" ref="URG66" si="15521">$E59*$C$64*$C$66</f>
        <v>-128678.74095612153</v>
      </c>
      <c r="URI66" s="1674">
        <f t="shared" ref="URI66" si="15522">$E59*$C$64*$C$66</f>
        <v>-128678.74095612153</v>
      </c>
      <c r="URK66" s="1674">
        <f t="shared" ref="URK66" si="15523">$E59*$C$64*$C$66</f>
        <v>-128678.74095612153</v>
      </c>
      <c r="URM66" s="1674">
        <f t="shared" ref="URM66" si="15524">$E59*$C$64*$C$66</f>
        <v>-128678.74095612153</v>
      </c>
      <c r="URO66" s="1674">
        <f t="shared" ref="URO66" si="15525">$E59*$C$64*$C$66</f>
        <v>-128678.74095612153</v>
      </c>
      <c r="URQ66" s="1674">
        <f t="shared" ref="URQ66" si="15526">$E59*$C$64*$C$66</f>
        <v>-128678.74095612153</v>
      </c>
      <c r="URS66" s="1674">
        <f t="shared" ref="URS66" si="15527">$E59*$C$64*$C$66</f>
        <v>-128678.74095612153</v>
      </c>
      <c r="URU66" s="1674">
        <f t="shared" ref="URU66" si="15528">$E59*$C$64*$C$66</f>
        <v>-128678.74095612153</v>
      </c>
      <c r="URW66" s="1674">
        <f t="shared" ref="URW66" si="15529">$E59*$C$64*$C$66</f>
        <v>-128678.74095612153</v>
      </c>
      <c r="URY66" s="1674">
        <f t="shared" ref="URY66" si="15530">$E59*$C$64*$C$66</f>
        <v>-128678.74095612153</v>
      </c>
      <c r="USA66" s="1674">
        <f t="shared" ref="USA66" si="15531">$E59*$C$64*$C$66</f>
        <v>-128678.74095612153</v>
      </c>
      <c r="USC66" s="1674">
        <f t="shared" ref="USC66" si="15532">$E59*$C$64*$C$66</f>
        <v>-128678.74095612153</v>
      </c>
      <c r="USE66" s="1674">
        <f t="shared" ref="USE66" si="15533">$E59*$C$64*$C$66</f>
        <v>-128678.74095612153</v>
      </c>
      <c r="USG66" s="1674">
        <f t="shared" ref="USG66" si="15534">$E59*$C$64*$C$66</f>
        <v>-128678.74095612153</v>
      </c>
      <c r="USI66" s="1674">
        <f t="shared" ref="USI66" si="15535">$E59*$C$64*$C$66</f>
        <v>-128678.74095612153</v>
      </c>
      <c r="USK66" s="1674">
        <f t="shared" ref="USK66" si="15536">$E59*$C$64*$C$66</f>
        <v>-128678.74095612153</v>
      </c>
      <c r="USM66" s="1674">
        <f t="shared" ref="USM66" si="15537">$E59*$C$64*$C$66</f>
        <v>-128678.74095612153</v>
      </c>
      <c r="USO66" s="1674">
        <f t="shared" ref="USO66" si="15538">$E59*$C$64*$C$66</f>
        <v>-128678.74095612153</v>
      </c>
      <c r="USQ66" s="1674">
        <f t="shared" ref="USQ66" si="15539">$E59*$C$64*$C$66</f>
        <v>-128678.74095612153</v>
      </c>
      <c r="USS66" s="1674">
        <f t="shared" ref="USS66" si="15540">$E59*$C$64*$C$66</f>
        <v>-128678.74095612153</v>
      </c>
      <c r="USU66" s="1674">
        <f t="shared" ref="USU66" si="15541">$E59*$C$64*$C$66</f>
        <v>-128678.74095612153</v>
      </c>
      <c r="USW66" s="1674">
        <f t="shared" ref="USW66" si="15542">$E59*$C$64*$C$66</f>
        <v>-128678.74095612153</v>
      </c>
      <c r="USY66" s="1674">
        <f t="shared" ref="USY66" si="15543">$E59*$C$64*$C$66</f>
        <v>-128678.74095612153</v>
      </c>
      <c r="UTA66" s="1674">
        <f t="shared" ref="UTA66" si="15544">$E59*$C$64*$C$66</f>
        <v>-128678.74095612153</v>
      </c>
      <c r="UTC66" s="1674">
        <f t="shared" ref="UTC66" si="15545">$E59*$C$64*$C$66</f>
        <v>-128678.74095612153</v>
      </c>
      <c r="UTE66" s="1674">
        <f t="shared" ref="UTE66" si="15546">$E59*$C$64*$C$66</f>
        <v>-128678.74095612153</v>
      </c>
      <c r="UTG66" s="1674">
        <f t="shared" ref="UTG66" si="15547">$E59*$C$64*$C$66</f>
        <v>-128678.74095612153</v>
      </c>
      <c r="UTI66" s="1674">
        <f t="shared" ref="UTI66" si="15548">$E59*$C$64*$C$66</f>
        <v>-128678.74095612153</v>
      </c>
      <c r="UTK66" s="1674">
        <f t="shared" ref="UTK66" si="15549">$E59*$C$64*$C$66</f>
        <v>-128678.74095612153</v>
      </c>
      <c r="UTM66" s="1674">
        <f t="shared" ref="UTM66" si="15550">$E59*$C$64*$C$66</f>
        <v>-128678.74095612153</v>
      </c>
      <c r="UTO66" s="1674">
        <f t="shared" ref="UTO66" si="15551">$E59*$C$64*$C$66</f>
        <v>-128678.74095612153</v>
      </c>
      <c r="UTQ66" s="1674">
        <f t="shared" ref="UTQ66" si="15552">$E59*$C$64*$C$66</f>
        <v>-128678.74095612153</v>
      </c>
      <c r="UTS66" s="1674">
        <f t="shared" ref="UTS66" si="15553">$E59*$C$64*$C$66</f>
        <v>-128678.74095612153</v>
      </c>
      <c r="UTU66" s="1674">
        <f t="shared" ref="UTU66" si="15554">$E59*$C$64*$C$66</f>
        <v>-128678.74095612153</v>
      </c>
      <c r="UTW66" s="1674">
        <f t="shared" ref="UTW66" si="15555">$E59*$C$64*$C$66</f>
        <v>-128678.74095612153</v>
      </c>
      <c r="UTY66" s="1674">
        <f t="shared" ref="UTY66" si="15556">$E59*$C$64*$C$66</f>
        <v>-128678.74095612153</v>
      </c>
      <c r="UUA66" s="1674">
        <f t="shared" ref="UUA66" si="15557">$E59*$C$64*$C$66</f>
        <v>-128678.74095612153</v>
      </c>
      <c r="UUC66" s="1674">
        <f t="shared" ref="UUC66" si="15558">$E59*$C$64*$C$66</f>
        <v>-128678.74095612153</v>
      </c>
      <c r="UUE66" s="1674">
        <f t="shared" ref="UUE66" si="15559">$E59*$C$64*$C$66</f>
        <v>-128678.74095612153</v>
      </c>
      <c r="UUG66" s="1674">
        <f t="shared" ref="UUG66" si="15560">$E59*$C$64*$C$66</f>
        <v>-128678.74095612153</v>
      </c>
      <c r="UUI66" s="1674">
        <f t="shared" ref="UUI66" si="15561">$E59*$C$64*$C$66</f>
        <v>-128678.74095612153</v>
      </c>
      <c r="UUK66" s="1674">
        <f t="shared" ref="UUK66" si="15562">$E59*$C$64*$C$66</f>
        <v>-128678.74095612153</v>
      </c>
      <c r="UUM66" s="1674">
        <f t="shared" ref="UUM66" si="15563">$E59*$C$64*$C$66</f>
        <v>-128678.74095612153</v>
      </c>
      <c r="UUO66" s="1674">
        <f t="shared" ref="UUO66" si="15564">$E59*$C$64*$C$66</f>
        <v>-128678.74095612153</v>
      </c>
      <c r="UUQ66" s="1674">
        <f t="shared" ref="UUQ66" si="15565">$E59*$C$64*$C$66</f>
        <v>-128678.74095612153</v>
      </c>
      <c r="UUS66" s="1674">
        <f t="shared" ref="UUS66" si="15566">$E59*$C$64*$C$66</f>
        <v>-128678.74095612153</v>
      </c>
      <c r="UUU66" s="1674">
        <f t="shared" ref="UUU66" si="15567">$E59*$C$64*$C$66</f>
        <v>-128678.74095612153</v>
      </c>
      <c r="UUW66" s="1674">
        <f t="shared" ref="UUW66" si="15568">$E59*$C$64*$C$66</f>
        <v>-128678.74095612153</v>
      </c>
      <c r="UUY66" s="1674">
        <f t="shared" ref="UUY66" si="15569">$E59*$C$64*$C$66</f>
        <v>-128678.74095612153</v>
      </c>
      <c r="UVA66" s="1674">
        <f t="shared" ref="UVA66" si="15570">$E59*$C$64*$C$66</f>
        <v>-128678.74095612153</v>
      </c>
      <c r="UVC66" s="1674">
        <f t="shared" ref="UVC66" si="15571">$E59*$C$64*$C$66</f>
        <v>-128678.74095612153</v>
      </c>
      <c r="UVE66" s="1674">
        <f t="shared" ref="UVE66" si="15572">$E59*$C$64*$C$66</f>
        <v>-128678.74095612153</v>
      </c>
      <c r="UVG66" s="1674">
        <f t="shared" ref="UVG66" si="15573">$E59*$C$64*$C$66</f>
        <v>-128678.74095612153</v>
      </c>
      <c r="UVI66" s="1674">
        <f t="shared" ref="UVI66" si="15574">$E59*$C$64*$C$66</f>
        <v>-128678.74095612153</v>
      </c>
      <c r="UVK66" s="1674">
        <f t="shared" ref="UVK66" si="15575">$E59*$C$64*$C$66</f>
        <v>-128678.74095612153</v>
      </c>
      <c r="UVM66" s="1674">
        <f t="shared" ref="UVM66" si="15576">$E59*$C$64*$C$66</f>
        <v>-128678.74095612153</v>
      </c>
      <c r="UVO66" s="1674">
        <f t="shared" ref="UVO66" si="15577">$E59*$C$64*$C$66</f>
        <v>-128678.74095612153</v>
      </c>
      <c r="UVQ66" s="1674">
        <f t="shared" ref="UVQ66" si="15578">$E59*$C$64*$C$66</f>
        <v>-128678.74095612153</v>
      </c>
      <c r="UVS66" s="1674">
        <f t="shared" ref="UVS66" si="15579">$E59*$C$64*$C$66</f>
        <v>-128678.74095612153</v>
      </c>
      <c r="UVU66" s="1674">
        <f t="shared" ref="UVU66" si="15580">$E59*$C$64*$C$66</f>
        <v>-128678.74095612153</v>
      </c>
      <c r="UVW66" s="1674">
        <f t="shared" ref="UVW66" si="15581">$E59*$C$64*$C$66</f>
        <v>-128678.74095612153</v>
      </c>
      <c r="UVY66" s="1674">
        <f t="shared" ref="UVY66" si="15582">$E59*$C$64*$C$66</f>
        <v>-128678.74095612153</v>
      </c>
      <c r="UWA66" s="1674">
        <f t="shared" ref="UWA66" si="15583">$E59*$C$64*$C$66</f>
        <v>-128678.74095612153</v>
      </c>
      <c r="UWC66" s="1674">
        <f t="shared" ref="UWC66" si="15584">$E59*$C$64*$C$66</f>
        <v>-128678.74095612153</v>
      </c>
      <c r="UWE66" s="1674">
        <f t="shared" ref="UWE66" si="15585">$E59*$C$64*$C$66</f>
        <v>-128678.74095612153</v>
      </c>
      <c r="UWG66" s="1674">
        <f t="shared" ref="UWG66" si="15586">$E59*$C$64*$C$66</f>
        <v>-128678.74095612153</v>
      </c>
      <c r="UWI66" s="1674">
        <f t="shared" ref="UWI66" si="15587">$E59*$C$64*$C$66</f>
        <v>-128678.74095612153</v>
      </c>
      <c r="UWK66" s="1674">
        <f t="shared" ref="UWK66" si="15588">$E59*$C$64*$C$66</f>
        <v>-128678.74095612153</v>
      </c>
      <c r="UWM66" s="1674">
        <f t="shared" ref="UWM66" si="15589">$E59*$C$64*$C$66</f>
        <v>-128678.74095612153</v>
      </c>
      <c r="UWO66" s="1674">
        <f t="shared" ref="UWO66" si="15590">$E59*$C$64*$C$66</f>
        <v>-128678.74095612153</v>
      </c>
      <c r="UWQ66" s="1674">
        <f t="shared" ref="UWQ66" si="15591">$E59*$C$64*$C$66</f>
        <v>-128678.74095612153</v>
      </c>
      <c r="UWS66" s="1674">
        <f t="shared" ref="UWS66" si="15592">$E59*$C$64*$C$66</f>
        <v>-128678.74095612153</v>
      </c>
      <c r="UWU66" s="1674">
        <f t="shared" ref="UWU66" si="15593">$E59*$C$64*$C$66</f>
        <v>-128678.74095612153</v>
      </c>
      <c r="UWW66" s="1674">
        <f t="shared" ref="UWW66" si="15594">$E59*$C$64*$C$66</f>
        <v>-128678.74095612153</v>
      </c>
      <c r="UWY66" s="1674">
        <f t="shared" ref="UWY66" si="15595">$E59*$C$64*$C$66</f>
        <v>-128678.74095612153</v>
      </c>
      <c r="UXA66" s="1674">
        <f t="shared" ref="UXA66" si="15596">$E59*$C$64*$C$66</f>
        <v>-128678.74095612153</v>
      </c>
      <c r="UXC66" s="1674">
        <f t="shared" ref="UXC66" si="15597">$E59*$C$64*$C$66</f>
        <v>-128678.74095612153</v>
      </c>
      <c r="UXE66" s="1674">
        <f t="shared" ref="UXE66" si="15598">$E59*$C$64*$C$66</f>
        <v>-128678.74095612153</v>
      </c>
      <c r="UXG66" s="1674">
        <f t="shared" ref="UXG66" si="15599">$E59*$C$64*$C$66</f>
        <v>-128678.74095612153</v>
      </c>
      <c r="UXI66" s="1674">
        <f t="shared" ref="UXI66" si="15600">$E59*$C$64*$C$66</f>
        <v>-128678.74095612153</v>
      </c>
      <c r="UXK66" s="1674">
        <f t="shared" ref="UXK66" si="15601">$E59*$C$64*$C$66</f>
        <v>-128678.74095612153</v>
      </c>
      <c r="UXM66" s="1674">
        <f t="shared" ref="UXM66" si="15602">$E59*$C$64*$C$66</f>
        <v>-128678.74095612153</v>
      </c>
      <c r="UXO66" s="1674">
        <f t="shared" ref="UXO66" si="15603">$E59*$C$64*$C$66</f>
        <v>-128678.74095612153</v>
      </c>
      <c r="UXQ66" s="1674">
        <f t="shared" ref="UXQ66" si="15604">$E59*$C$64*$C$66</f>
        <v>-128678.74095612153</v>
      </c>
      <c r="UXS66" s="1674">
        <f t="shared" ref="UXS66" si="15605">$E59*$C$64*$C$66</f>
        <v>-128678.74095612153</v>
      </c>
      <c r="UXU66" s="1674">
        <f t="shared" ref="UXU66" si="15606">$E59*$C$64*$C$66</f>
        <v>-128678.74095612153</v>
      </c>
      <c r="UXW66" s="1674">
        <f t="shared" ref="UXW66" si="15607">$E59*$C$64*$C$66</f>
        <v>-128678.74095612153</v>
      </c>
      <c r="UXY66" s="1674">
        <f t="shared" ref="UXY66" si="15608">$E59*$C$64*$C$66</f>
        <v>-128678.74095612153</v>
      </c>
      <c r="UYA66" s="1674">
        <f t="shared" ref="UYA66" si="15609">$E59*$C$64*$C$66</f>
        <v>-128678.74095612153</v>
      </c>
      <c r="UYC66" s="1674">
        <f t="shared" ref="UYC66" si="15610">$E59*$C$64*$C$66</f>
        <v>-128678.74095612153</v>
      </c>
      <c r="UYE66" s="1674">
        <f t="shared" ref="UYE66" si="15611">$E59*$C$64*$C$66</f>
        <v>-128678.74095612153</v>
      </c>
      <c r="UYG66" s="1674">
        <f t="shared" ref="UYG66" si="15612">$E59*$C$64*$C$66</f>
        <v>-128678.74095612153</v>
      </c>
      <c r="UYI66" s="1674">
        <f t="shared" ref="UYI66" si="15613">$E59*$C$64*$C$66</f>
        <v>-128678.74095612153</v>
      </c>
      <c r="UYK66" s="1674">
        <f t="shared" ref="UYK66" si="15614">$E59*$C$64*$C$66</f>
        <v>-128678.74095612153</v>
      </c>
      <c r="UYM66" s="1674">
        <f t="shared" ref="UYM66" si="15615">$E59*$C$64*$C$66</f>
        <v>-128678.74095612153</v>
      </c>
      <c r="UYO66" s="1674">
        <f t="shared" ref="UYO66" si="15616">$E59*$C$64*$C$66</f>
        <v>-128678.74095612153</v>
      </c>
      <c r="UYQ66" s="1674">
        <f t="shared" ref="UYQ66" si="15617">$E59*$C$64*$C$66</f>
        <v>-128678.74095612153</v>
      </c>
      <c r="UYS66" s="1674">
        <f t="shared" ref="UYS66" si="15618">$E59*$C$64*$C$66</f>
        <v>-128678.74095612153</v>
      </c>
      <c r="UYU66" s="1674">
        <f t="shared" ref="UYU66" si="15619">$E59*$C$64*$C$66</f>
        <v>-128678.74095612153</v>
      </c>
      <c r="UYW66" s="1674">
        <f t="shared" ref="UYW66" si="15620">$E59*$C$64*$C$66</f>
        <v>-128678.74095612153</v>
      </c>
      <c r="UYY66" s="1674">
        <f t="shared" ref="UYY66" si="15621">$E59*$C$64*$C$66</f>
        <v>-128678.74095612153</v>
      </c>
      <c r="UZA66" s="1674">
        <f t="shared" ref="UZA66" si="15622">$E59*$C$64*$C$66</f>
        <v>-128678.74095612153</v>
      </c>
      <c r="UZC66" s="1674">
        <f t="shared" ref="UZC66" si="15623">$E59*$C$64*$C$66</f>
        <v>-128678.74095612153</v>
      </c>
      <c r="UZE66" s="1674">
        <f t="shared" ref="UZE66" si="15624">$E59*$C$64*$C$66</f>
        <v>-128678.74095612153</v>
      </c>
      <c r="UZG66" s="1674">
        <f t="shared" ref="UZG66" si="15625">$E59*$C$64*$C$66</f>
        <v>-128678.74095612153</v>
      </c>
      <c r="UZI66" s="1674">
        <f t="shared" ref="UZI66" si="15626">$E59*$C$64*$C$66</f>
        <v>-128678.74095612153</v>
      </c>
      <c r="UZK66" s="1674">
        <f t="shared" ref="UZK66" si="15627">$E59*$C$64*$C$66</f>
        <v>-128678.74095612153</v>
      </c>
      <c r="UZM66" s="1674">
        <f t="shared" ref="UZM66" si="15628">$E59*$C$64*$C$66</f>
        <v>-128678.74095612153</v>
      </c>
      <c r="UZO66" s="1674">
        <f t="shared" ref="UZO66" si="15629">$E59*$C$64*$C$66</f>
        <v>-128678.74095612153</v>
      </c>
      <c r="UZQ66" s="1674">
        <f t="shared" ref="UZQ66" si="15630">$E59*$C$64*$C$66</f>
        <v>-128678.74095612153</v>
      </c>
      <c r="UZS66" s="1674">
        <f t="shared" ref="UZS66" si="15631">$E59*$C$64*$C$66</f>
        <v>-128678.74095612153</v>
      </c>
      <c r="UZU66" s="1674">
        <f t="shared" ref="UZU66" si="15632">$E59*$C$64*$C$66</f>
        <v>-128678.74095612153</v>
      </c>
      <c r="UZW66" s="1674">
        <f t="shared" ref="UZW66" si="15633">$E59*$C$64*$C$66</f>
        <v>-128678.74095612153</v>
      </c>
      <c r="UZY66" s="1674">
        <f t="shared" ref="UZY66" si="15634">$E59*$C$64*$C$66</f>
        <v>-128678.74095612153</v>
      </c>
      <c r="VAA66" s="1674">
        <f t="shared" ref="VAA66" si="15635">$E59*$C$64*$C$66</f>
        <v>-128678.74095612153</v>
      </c>
      <c r="VAC66" s="1674">
        <f t="shared" ref="VAC66" si="15636">$E59*$C$64*$C$66</f>
        <v>-128678.74095612153</v>
      </c>
      <c r="VAE66" s="1674">
        <f t="shared" ref="VAE66" si="15637">$E59*$C$64*$C$66</f>
        <v>-128678.74095612153</v>
      </c>
      <c r="VAG66" s="1674">
        <f t="shared" ref="VAG66" si="15638">$E59*$C$64*$C$66</f>
        <v>-128678.74095612153</v>
      </c>
      <c r="VAI66" s="1674">
        <f t="shared" ref="VAI66" si="15639">$E59*$C$64*$C$66</f>
        <v>-128678.74095612153</v>
      </c>
      <c r="VAK66" s="1674">
        <f t="shared" ref="VAK66" si="15640">$E59*$C$64*$C$66</f>
        <v>-128678.74095612153</v>
      </c>
      <c r="VAM66" s="1674">
        <f t="shared" ref="VAM66" si="15641">$E59*$C$64*$C$66</f>
        <v>-128678.74095612153</v>
      </c>
      <c r="VAO66" s="1674">
        <f t="shared" ref="VAO66" si="15642">$E59*$C$64*$C$66</f>
        <v>-128678.74095612153</v>
      </c>
      <c r="VAQ66" s="1674">
        <f t="shared" ref="VAQ66" si="15643">$E59*$C$64*$C$66</f>
        <v>-128678.74095612153</v>
      </c>
      <c r="VAS66" s="1674">
        <f t="shared" ref="VAS66" si="15644">$E59*$C$64*$C$66</f>
        <v>-128678.74095612153</v>
      </c>
      <c r="VAU66" s="1674">
        <f t="shared" ref="VAU66" si="15645">$E59*$C$64*$C$66</f>
        <v>-128678.74095612153</v>
      </c>
      <c r="VAW66" s="1674">
        <f t="shared" ref="VAW66" si="15646">$E59*$C$64*$C$66</f>
        <v>-128678.74095612153</v>
      </c>
      <c r="VAY66" s="1674">
        <f t="shared" ref="VAY66" si="15647">$E59*$C$64*$C$66</f>
        <v>-128678.74095612153</v>
      </c>
      <c r="VBA66" s="1674">
        <f t="shared" ref="VBA66" si="15648">$E59*$C$64*$C$66</f>
        <v>-128678.74095612153</v>
      </c>
      <c r="VBC66" s="1674">
        <f t="shared" ref="VBC66" si="15649">$E59*$C$64*$C$66</f>
        <v>-128678.74095612153</v>
      </c>
      <c r="VBE66" s="1674">
        <f t="shared" ref="VBE66" si="15650">$E59*$C$64*$C$66</f>
        <v>-128678.74095612153</v>
      </c>
      <c r="VBG66" s="1674">
        <f t="shared" ref="VBG66" si="15651">$E59*$C$64*$C$66</f>
        <v>-128678.74095612153</v>
      </c>
      <c r="VBI66" s="1674">
        <f t="shared" ref="VBI66" si="15652">$E59*$C$64*$C$66</f>
        <v>-128678.74095612153</v>
      </c>
      <c r="VBK66" s="1674">
        <f t="shared" ref="VBK66" si="15653">$E59*$C$64*$C$66</f>
        <v>-128678.74095612153</v>
      </c>
      <c r="VBM66" s="1674">
        <f t="shared" ref="VBM66" si="15654">$E59*$C$64*$C$66</f>
        <v>-128678.74095612153</v>
      </c>
      <c r="VBO66" s="1674">
        <f t="shared" ref="VBO66" si="15655">$E59*$C$64*$C$66</f>
        <v>-128678.74095612153</v>
      </c>
      <c r="VBQ66" s="1674">
        <f t="shared" ref="VBQ66" si="15656">$E59*$C$64*$C$66</f>
        <v>-128678.74095612153</v>
      </c>
      <c r="VBS66" s="1674">
        <f t="shared" ref="VBS66" si="15657">$E59*$C$64*$C$66</f>
        <v>-128678.74095612153</v>
      </c>
      <c r="VBU66" s="1674">
        <f t="shared" ref="VBU66" si="15658">$E59*$C$64*$C$66</f>
        <v>-128678.74095612153</v>
      </c>
      <c r="VBW66" s="1674">
        <f t="shared" ref="VBW66" si="15659">$E59*$C$64*$C$66</f>
        <v>-128678.74095612153</v>
      </c>
      <c r="VBY66" s="1674">
        <f t="shared" ref="VBY66" si="15660">$E59*$C$64*$C$66</f>
        <v>-128678.74095612153</v>
      </c>
      <c r="VCA66" s="1674">
        <f t="shared" ref="VCA66" si="15661">$E59*$C$64*$C$66</f>
        <v>-128678.74095612153</v>
      </c>
      <c r="VCC66" s="1674">
        <f t="shared" ref="VCC66" si="15662">$E59*$C$64*$C$66</f>
        <v>-128678.74095612153</v>
      </c>
      <c r="VCE66" s="1674">
        <f t="shared" ref="VCE66" si="15663">$E59*$C$64*$C$66</f>
        <v>-128678.74095612153</v>
      </c>
      <c r="VCG66" s="1674">
        <f t="shared" ref="VCG66" si="15664">$E59*$C$64*$C$66</f>
        <v>-128678.74095612153</v>
      </c>
      <c r="VCI66" s="1674">
        <f t="shared" ref="VCI66" si="15665">$E59*$C$64*$C$66</f>
        <v>-128678.74095612153</v>
      </c>
      <c r="VCK66" s="1674">
        <f t="shared" ref="VCK66" si="15666">$E59*$C$64*$C$66</f>
        <v>-128678.74095612153</v>
      </c>
      <c r="VCM66" s="1674">
        <f t="shared" ref="VCM66" si="15667">$E59*$C$64*$C$66</f>
        <v>-128678.74095612153</v>
      </c>
      <c r="VCO66" s="1674">
        <f t="shared" ref="VCO66" si="15668">$E59*$C$64*$C$66</f>
        <v>-128678.74095612153</v>
      </c>
      <c r="VCQ66" s="1674">
        <f t="shared" ref="VCQ66" si="15669">$E59*$C$64*$C$66</f>
        <v>-128678.74095612153</v>
      </c>
      <c r="VCS66" s="1674">
        <f t="shared" ref="VCS66" si="15670">$E59*$C$64*$C$66</f>
        <v>-128678.74095612153</v>
      </c>
      <c r="VCU66" s="1674">
        <f t="shared" ref="VCU66" si="15671">$E59*$C$64*$C$66</f>
        <v>-128678.74095612153</v>
      </c>
      <c r="VCW66" s="1674">
        <f t="shared" ref="VCW66" si="15672">$E59*$C$64*$C$66</f>
        <v>-128678.74095612153</v>
      </c>
      <c r="VCY66" s="1674">
        <f t="shared" ref="VCY66" si="15673">$E59*$C$64*$C$66</f>
        <v>-128678.74095612153</v>
      </c>
      <c r="VDA66" s="1674">
        <f t="shared" ref="VDA66" si="15674">$E59*$C$64*$C$66</f>
        <v>-128678.74095612153</v>
      </c>
      <c r="VDC66" s="1674">
        <f t="shared" ref="VDC66" si="15675">$E59*$C$64*$C$66</f>
        <v>-128678.74095612153</v>
      </c>
      <c r="VDE66" s="1674">
        <f t="shared" ref="VDE66" si="15676">$E59*$C$64*$C$66</f>
        <v>-128678.74095612153</v>
      </c>
      <c r="VDG66" s="1674">
        <f t="shared" ref="VDG66" si="15677">$E59*$C$64*$C$66</f>
        <v>-128678.74095612153</v>
      </c>
      <c r="VDI66" s="1674">
        <f t="shared" ref="VDI66" si="15678">$E59*$C$64*$C$66</f>
        <v>-128678.74095612153</v>
      </c>
      <c r="VDK66" s="1674">
        <f t="shared" ref="VDK66" si="15679">$E59*$C$64*$C$66</f>
        <v>-128678.74095612153</v>
      </c>
      <c r="VDM66" s="1674">
        <f t="shared" ref="VDM66" si="15680">$E59*$C$64*$C$66</f>
        <v>-128678.74095612153</v>
      </c>
      <c r="VDO66" s="1674">
        <f t="shared" ref="VDO66" si="15681">$E59*$C$64*$C$66</f>
        <v>-128678.74095612153</v>
      </c>
      <c r="VDQ66" s="1674">
        <f t="shared" ref="VDQ66" si="15682">$E59*$C$64*$C$66</f>
        <v>-128678.74095612153</v>
      </c>
      <c r="VDS66" s="1674">
        <f t="shared" ref="VDS66" si="15683">$E59*$C$64*$C$66</f>
        <v>-128678.74095612153</v>
      </c>
      <c r="VDU66" s="1674">
        <f t="shared" ref="VDU66" si="15684">$E59*$C$64*$C$66</f>
        <v>-128678.74095612153</v>
      </c>
      <c r="VDW66" s="1674">
        <f t="shared" ref="VDW66" si="15685">$E59*$C$64*$C$66</f>
        <v>-128678.74095612153</v>
      </c>
      <c r="VDY66" s="1674">
        <f t="shared" ref="VDY66" si="15686">$E59*$C$64*$C$66</f>
        <v>-128678.74095612153</v>
      </c>
      <c r="VEA66" s="1674">
        <f t="shared" ref="VEA66" si="15687">$E59*$C$64*$C$66</f>
        <v>-128678.74095612153</v>
      </c>
      <c r="VEC66" s="1674">
        <f t="shared" ref="VEC66" si="15688">$E59*$C$64*$C$66</f>
        <v>-128678.74095612153</v>
      </c>
      <c r="VEE66" s="1674">
        <f t="shared" ref="VEE66" si="15689">$E59*$C$64*$C$66</f>
        <v>-128678.74095612153</v>
      </c>
      <c r="VEG66" s="1674">
        <f t="shared" ref="VEG66" si="15690">$E59*$C$64*$C$66</f>
        <v>-128678.74095612153</v>
      </c>
      <c r="VEI66" s="1674">
        <f t="shared" ref="VEI66" si="15691">$E59*$C$64*$C$66</f>
        <v>-128678.74095612153</v>
      </c>
      <c r="VEK66" s="1674">
        <f t="shared" ref="VEK66" si="15692">$E59*$C$64*$C$66</f>
        <v>-128678.74095612153</v>
      </c>
      <c r="VEM66" s="1674">
        <f t="shared" ref="VEM66" si="15693">$E59*$C$64*$C$66</f>
        <v>-128678.74095612153</v>
      </c>
      <c r="VEO66" s="1674">
        <f t="shared" ref="VEO66" si="15694">$E59*$C$64*$C$66</f>
        <v>-128678.74095612153</v>
      </c>
      <c r="VEQ66" s="1674">
        <f t="shared" ref="VEQ66" si="15695">$E59*$C$64*$C$66</f>
        <v>-128678.74095612153</v>
      </c>
      <c r="VES66" s="1674">
        <f t="shared" ref="VES66" si="15696">$E59*$C$64*$C$66</f>
        <v>-128678.74095612153</v>
      </c>
      <c r="VEU66" s="1674">
        <f t="shared" ref="VEU66" si="15697">$E59*$C$64*$C$66</f>
        <v>-128678.74095612153</v>
      </c>
      <c r="VEW66" s="1674">
        <f t="shared" ref="VEW66" si="15698">$E59*$C$64*$C$66</f>
        <v>-128678.74095612153</v>
      </c>
      <c r="VEY66" s="1674">
        <f t="shared" ref="VEY66" si="15699">$E59*$C$64*$C$66</f>
        <v>-128678.74095612153</v>
      </c>
      <c r="VFA66" s="1674">
        <f t="shared" ref="VFA66" si="15700">$E59*$C$64*$C$66</f>
        <v>-128678.74095612153</v>
      </c>
      <c r="VFC66" s="1674">
        <f t="shared" ref="VFC66" si="15701">$E59*$C$64*$C$66</f>
        <v>-128678.74095612153</v>
      </c>
      <c r="VFE66" s="1674">
        <f t="shared" ref="VFE66" si="15702">$E59*$C$64*$C$66</f>
        <v>-128678.74095612153</v>
      </c>
      <c r="VFG66" s="1674">
        <f t="shared" ref="VFG66" si="15703">$E59*$C$64*$C$66</f>
        <v>-128678.74095612153</v>
      </c>
      <c r="VFI66" s="1674">
        <f t="shared" ref="VFI66" si="15704">$E59*$C$64*$C$66</f>
        <v>-128678.74095612153</v>
      </c>
      <c r="VFK66" s="1674">
        <f t="shared" ref="VFK66" si="15705">$E59*$C$64*$C$66</f>
        <v>-128678.74095612153</v>
      </c>
      <c r="VFM66" s="1674">
        <f t="shared" ref="VFM66" si="15706">$E59*$C$64*$C$66</f>
        <v>-128678.74095612153</v>
      </c>
      <c r="VFO66" s="1674">
        <f t="shared" ref="VFO66" si="15707">$E59*$C$64*$C$66</f>
        <v>-128678.74095612153</v>
      </c>
      <c r="VFQ66" s="1674">
        <f t="shared" ref="VFQ66" si="15708">$E59*$C$64*$C$66</f>
        <v>-128678.74095612153</v>
      </c>
      <c r="VFS66" s="1674">
        <f t="shared" ref="VFS66" si="15709">$E59*$C$64*$C$66</f>
        <v>-128678.74095612153</v>
      </c>
      <c r="VFU66" s="1674">
        <f t="shared" ref="VFU66" si="15710">$E59*$C$64*$C$66</f>
        <v>-128678.74095612153</v>
      </c>
      <c r="VFW66" s="1674">
        <f t="shared" ref="VFW66" si="15711">$E59*$C$64*$C$66</f>
        <v>-128678.74095612153</v>
      </c>
      <c r="VFY66" s="1674">
        <f t="shared" ref="VFY66" si="15712">$E59*$C$64*$C$66</f>
        <v>-128678.74095612153</v>
      </c>
      <c r="VGA66" s="1674">
        <f t="shared" ref="VGA66" si="15713">$E59*$C$64*$C$66</f>
        <v>-128678.74095612153</v>
      </c>
      <c r="VGC66" s="1674">
        <f t="shared" ref="VGC66" si="15714">$E59*$C$64*$C$66</f>
        <v>-128678.74095612153</v>
      </c>
      <c r="VGE66" s="1674">
        <f t="shared" ref="VGE66" si="15715">$E59*$C$64*$C$66</f>
        <v>-128678.74095612153</v>
      </c>
      <c r="VGG66" s="1674">
        <f t="shared" ref="VGG66" si="15716">$E59*$C$64*$C$66</f>
        <v>-128678.74095612153</v>
      </c>
      <c r="VGI66" s="1674">
        <f t="shared" ref="VGI66" si="15717">$E59*$C$64*$C$66</f>
        <v>-128678.74095612153</v>
      </c>
      <c r="VGK66" s="1674">
        <f t="shared" ref="VGK66" si="15718">$E59*$C$64*$C$66</f>
        <v>-128678.74095612153</v>
      </c>
      <c r="VGM66" s="1674">
        <f t="shared" ref="VGM66" si="15719">$E59*$C$64*$C$66</f>
        <v>-128678.74095612153</v>
      </c>
      <c r="VGO66" s="1674">
        <f t="shared" ref="VGO66" si="15720">$E59*$C$64*$C$66</f>
        <v>-128678.74095612153</v>
      </c>
      <c r="VGQ66" s="1674">
        <f t="shared" ref="VGQ66" si="15721">$E59*$C$64*$C$66</f>
        <v>-128678.74095612153</v>
      </c>
      <c r="VGS66" s="1674">
        <f t="shared" ref="VGS66" si="15722">$E59*$C$64*$C$66</f>
        <v>-128678.74095612153</v>
      </c>
      <c r="VGU66" s="1674">
        <f t="shared" ref="VGU66" si="15723">$E59*$C$64*$C$66</f>
        <v>-128678.74095612153</v>
      </c>
      <c r="VGW66" s="1674">
        <f t="shared" ref="VGW66" si="15724">$E59*$C$64*$C$66</f>
        <v>-128678.74095612153</v>
      </c>
      <c r="VGY66" s="1674">
        <f t="shared" ref="VGY66" si="15725">$E59*$C$64*$C$66</f>
        <v>-128678.74095612153</v>
      </c>
      <c r="VHA66" s="1674">
        <f t="shared" ref="VHA66" si="15726">$E59*$C$64*$C$66</f>
        <v>-128678.74095612153</v>
      </c>
      <c r="VHC66" s="1674">
        <f t="shared" ref="VHC66" si="15727">$E59*$C$64*$C$66</f>
        <v>-128678.74095612153</v>
      </c>
      <c r="VHE66" s="1674">
        <f t="shared" ref="VHE66" si="15728">$E59*$C$64*$C$66</f>
        <v>-128678.74095612153</v>
      </c>
      <c r="VHG66" s="1674">
        <f t="shared" ref="VHG66" si="15729">$E59*$C$64*$C$66</f>
        <v>-128678.74095612153</v>
      </c>
      <c r="VHI66" s="1674">
        <f t="shared" ref="VHI66" si="15730">$E59*$C$64*$C$66</f>
        <v>-128678.74095612153</v>
      </c>
      <c r="VHK66" s="1674">
        <f t="shared" ref="VHK66" si="15731">$E59*$C$64*$C$66</f>
        <v>-128678.74095612153</v>
      </c>
      <c r="VHM66" s="1674">
        <f t="shared" ref="VHM66" si="15732">$E59*$C$64*$C$66</f>
        <v>-128678.74095612153</v>
      </c>
      <c r="VHO66" s="1674">
        <f t="shared" ref="VHO66" si="15733">$E59*$C$64*$C$66</f>
        <v>-128678.74095612153</v>
      </c>
      <c r="VHQ66" s="1674">
        <f t="shared" ref="VHQ66" si="15734">$E59*$C$64*$C$66</f>
        <v>-128678.74095612153</v>
      </c>
      <c r="VHS66" s="1674">
        <f t="shared" ref="VHS66" si="15735">$E59*$C$64*$C$66</f>
        <v>-128678.74095612153</v>
      </c>
      <c r="VHU66" s="1674">
        <f t="shared" ref="VHU66" si="15736">$E59*$C$64*$C$66</f>
        <v>-128678.74095612153</v>
      </c>
      <c r="VHW66" s="1674">
        <f t="shared" ref="VHW66" si="15737">$E59*$C$64*$C$66</f>
        <v>-128678.74095612153</v>
      </c>
      <c r="VHY66" s="1674">
        <f t="shared" ref="VHY66" si="15738">$E59*$C$64*$C$66</f>
        <v>-128678.74095612153</v>
      </c>
      <c r="VIA66" s="1674">
        <f t="shared" ref="VIA66" si="15739">$E59*$C$64*$C$66</f>
        <v>-128678.74095612153</v>
      </c>
      <c r="VIC66" s="1674">
        <f t="shared" ref="VIC66" si="15740">$E59*$C$64*$C$66</f>
        <v>-128678.74095612153</v>
      </c>
      <c r="VIE66" s="1674">
        <f t="shared" ref="VIE66" si="15741">$E59*$C$64*$C$66</f>
        <v>-128678.74095612153</v>
      </c>
      <c r="VIG66" s="1674">
        <f t="shared" ref="VIG66" si="15742">$E59*$C$64*$C$66</f>
        <v>-128678.74095612153</v>
      </c>
      <c r="VII66" s="1674">
        <f t="shared" ref="VII66" si="15743">$E59*$C$64*$C$66</f>
        <v>-128678.74095612153</v>
      </c>
      <c r="VIK66" s="1674">
        <f t="shared" ref="VIK66" si="15744">$E59*$C$64*$C$66</f>
        <v>-128678.74095612153</v>
      </c>
      <c r="VIM66" s="1674">
        <f t="shared" ref="VIM66" si="15745">$E59*$C$64*$C$66</f>
        <v>-128678.74095612153</v>
      </c>
      <c r="VIO66" s="1674">
        <f t="shared" ref="VIO66" si="15746">$E59*$C$64*$C$66</f>
        <v>-128678.74095612153</v>
      </c>
      <c r="VIQ66" s="1674">
        <f t="shared" ref="VIQ66" si="15747">$E59*$C$64*$C$66</f>
        <v>-128678.74095612153</v>
      </c>
      <c r="VIS66" s="1674">
        <f t="shared" ref="VIS66" si="15748">$E59*$C$64*$C$66</f>
        <v>-128678.74095612153</v>
      </c>
      <c r="VIU66" s="1674">
        <f t="shared" ref="VIU66" si="15749">$E59*$C$64*$C$66</f>
        <v>-128678.74095612153</v>
      </c>
      <c r="VIW66" s="1674">
        <f t="shared" ref="VIW66" si="15750">$E59*$C$64*$C$66</f>
        <v>-128678.74095612153</v>
      </c>
      <c r="VIY66" s="1674">
        <f t="shared" ref="VIY66" si="15751">$E59*$C$64*$C$66</f>
        <v>-128678.74095612153</v>
      </c>
      <c r="VJA66" s="1674">
        <f t="shared" ref="VJA66" si="15752">$E59*$C$64*$C$66</f>
        <v>-128678.74095612153</v>
      </c>
      <c r="VJC66" s="1674">
        <f t="shared" ref="VJC66" si="15753">$E59*$C$64*$C$66</f>
        <v>-128678.74095612153</v>
      </c>
      <c r="VJE66" s="1674">
        <f t="shared" ref="VJE66" si="15754">$E59*$C$64*$C$66</f>
        <v>-128678.74095612153</v>
      </c>
      <c r="VJG66" s="1674">
        <f t="shared" ref="VJG66" si="15755">$E59*$C$64*$C$66</f>
        <v>-128678.74095612153</v>
      </c>
      <c r="VJI66" s="1674">
        <f t="shared" ref="VJI66" si="15756">$E59*$C$64*$C$66</f>
        <v>-128678.74095612153</v>
      </c>
      <c r="VJK66" s="1674">
        <f t="shared" ref="VJK66" si="15757">$E59*$C$64*$C$66</f>
        <v>-128678.74095612153</v>
      </c>
      <c r="VJM66" s="1674">
        <f t="shared" ref="VJM66" si="15758">$E59*$C$64*$C$66</f>
        <v>-128678.74095612153</v>
      </c>
      <c r="VJO66" s="1674">
        <f t="shared" ref="VJO66" si="15759">$E59*$C$64*$C$66</f>
        <v>-128678.74095612153</v>
      </c>
      <c r="VJQ66" s="1674">
        <f t="shared" ref="VJQ66" si="15760">$E59*$C$64*$C$66</f>
        <v>-128678.74095612153</v>
      </c>
      <c r="VJS66" s="1674">
        <f t="shared" ref="VJS66" si="15761">$E59*$C$64*$C$66</f>
        <v>-128678.74095612153</v>
      </c>
      <c r="VJU66" s="1674">
        <f t="shared" ref="VJU66" si="15762">$E59*$C$64*$C$66</f>
        <v>-128678.74095612153</v>
      </c>
      <c r="VJW66" s="1674">
        <f t="shared" ref="VJW66" si="15763">$E59*$C$64*$C$66</f>
        <v>-128678.74095612153</v>
      </c>
      <c r="VJY66" s="1674">
        <f t="shared" ref="VJY66" si="15764">$E59*$C$64*$C$66</f>
        <v>-128678.74095612153</v>
      </c>
      <c r="VKA66" s="1674">
        <f t="shared" ref="VKA66" si="15765">$E59*$C$64*$C$66</f>
        <v>-128678.74095612153</v>
      </c>
      <c r="VKC66" s="1674">
        <f t="shared" ref="VKC66" si="15766">$E59*$C$64*$C$66</f>
        <v>-128678.74095612153</v>
      </c>
      <c r="VKE66" s="1674">
        <f t="shared" ref="VKE66" si="15767">$E59*$C$64*$C$66</f>
        <v>-128678.74095612153</v>
      </c>
      <c r="VKG66" s="1674">
        <f t="shared" ref="VKG66" si="15768">$E59*$C$64*$C$66</f>
        <v>-128678.74095612153</v>
      </c>
      <c r="VKI66" s="1674">
        <f t="shared" ref="VKI66" si="15769">$E59*$C$64*$C$66</f>
        <v>-128678.74095612153</v>
      </c>
      <c r="VKK66" s="1674">
        <f t="shared" ref="VKK66" si="15770">$E59*$C$64*$C$66</f>
        <v>-128678.74095612153</v>
      </c>
      <c r="VKM66" s="1674">
        <f t="shared" ref="VKM66" si="15771">$E59*$C$64*$C$66</f>
        <v>-128678.74095612153</v>
      </c>
      <c r="VKO66" s="1674">
        <f t="shared" ref="VKO66" si="15772">$E59*$C$64*$C$66</f>
        <v>-128678.74095612153</v>
      </c>
      <c r="VKQ66" s="1674">
        <f t="shared" ref="VKQ66" si="15773">$E59*$C$64*$C$66</f>
        <v>-128678.74095612153</v>
      </c>
      <c r="VKS66" s="1674">
        <f t="shared" ref="VKS66" si="15774">$E59*$C$64*$C$66</f>
        <v>-128678.74095612153</v>
      </c>
      <c r="VKU66" s="1674">
        <f t="shared" ref="VKU66" si="15775">$E59*$C$64*$C$66</f>
        <v>-128678.74095612153</v>
      </c>
      <c r="VKW66" s="1674">
        <f t="shared" ref="VKW66" si="15776">$E59*$C$64*$C$66</f>
        <v>-128678.74095612153</v>
      </c>
      <c r="VKY66" s="1674">
        <f t="shared" ref="VKY66" si="15777">$E59*$C$64*$C$66</f>
        <v>-128678.74095612153</v>
      </c>
      <c r="VLA66" s="1674">
        <f t="shared" ref="VLA66" si="15778">$E59*$C$64*$C$66</f>
        <v>-128678.74095612153</v>
      </c>
      <c r="VLC66" s="1674">
        <f t="shared" ref="VLC66" si="15779">$E59*$C$64*$C$66</f>
        <v>-128678.74095612153</v>
      </c>
      <c r="VLE66" s="1674">
        <f t="shared" ref="VLE66" si="15780">$E59*$C$64*$C$66</f>
        <v>-128678.74095612153</v>
      </c>
      <c r="VLG66" s="1674">
        <f t="shared" ref="VLG66" si="15781">$E59*$C$64*$C$66</f>
        <v>-128678.74095612153</v>
      </c>
      <c r="VLI66" s="1674">
        <f t="shared" ref="VLI66" si="15782">$E59*$C$64*$C$66</f>
        <v>-128678.74095612153</v>
      </c>
      <c r="VLK66" s="1674">
        <f t="shared" ref="VLK66" si="15783">$E59*$C$64*$C$66</f>
        <v>-128678.74095612153</v>
      </c>
      <c r="VLM66" s="1674">
        <f t="shared" ref="VLM66" si="15784">$E59*$C$64*$C$66</f>
        <v>-128678.74095612153</v>
      </c>
      <c r="VLO66" s="1674">
        <f t="shared" ref="VLO66" si="15785">$E59*$C$64*$C$66</f>
        <v>-128678.74095612153</v>
      </c>
      <c r="VLQ66" s="1674">
        <f t="shared" ref="VLQ66" si="15786">$E59*$C$64*$C$66</f>
        <v>-128678.74095612153</v>
      </c>
      <c r="VLS66" s="1674">
        <f t="shared" ref="VLS66" si="15787">$E59*$C$64*$C$66</f>
        <v>-128678.74095612153</v>
      </c>
      <c r="VLU66" s="1674">
        <f t="shared" ref="VLU66" si="15788">$E59*$C$64*$C$66</f>
        <v>-128678.74095612153</v>
      </c>
      <c r="VLW66" s="1674">
        <f t="shared" ref="VLW66" si="15789">$E59*$C$64*$C$66</f>
        <v>-128678.74095612153</v>
      </c>
      <c r="VLY66" s="1674">
        <f t="shared" ref="VLY66" si="15790">$E59*$C$64*$C$66</f>
        <v>-128678.74095612153</v>
      </c>
      <c r="VMA66" s="1674">
        <f t="shared" ref="VMA66" si="15791">$E59*$C$64*$C$66</f>
        <v>-128678.74095612153</v>
      </c>
      <c r="VMC66" s="1674">
        <f t="shared" ref="VMC66" si="15792">$E59*$C$64*$C$66</f>
        <v>-128678.74095612153</v>
      </c>
      <c r="VME66" s="1674">
        <f t="shared" ref="VME66" si="15793">$E59*$C$64*$C$66</f>
        <v>-128678.74095612153</v>
      </c>
      <c r="VMG66" s="1674">
        <f t="shared" ref="VMG66" si="15794">$E59*$C$64*$C$66</f>
        <v>-128678.74095612153</v>
      </c>
      <c r="VMI66" s="1674">
        <f t="shared" ref="VMI66" si="15795">$E59*$C$64*$C$66</f>
        <v>-128678.74095612153</v>
      </c>
      <c r="VMK66" s="1674">
        <f t="shared" ref="VMK66" si="15796">$E59*$C$64*$C$66</f>
        <v>-128678.74095612153</v>
      </c>
      <c r="VMM66" s="1674">
        <f t="shared" ref="VMM66" si="15797">$E59*$C$64*$C$66</f>
        <v>-128678.74095612153</v>
      </c>
      <c r="VMO66" s="1674">
        <f t="shared" ref="VMO66" si="15798">$E59*$C$64*$C$66</f>
        <v>-128678.74095612153</v>
      </c>
      <c r="VMQ66" s="1674">
        <f t="shared" ref="VMQ66" si="15799">$E59*$C$64*$C$66</f>
        <v>-128678.74095612153</v>
      </c>
      <c r="VMS66" s="1674">
        <f t="shared" ref="VMS66" si="15800">$E59*$C$64*$C$66</f>
        <v>-128678.74095612153</v>
      </c>
      <c r="VMU66" s="1674">
        <f t="shared" ref="VMU66" si="15801">$E59*$C$64*$C$66</f>
        <v>-128678.74095612153</v>
      </c>
      <c r="VMW66" s="1674">
        <f t="shared" ref="VMW66" si="15802">$E59*$C$64*$C$66</f>
        <v>-128678.74095612153</v>
      </c>
      <c r="VMY66" s="1674">
        <f t="shared" ref="VMY66" si="15803">$E59*$C$64*$C$66</f>
        <v>-128678.74095612153</v>
      </c>
      <c r="VNA66" s="1674">
        <f t="shared" ref="VNA66" si="15804">$E59*$C$64*$C$66</f>
        <v>-128678.74095612153</v>
      </c>
      <c r="VNC66" s="1674">
        <f t="shared" ref="VNC66" si="15805">$E59*$C$64*$C$66</f>
        <v>-128678.74095612153</v>
      </c>
      <c r="VNE66" s="1674">
        <f t="shared" ref="VNE66" si="15806">$E59*$C$64*$C$66</f>
        <v>-128678.74095612153</v>
      </c>
      <c r="VNG66" s="1674">
        <f t="shared" ref="VNG66" si="15807">$E59*$C$64*$C$66</f>
        <v>-128678.74095612153</v>
      </c>
      <c r="VNI66" s="1674">
        <f t="shared" ref="VNI66" si="15808">$E59*$C$64*$C$66</f>
        <v>-128678.74095612153</v>
      </c>
      <c r="VNK66" s="1674">
        <f t="shared" ref="VNK66" si="15809">$E59*$C$64*$C$66</f>
        <v>-128678.74095612153</v>
      </c>
      <c r="VNM66" s="1674">
        <f t="shared" ref="VNM66" si="15810">$E59*$C$64*$C$66</f>
        <v>-128678.74095612153</v>
      </c>
      <c r="VNO66" s="1674">
        <f t="shared" ref="VNO66" si="15811">$E59*$C$64*$C$66</f>
        <v>-128678.74095612153</v>
      </c>
      <c r="VNQ66" s="1674">
        <f t="shared" ref="VNQ66" si="15812">$E59*$C$64*$C$66</f>
        <v>-128678.74095612153</v>
      </c>
      <c r="VNS66" s="1674">
        <f t="shared" ref="VNS66" si="15813">$E59*$C$64*$C$66</f>
        <v>-128678.74095612153</v>
      </c>
      <c r="VNU66" s="1674">
        <f t="shared" ref="VNU66" si="15814">$E59*$C$64*$C$66</f>
        <v>-128678.74095612153</v>
      </c>
      <c r="VNW66" s="1674">
        <f t="shared" ref="VNW66" si="15815">$E59*$C$64*$C$66</f>
        <v>-128678.74095612153</v>
      </c>
      <c r="VNY66" s="1674">
        <f t="shared" ref="VNY66" si="15816">$E59*$C$64*$C$66</f>
        <v>-128678.74095612153</v>
      </c>
      <c r="VOA66" s="1674">
        <f t="shared" ref="VOA66" si="15817">$E59*$C$64*$C$66</f>
        <v>-128678.74095612153</v>
      </c>
      <c r="VOC66" s="1674">
        <f t="shared" ref="VOC66" si="15818">$E59*$C$64*$C$66</f>
        <v>-128678.74095612153</v>
      </c>
      <c r="VOE66" s="1674">
        <f t="shared" ref="VOE66" si="15819">$E59*$C$64*$C$66</f>
        <v>-128678.74095612153</v>
      </c>
      <c r="VOG66" s="1674">
        <f t="shared" ref="VOG66" si="15820">$E59*$C$64*$C$66</f>
        <v>-128678.74095612153</v>
      </c>
      <c r="VOI66" s="1674">
        <f t="shared" ref="VOI66" si="15821">$E59*$C$64*$C$66</f>
        <v>-128678.74095612153</v>
      </c>
      <c r="VOK66" s="1674">
        <f t="shared" ref="VOK66" si="15822">$E59*$C$64*$C$66</f>
        <v>-128678.74095612153</v>
      </c>
      <c r="VOM66" s="1674">
        <f t="shared" ref="VOM66" si="15823">$E59*$C$64*$C$66</f>
        <v>-128678.74095612153</v>
      </c>
      <c r="VOO66" s="1674">
        <f t="shared" ref="VOO66" si="15824">$E59*$C$64*$C$66</f>
        <v>-128678.74095612153</v>
      </c>
      <c r="VOQ66" s="1674">
        <f t="shared" ref="VOQ66" si="15825">$E59*$C$64*$C$66</f>
        <v>-128678.74095612153</v>
      </c>
      <c r="VOS66" s="1674">
        <f t="shared" ref="VOS66" si="15826">$E59*$C$64*$C$66</f>
        <v>-128678.74095612153</v>
      </c>
      <c r="VOU66" s="1674">
        <f t="shared" ref="VOU66" si="15827">$E59*$C$64*$C$66</f>
        <v>-128678.74095612153</v>
      </c>
      <c r="VOW66" s="1674">
        <f t="shared" ref="VOW66" si="15828">$E59*$C$64*$C$66</f>
        <v>-128678.74095612153</v>
      </c>
      <c r="VOY66" s="1674">
        <f t="shared" ref="VOY66" si="15829">$E59*$C$64*$C$66</f>
        <v>-128678.74095612153</v>
      </c>
      <c r="VPA66" s="1674">
        <f t="shared" ref="VPA66" si="15830">$E59*$C$64*$C$66</f>
        <v>-128678.74095612153</v>
      </c>
      <c r="VPC66" s="1674">
        <f t="shared" ref="VPC66" si="15831">$E59*$C$64*$C$66</f>
        <v>-128678.74095612153</v>
      </c>
      <c r="VPE66" s="1674">
        <f t="shared" ref="VPE66" si="15832">$E59*$C$64*$C$66</f>
        <v>-128678.74095612153</v>
      </c>
      <c r="VPG66" s="1674">
        <f t="shared" ref="VPG66" si="15833">$E59*$C$64*$C$66</f>
        <v>-128678.74095612153</v>
      </c>
      <c r="VPI66" s="1674">
        <f t="shared" ref="VPI66" si="15834">$E59*$C$64*$C$66</f>
        <v>-128678.74095612153</v>
      </c>
      <c r="VPK66" s="1674">
        <f t="shared" ref="VPK66" si="15835">$E59*$C$64*$C$66</f>
        <v>-128678.74095612153</v>
      </c>
      <c r="VPM66" s="1674">
        <f t="shared" ref="VPM66" si="15836">$E59*$C$64*$C$66</f>
        <v>-128678.74095612153</v>
      </c>
      <c r="VPO66" s="1674">
        <f t="shared" ref="VPO66" si="15837">$E59*$C$64*$C$66</f>
        <v>-128678.74095612153</v>
      </c>
      <c r="VPQ66" s="1674">
        <f t="shared" ref="VPQ66" si="15838">$E59*$C$64*$C$66</f>
        <v>-128678.74095612153</v>
      </c>
      <c r="VPS66" s="1674">
        <f t="shared" ref="VPS66" si="15839">$E59*$C$64*$C$66</f>
        <v>-128678.74095612153</v>
      </c>
      <c r="VPU66" s="1674">
        <f t="shared" ref="VPU66" si="15840">$E59*$C$64*$C$66</f>
        <v>-128678.74095612153</v>
      </c>
      <c r="VPW66" s="1674">
        <f t="shared" ref="VPW66" si="15841">$E59*$C$64*$C$66</f>
        <v>-128678.74095612153</v>
      </c>
      <c r="VPY66" s="1674">
        <f t="shared" ref="VPY66" si="15842">$E59*$C$64*$C$66</f>
        <v>-128678.74095612153</v>
      </c>
      <c r="VQA66" s="1674">
        <f t="shared" ref="VQA66" si="15843">$E59*$C$64*$C$66</f>
        <v>-128678.74095612153</v>
      </c>
      <c r="VQC66" s="1674">
        <f t="shared" ref="VQC66" si="15844">$E59*$C$64*$C$66</f>
        <v>-128678.74095612153</v>
      </c>
      <c r="VQE66" s="1674">
        <f t="shared" ref="VQE66" si="15845">$E59*$C$64*$C$66</f>
        <v>-128678.74095612153</v>
      </c>
      <c r="VQG66" s="1674">
        <f t="shared" ref="VQG66" si="15846">$E59*$C$64*$C$66</f>
        <v>-128678.74095612153</v>
      </c>
      <c r="VQI66" s="1674">
        <f t="shared" ref="VQI66" si="15847">$E59*$C$64*$C$66</f>
        <v>-128678.74095612153</v>
      </c>
      <c r="VQK66" s="1674">
        <f t="shared" ref="VQK66" si="15848">$E59*$C$64*$C$66</f>
        <v>-128678.74095612153</v>
      </c>
      <c r="VQM66" s="1674">
        <f t="shared" ref="VQM66" si="15849">$E59*$C$64*$C$66</f>
        <v>-128678.74095612153</v>
      </c>
      <c r="VQO66" s="1674">
        <f t="shared" ref="VQO66" si="15850">$E59*$C$64*$C$66</f>
        <v>-128678.74095612153</v>
      </c>
      <c r="VQQ66" s="1674">
        <f t="shared" ref="VQQ66" si="15851">$E59*$C$64*$C$66</f>
        <v>-128678.74095612153</v>
      </c>
      <c r="VQS66" s="1674">
        <f t="shared" ref="VQS66" si="15852">$E59*$C$64*$C$66</f>
        <v>-128678.74095612153</v>
      </c>
      <c r="VQU66" s="1674">
        <f t="shared" ref="VQU66" si="15853">$E59*$C$64*$C$66</f>
        <v>-128678.74095612153</v>
      </c>
      <c r="VQW66" s="1674">
        <f t="shared" ref="VQW66" si="15854">$E59*$C$64*$C$66</f>
        <v>-128678.74095612153</v>
      </c>
      <c r="VQY66" s="1674">
        <f t="shared" ref="VQY66" si="15855">$E59*$C$64*$C$66</f>
        <v>-128678.74095612153</v>
      </c>
      <c r="VRA66" s="1674">
        <f t="shared" ref="VRA66" si="15856">$E59*$C$64*$C$66</f>
        <v>-128678.74095612153</v>
      </c>
      <c r="VRC66" s="1674">
        <f t="shared" ref="VRC66" si="15857">$E59*$C$64*$C$66</f>
        <v>-128678.74095612153</v>
      </c>
      <c r="VRE66" s="1674">
        <f t="shared" ref="VRE66" si="15858">$E59*$C$64*$C$66</f>
        <v>-128678.74095612153</v>
      </c>
      <c r="VRG66" s="1674">
        <f t="shared" ref="VRG66" si="15859">$E59*$C$64*$C$66</f>
        <v>-128678.74095612153</v>
      </c>
      <c r="VRI66" s="1674">
        <f t="shared" ref="VRI66" si="15860">$E59*$C$64*$C$66</f>
        <v>-128678.74095612153</v>
      </c>
      <c r="VRK66" s="1674">
        <f t="shared" ref="VRK66" si="15861">$E59*$C$64*$C$66</f>
        <v>-128678.74095612153</v>
      </c>
      <c r="VRM66" s="1674">
        <f t="shared" ref="VRM66" si="15862">$E59*$C$64*$C$66</f>
        <v>-128678.74095612153</v>
      </c>
      <c r="VRO66" s="1674">
        <f t="shared" ref="VRO66" si="15863">$E59*$C$64*$C$66</f>
        <v>-128678.74095612153</v>
      </c>
      <c r="VRQ66" s="1674">
        <f t="shared" ref="VRQ66" si="15864">$E59*$C$64*$C$66</f>
        <v>-128678.74095612153</v>
      </c>
      <c r="VRS66" s="1674">
        <f t="shared" ref="VRS66" si="15865">$E59*$C$64*$C$66</f>
        <v>-128678.74095612153</v>
      </c>
      <c r="VRU66" s="1674">
        <f t="shared" ref="VRU66" si="15866">$E59*$C$64*$C$66</f>
        <v>-128678.74095612153</v>
      </c>
      <c r="VRW66" s="1674">
        <f t="shared" ref="VRW66" si="15867">$E59*$C$64*$C$66</f>
        <v>-128678.74095612153</v>
      </c>
      <c r="VRY66" s="1674">
        <f t="shared" ref="VRY66" si="15868">$E59*$C$64*$C$66</f>
        <v>-128678.74095612153</v>
      </c>
      <c r="VSA66" s="1674">
        <f t="shared" ref="VSA66" si="15869">$E59*$C$64*$C$66</f>
        <v>-128678.74095612153</v>
      </c>
      <c r="VSC66" s="1674">
        <f t="shared" ref="VSC66" si="15870">$E59*$C$64*$C$66</f>
        <v>-128678.74095612153</v>
      </c>
      <c r="VSE66" s="1674">
        <f t="shared" ref="VSE66" si="15871">$E59*$C$64*$C$66</f>
        <v>-128678.74095612153</v>
      </c>
      <c r="VSG66" s="1674">
        <f t="shared" ref="VSG66" si="15872">$E59*$C$64*$C$66</f>
        <v>-128678.74095612153</v>
      </c>
      <c r="VSI66" s="1674">
        <f t="shared" ref="VSI66" si="15873">$E59*$C$64*$C$66</f>
        <v>-128678.74095612153</v>
      </c>
      <c r="VSK66" s="1674">
        <f t="shared" ref="VSK66" si="15874">$E59*$C$64*$C$66</f>
        <v>-128678.74095612153</v>
      </c>
      <c r="VSM66" s="1674">
        <f t="shared" ref="VSM66" si="15875">$E59*$C$64*$C$66</f>
        <v>-128678.74095612153</v>
      </c>
      <c r="VSO66" s="1674">
        <f t="shared" ref="VSO66" si="15876">$E59*$C$64*$C$66</f>
        <v>-128678.74095612153</v>
      </c>
      <c r="VSQ66" s="1674">
        <f t="shared" ref="VSQ66" si="15877">$E59*$C$64*$C$66</f>
        <v>-128678.74095612153</v>
      </c>
      <c r="VSS66" s="1674">
        <f t="shared" ref="VSS66" si="15878">$E59*$C$64*$C$66</f>
        <v>-128678.74095612153</v>
      </c>
      <c r="VSU66" s="1674">
        <f t="shared" ref="VSU66" si="15879">$E59*$C$64*$C$66</f>
        <v>-128678.74095612153</v>
      </c>
      <c r="VSW66" s="1674">
        <f t="shared" ref="VSW66" si="15880">$E59*$C$64*$C$66</f>
        <v>-128678.74095612153</v>
      </c>
      <c r="VSY66" s="1674">
        <f t="shared" ref="VSY66" si="15881">$E59*$C$64*$C$66</f>
        <v>-128678.74095612153</v>
      </c>
      <c r="VTA66" s="1674">
        <f t="shared" ref="VTA66" si="15882">$E59*$C$64*$C$66</f>
        <v>-128678.74095612153</v>
      </c>
      <c r="VTC66" s="1674">
        <f t="shared" ref="VTC66" si="15883">$E59*$C$64*$C$66</f>
        <v>-128678.74095612153</v>
      </c>
      <c r="VTE66" s="1674">
        <f t="shared" ref="VTE66" si="15884">$E59*$C$64*$C$66</f>
        <v>-128678.74095612153</v>
      </c>
      <c r="VTG66" s="1674">
        <f t="shared" ref="VTG66" si="15885">$E59*$C$64*$C$66</f>
        <v>-128678.74095612153</v>
      </c>
      <c r="VTI66" s="1674">
        <f t="shared" ref="VTI66" si="15886">$E59*$C$64*$C$66</f>
        <v>-128678.74095612153</v>
      </c>
      <c r="VTK66" s="1674">
        <f t="shared" ref="VTK66" si="15887">$E59*$C$64*$C$66</f>
        <v>-128678.74095612153</v>
      </c>
      <c r="VTM66" s="1674">
        <f t="shared" ref="VTM66" si="15888">$E59*$C$64*$C$66</f>
        <v>-128678.74095612153</v>
      </c>
      <c r="VTO66" s="1674">
        <f t="shared" ref="VTO66" si="15889">$E59*$C$64*$C$66</f>
        <v>-128678.74095612153</v>
      </c>
      <c r="VTQ66" s="1674">
        <f t="shared" ref="VTQ66" si="15890">$E59*$C$64*$C$66</f>
        <v>-128678.74095612153</v>
      </c>
      <c r="VTS66" s="1674">
        <f t="shared" ref="VTS66" si="15891">$E59*$C$64*$C$66</f>
        <v>-128678.74095612153</v>
      </c>
      <c r="VTU66" s="1674">
        <f t="shared" ref="VTU66" si="15892">$E59*$C$64*$C$66</f>
        <v>-128678.74095612153</v>
      </c>
      <c r="VTW66" s="1674">
        <f t="shared" ref="VTW66" si="15893">$E59*$C$64*$C$66</f>
        <v>-128678.74095612153</v>
      </c>
      <c r="VTY66" s="1674">
        <f t="shared" ref="VTY66" si="15894">$E59*$C$64*$C$66</f>
        <v>-128678.74095612153</v>
      </c>
      <c r="VUA66" s="1674">
        <f t="shared" ref="VUA66" si="15895">$E59*$C$64*$C$66</f>
        <v>-128678.74095612153</v>
      </c>
      <c r="VUC66" s="1674">
        <f t="shared" ref="VUC66" si="15896">$E59*$C$64*$C$66</f>
        <v>-128678.74095612153</v>
      </c>
      <c r="VUE66" s="1674">
        <f t="shared" ref="VUE66" si="15897">$E59*$C$64*$C$66</f>
        <v>-128678.74095612153</v>
      </c>
      <c r="VUG66" s="1674">
        <f t="shared" ref="VUG66" si="15898">$E59*$C$64*$C$66</f>
        <v>-128678.74095612153</v>
      </c>
      <c r="VUI66" s="1674">
        <f t="shared" ref="VUI66" si="15899">$E59*$C$64*$C$66</f>
        <v>-128678.74095612153</v>
      </c>
      <c r="VUK66" s="1674">
        <f t="shared" ref="VUK66" si="15900">$E59*$C$64*$C$66</f>
        <v>-128678.74095612153</v>
      </c>
      <c r="VUM66" s="1674">
        <f t="shared" ref="VUM66" si="15901">$E59*$C$64*$C$66</f>
        <v>-128678.74095612153</v>
      </c>
      <c r="VUO66" s="1674">
        <f t="shared" ref="VUO66" si="15902">$E59*$C$64*$C$66</f>
        <v>-128678.74095612153</v>
      </c>
      <c r="VUQ66" s="1674">
        <f t="shared" ref="VUQ66" si="15903">$E59*$C$64*$C$66</f>
        <v>-128678.74095612153</v>
      </c>
      <c r="VUS66" s="1674">
        <f t="shared" ref="VUS66" si="15904">$E59*$C$64*$C$66</f>
        <v>-128678.74095612153</v>
      </c>
      <c r="VUU66" s="1674">
        <f t="shared" ref="VUU66" si="15905">$E59*$C$64*$C$66</f>
        <v>-128678.74095612153</v>
      </c>
      <c r="VUW66" s="1674">
        <f t="shared" ref="VUW66" si="15906">$E59*$C$64*$C$66</f>
        <v>-128678.74095612153</v>
      </c>
      <c r="VUY66" s="1674">
        <f t="shared" ref="VUY66" si="15907">$E59*$C$64*$C$66</f>
        <v>-128678.74095612153</v>
      </c>
      <c r="VVA66" s="1674">
        <f t="shared" ref="VVA66" si="15908">$E59*$C$64*$C$66</f>
        <v>-128678.74095612153</v>
      </c>
      <c r="VVC66" s="1674">
        <f t="shared" ref="VVC66" si="15909">$E59*$C$64*$C$66</f>
        <v>-128678.74095612153</v>
      </c>
      <c r="VVE66" s="1674">
        <f t="shared" ref="VVE66" si="15910">$E59*$C$64*$C$66</f>
        <v>-128678.74095612153</v>
      </c>
      <c r="VVG66" s="1674">
        <f t="shared" ref="VVG66" si="15911">$E59*$C$64*$C$66</f>
        <v>-128678.74095612153</v>
      </c>
      <c r="VVI66" s="1674">
        <f t="shared" ref="VVI66" si="15912">$E59*$C$64*$C$66</f>
        <v>-128678.74095612153</v>
      </c>
      <c r="VVK66" s="1674">
        <f t="shared" ref="VVK66" si="15913">$E59*$C$64*$C$66</f>
        <v>-128678.74095612153</v>
      </c>
      <c r="VVM66" s="1674">
        <f t="shared" ref="VVM66" si="15914">$E59*$C$64*$C$66</f>
        <v>-128678.74095612153</v>
      </c>
      <c r="VVO66" s="1674">
        <f t="shared" ref="VVO66" si="15915">$E59*$C$64*$C$66</f>
        <v>-128678.74095612153</v>
      </c>
      <c r="VVQ66" s="1674">
        <f t="shared" ref="VVQ66" si="15916">$E59*$C$64*$C$66</f>
        <v>-128678.74095612153</v>
      </c>
      <c r="VVS66" s="1674">
        <f t="shared" ref="VVS66" si="15917">$E59*$C$64*$C$66</f>
        <v>-128678.74095612153</v>
      </c>
      <c r="VVU66" s="1674">
        <f t="shared" ref="VVU66" si="15918">$E59*$C$64*$C$66</f>
        <v>-128678.74095612153</v>
      </c>
      <c r="VVW66" s="1674">
        <f t="shared" ref="VVW66" si="15919">$E59*$C$64*$C$66</f>
        <v>-128678.74095612153</v>
      </c>
      <c r="VVY66" s="1674">
        <f t="shared" ref="VVY66" si="15920">$E59*$C$64*$C$66</f>
        <v>-128678.74095612153</v>
      </c>
      <c r="VWA66" s="1674">
        <f t="shared" ref="VWA66" si="15921">$E59*$C$64*$C$66</f>
        <v>-128678.74095612153</v>
      </c>
      <c r="VWC66" s="1674">
        <f t="shared" ref="VWC66" si="15922">$E59*$C$64*$C$66</f>
        <v>-128678.74095612153</v>
      </c>
      <c r="VWE66" s="1674">
        <f t="shared" ref="VWE66" si="15923">$E59*$C$64*$C$66</f>
        <v>-128678.74095612153</v>
      </c>
      <c r="VWG66" s="1674">
        <f t="shared" ref="VWG66" si="15924">$E59*$C$64*$C$66</f>
        <v>-128678.74095612153</v>
      </c>
      <c r="VWI66" s="1674">
        <f t="shared" ref="VWI66" si="15925">$E59*$C$64*$C$66</f>
        <v>-128678.74095612153</v>
      </c>
      <c r="VWK66" s="1674">
        <f t="shared" ref="VWK66" si="15926">$E59*$C$64*$C$66</f>
        <v>-128678.74095612153</v>
      </c>
      <c r="VWM66" s="1674">
        <f t="shared" ref="VWM66" si="15927">$E59*$C$64*$C$66</f>
        <v>-128678.74095612153</v>
      </c>
      <c r="VWO66" s="1674">
        <f t="shared" ref="VWO66" si="15928">$E59*$C$64*$C$66</f>
        <v>-128678.74095612153</v>
      </c>
      <c r="VWQ66" s="1674">
        <f t="shared" ref="VWQ66" si="15929">$E59*$C$64*$C$66</f>
        <v>-128678.74095612153</v>
      </c>
      <c r="VWS66" s="1674">
        <f t="shared" ref="VWS66" si="15930">$E59*$C$64*$C$66</f>
        <v>-128678.74095612153</v>
      </c>
      <c r="VWU66" s="1674">
        <f t="shared" ref="VWU66" si="15931">$E59*$C$64*$C$66</f>
        <v>-128678.74095612153</v>
      </c>
      <c r="VWW66" s="1674">
        <f t="shared" ref="VWW66" si="15932">$E59*$C$64*$C$66</f>
        <v>-128678.74095612153</v>
      </c>
      <c r="VWY66" s="1674">
        <f t="shared" ref="VWY66" si="15933">$E59*$C$64*$C$66</f>
        <v>-128678.74095612153</v>
      </c>
      <c r="VXA66" s="1674">
        <f t="shared" ref="VXA66" si="15934">$E59*$C$64*$C$66</f>
        <v>-128678.74095612153</v>
      </c>
      <c r="VXC66" s="1674">
        <f t="shared" ref="VXC66" si="15935">$E59*$C$64*$C$66</f>
        <v>-128678.74095612153</v>
      </c>
      <c r="VXE66" s="1674">
        <f t="shared" ref="VXE66" si="15936">$E59*$C$64*$C$66</f>
        <v>-128678.74095612153</v>
      </c>
      <c r="VXG66" s="1674">
        <f t="shared" ref="VXG66" si="15937">$E59*$C$64*$C$66</f>
        <v>-128678.74095612153</v>
      </c>
      <c r="VXI66" s="1674">
        <f t="shared" ref="VXI66" si="15938">$E59*$C$64*$C$66</f>
        <v>-128678.74095612153</v>
      </c>
      <c r="VXK66" s="1674">
        <f t="shared" ref="VXK66" si="15939">$E59*$C$64*$C$66</f>
        <v>-128678.74095612153</v>
      </c>
      <c r="VXM66" s="1674">
        <f t="shared" ref="VXM66" si="15940">$E59*$C$64*$C$66</f>
        <v>-128678.74095612153</v>
      </c>
      <c r="VXO66" s="1674">
        <f t="shared" ref="VXO66" si="15941">$E59*$C$64*$C$66</f>
        <v>-128678.74095612153</v>
      </c>
      <c r="VXQ66" s="1674">
        <f t="shared" ref="VXQ66" si="15942">$E59*$C$64*$C$66</f>
        <v>-128678.74095612153</v>
      </c>
      <c r="VXS66" s="1674">
        <f t="shared" ref="VXS66" si="15943">$E59*$C$64*$C$66</f>
        <v>-128678.74095612153</v>
      </c>
      <c r="VXU66" s="1674">
        <f t="shared" ref="VXU66" si="15944">$E59*$C$64*$C$66</f>
        <v>-128678.74095612153</v>
      </c>
      <c r="VXW66" s="1674">
        <f t="shared" ref="VXW66" si="15945">$E59*$C$64*$C$66</f>
        <v>-128678.74095612153</v>
      </c>
      <c r="VXY66" s="1674">
        <f t="shared" ref="VXY66" si="15946">$E59*$C$64*$C$66</f>
        <v>-128678.74095612153</v>
      </c>
      <c r="VYA66" s="1674">
        <f t="shared" ref="VYA66" si="15947">$E59*$C$64*$C$66</f>
        <v>-128678.74095612153</v>
      </c>
      <c r="VYC66" s="1674">
        <f t="shared" ref="VYC66" si="15948">$E59*$C$64*$C$66</f>
        <v>-128678.74095612153</v>
      </c>
      <c r="VYE66" s="1674">
        <f t="shared" ref="VYE66" si="15949">$E59*$C$64*$C$66</f>
        <v>-128678.74095612153</v>
      </c>
      <c r="VYG66" s="1674">
        <f t="shared" ref="VYG66" si="15950">$E59*$C$64*$C$66</f>
        <v>-128678.74095612153</v>
      </c>
      <c r="VYI66" s="1674">
        <f t="shared" ref="VYI66" si="15951">$E59*$C$64*$C$66</f>
        <v>-128678.74095612153</v>
      </c>
      <c r="VYK66" s="1674">
        <f t="shared" ref="VYK66" si="15952">$E59*$C$64*$C$66</f>
        <v>-128678.74095612153</v>
      </c>
      <c r="VYM66" s="1674">
        <f t="shared" ref="VYM66" si="15953">$E59*$C$64*$C$66</f>
        <v>-128678.74095612153</v>
      </c>
      <c r="VYO66" s="1674">
        <f t="shared" ref="VYO66" si="15954">$E59*$C$64*$C$66</f>
        <v>-128678.74095612153</v>
      </c>
      <c r="VYQ66" s="1674">
        <f t="shared" ref="VYQ66" si="15955">$E59*$C$64*$C$66</f>
        <v>-128678.74095612153</v>
      </c>
      <c r="VYS66" s="1674">
        <f t="shared" ref="VYS66" si="15956">$E59*$C$64*$C$66</f>
        <v>-128678.74095612153</v>
      </c>
      <c r="VYU66" s="1674">
        <f t="shared" ref="VYU66" si="15957">$E59*$C$64*$C$66</f>
        <v>-128678.74095612153</v>
      </c>
      <c r="VYW66" s="1674">
        <f t="shared" ref="VYW66" si="15958">$E59*$C$64*$C$66</f>
        <v>-128678.74095612153</v>
      </c>
      <c r="VYY66" s="1674">
        <f t="shared" ref="VYY66" si="15959">$E59*$C$64*$C$66</f>
        <v>-128678.74095612153</v>
      </c>
      <c r="VZA66" s="1674">
        <f t="shared" ref="VZA66" si="15960">$E59*$C$64*$C$66</f>
        <v>-128678.74095612153</v>
      </c>
      <c r="VZC66" s="1674">
        <f t="shared" ref="VZC66" si="15961">$E59*$C$64*$C$66</f>
        <v>-128678.74095612153</v>
      </c>
      <c r="VZE66" s="1674">
        <f t="shared" ref="VZE66" si="15962">$E59*$C$64*$C$66</f>
        <v>-128678.74095612153</v>
      </c>
      <c r="VZG66" s="1674">
        <f t="shared" ref="VZG66" si="15963">$E59*$C$64*$C$66</f>
        <v>-128678.74095612153</v>
      </c>
      <c r="VZI66" s="1674">
        <f t="shared" ref="VZI66" si="15964">$E59*$C$64*$C$66</f>
        <v>-128678.74095612153</v>
      </c>
      <c r="VZK66" s="1674">
        <f t="shared" ref="VZK66" si="15965">$E59*$C$64*$C$66</f>
        <v>-128678.74095612153</v>
      </c>
      <c r="VZM66" s="1674">
        <f t="shared" ref="VZM66" si="15966">$E59*$C$64*$C$66</f>
        <v>-128678.74095612153</v>
      </c>
      <c r="VZO66" s="1674">
        <f t="shared" ref="VZO66" si="15967">$E59*$C$64*$C$66</f>
        <v>-128678.74095612153</v>
      </c>
      <c r="VZQ66" s="1674">
        <f t="shared" ref="VZQ66" si="15968">$E59*$C$64*$C$66</f>
        <v>-128678.74095612153</v>
      </c>
      <c r="VZS66" s="1674">
        <f t="shared" ref="VZS66" si="15969">$E59*$C$64*$C$66</f>
        <v>-128678.74095612153</v>
      </c>
      <c r="VZU66" s="1674">
        <f t="shared" ref="VZU66" si="15970">$E59*$C$64*$C$66</f>
        <v>-128678.74095612153</v>
      </c>
      <c r="VZW66" s="1674">
        <f t="shared" ref="VZW66" si="15971">$E59*$C$64*$C$66</f>
        <v>-128678.74095612153</v>
      </c>
      <c r="VZY66" s="1674">
        <f t="shared" ref="VZY66" si="15972">$E59*$C$64*$C$66</f>
        <v>-128678.74095612153</v>
      </c>
      <c r="WAA66" s="1674">
        <f t="shared" ref="WAA66" si="15973">$E59*$C$64*$C$66</f>
        <v>-128678.74095612153</v>
      </c>
      <c r="WAC66" s="1674">
        <f t="shared" ref="WAC66" si="15974">$E59*$C$64*$C$66</f>
        <v>-128678.74095612153</v>
      </c>
      <c r="WAE66" s="1674">
        <f t="shared" ref="WAE66" si="15975">$E59*$C$64*$C$66</f>
        <v>-128678.74095612153</v>
      </c>
      <c r="WAG66" s="1674">
        <f t="shared" ref="WAG66" si="15976">$E59*$C$64*$C$66</f>
        <v>-128678.74095612153</v>
      </c>
      <c r="WAI66" s="1674">
        <f t="shared" ref="WAI66" si="15977">$E59*$C$64*$C$66</f>
        <v>-128678.74095612153</v>
      </c>
      <c r="WAK66" s="1674">
        <f t="shared" ref="WAK66" si="15978">$E59*$C$64*$C$66</f>
        <v>-128678.74095612153</v>
      </c>
      <c r="WAM66" s="1674">
        <f t="shared" ref="WAM66" si="15979">$E59*$C$64*$C$66</f>
        <v>-128678.74095612153</v>
      </c>
      <c r="WAO66" s="1674">
        <f t="shared" ref="WAO66" si="15980">$E59*$C$64*$C$66</f>
        <v>-128678.74095612153</v>
      </c>
      <c r="WAQ66" s="1674">
        <f t="shared" ref="WAQ66" si="15981">$E59*$C$64*$C$66</f>
        <v>-128678.74095612153</v>
      </c>
      <c r="WAS66" s="1674">
        <f t="shared" ref="WAS66" si="15982">$E59*$C$64*$C$66</f>
        <v>-128678.74095612153</v>
      </c>
      <c r="WAU66" s="1674">
        <f t="shared" ref="WAU66" si="15983">$E59*$C$64*$C$66</f>
        <v>-128678.74095612153</v>
      </c>
      <c r="WAW66" s="1674">
        <f t="shared" ref="WAW66" si="15984">$E59*$C$64*$C$66</f>
        <v>-128678.74095612153</v>
      </c>
      <c r="WAY66" s="1674">
        <f t="shared" ref="WAY66" si="15985">$E59*$C$64*$C$66</f>
        <v>-128678.74095612153</v>
      </c>
      <c r="WBA66" s="1674">
        <f t="shared" ref="WBA66" si="15986">$E59*$C$64*$C$66</f>
        <v>-128678.74095612153</v>
      </c>
      <c r="WBC66" s="1674">
        <f t="shared" ref="WBC66" si="15987">$E59*$C$64*$C$66</f>
        <v>-128678.74095612153</v>
      </c>
      <c r="WBE66" s="1674">
        <f t="shared" ref="WBE66" si="15988">$E59*$C$64*$C$66</f>
        <v>-128678.74095612153</v>
      </c>
      <c r="WBG66" s="1674">
        <f t="shared" ref="WBG66" si="15989">$E59*$C$64*$C$66</f>
        <v>-128678.74095612153</v>
      </c>
      <c r="WBI66" s="1674">
        <f t="shared" ref="WBI66" si="15990">$E59*$C$64*$C$66</f>
        <v>-128678.74095612153</v>
      </c>
      <c r="WBK66" s="1674">
        <f t="shared" ref="WBK66" si="15991">$E59*$C$64*$C$66</f>
        <v>-128678.74095612153</v>
      </c>
      <c r="WBM66" s="1674">
        <f t="shared" ref="WBM66" si="15992">$E59*$C$64*$C$66</f>
        <v>-128678.74095612153</v>
      </c>
      <c r="WBO66" s="1674">
        <f t="shared" ref="WBO66" si="15993">$E59*$C$64*$C$66</f>
        <v>-128678.74095612153</v>
      </c>
      <c r="WBQ66" s="1674">
        <f t="shared" ref="WBQ66" si="15994">$E59*$C$64*$C$66</f>
        <v>-128678.74095612153</v>
      </c>
      <c r="WBS66" s="1674">
        <f t="shared" ref="WBS66" si="15995">$E59*$C$64*$C$66</f>
        <v>-128678.74095612153</v>
      </c>
      <c r="WBU66" s="1674">
        <f t="shared" ref="WBU66" si="15996">$E59*$C$64*$C$66</f>
        <v>-128678.74095612153</v>
      </c>
      <c r="WBW66" s="1674">
        <f t="shared" ref="WBW66" si="15997">$E59*$C$64*$C$66</f>
        <v>-128678.74095612153</v>
      </c>
      <c r="WBY66" s="1674">
        <f t="shared" ref="WBY66" si="15998">$E59*$C$64*$C$66</f>
        <v>-128678.74095612153</v>
      </c>
      <c r="WCA66" s="1674">
        <f t="shared" ref="WCA66" si="15999">$E59*$C$64*$C$66</f>
        <v>-128678.74095612153</v>
      </c>
      <c r="WCC66" s="1674">
        <f t="shared" ref="WCC66" si="16000">$E59*$C$64*$C$66</f>
        <v>-128678.74095612153</v>
      </c>
      <c r="WCE66" s="1674">
        <f t="shared" ref="WCE66" si="16001">$E59*$C$64*$C$66</f>
        <v>-128678.74095612153</v>
      </c>
      <c r="WCG66" s="1674">
        <f t="shared" ref="WCG66" si="16002">$E59*$C$64*$C$66</f>
        <v>-128678.74095612153</v>
      </c>
      <c r="WCI66" s="1674">
        <f t="shared" ref="WCI66" si="16003">$E59*$C$64*$C$66</f>
        <v>-128678.74095612153</v>
      </c>
      <c r="WCK66" s="1674">
        <f t="shared" ref="WCK66" si="16004">$E59*$C$64*$C$66</f>
        <v>-128678.74095612153</v>
      </c>
      <c r="WCM66" s="1674">
        <f t="shared" ref="WCM66" si="16005">$E59*$C$64*$C$66</f>
        <v>-128678.74095612153</v>
      </c>
      <c r="WCO66" s="1674">
        <f t="shared" ref="WCO66" si="16006">$E59*$C$64*$C$66</f>
        <v>-128678.74095612153</v>
      </c>
      <c r="WCQ66" s="1674">
        <f t="shared" ref="WCQ66" si="16007">$E59*$C$64*$C$66</f>
        <v>-128678.74095612153</v>
      </c>
      <c r="WCS66" s="1674">
        <f t="shared" ref="WCS66" si="16008">$E59*$C$64*$C$66</f>
        <v>-128678.74095612153</v>
      </c>
      <c r="WCU66" s="1674">
        <f t="shared" ref="WCU66" si="16009">$E59*$C$64*$C$66</f>
        <v>-128678.74095612153</v>
      </c>
      <c r="WCW66" s="1674">
        <f t="shared" ref="WCW66" si="16010">$E59*$C$64*$C$66</f>
        <v>-128678.74095612153</v>
      </c>
      <c r="WCY66" s="1674">
        <f t="shared" ref="WCY66" si="16011">$E59*$C$64*$C$66</f>
        <v>-128678.74095612153</v>
      </c>
      <c r="WDA66" s="1674">
        <f t="shared" ref="WDA66" si="16012">$E59*$C$64*$C$66</f>
        <v>-128678.74095612153</v>
      </c>
      <c r="WDC66" s="1674">
        <f t="shared" ref="WDC66" si="16013">$E59*$C$64*$C$66</f>
        <v>-128678.74095612153</v>
      </c>
      <c r="WDE66" s="1674">
        <f t="shared" ref="WDE66" si="16014">$E59*$C$64*$C$66</f>
        <v>-128678.74095612153</v>
      </c>
      <c r="WDG66" s="1674">
        <f t="shared" ref="WDG66" si="16015">$E59*$C$64*$C$66</f>
        <v>-128678.74095612153</v>
      </c>
      <c r="WDI66" s="1674">
        <f t="shared" ref="WDI66" si="16016">$E59*$C$64*$C$66</f>
        <v>-128678.74095612153</v>
      </c>
      <c r="WDK66" s="1674">
        <f t="shared" ref="WDK66" si="16017">$E59*$C$64*$C$66</f>
        <v>-128678.74095612153</v>
      </c>
      <c r="WDM66" s="1674">
        <f t="shared" ref="WDM66" si="16018">$E59*$C$64*$C$66</f>
        <v>-128678.74095612153</v>
      </c>
      <c r="WDO66" s="1674">
        <f t="shared" ref="WDO66" si="16019">$E59*$C$64*$C$66</f>
        <v>-128678.74095612153</v>
      </c>
      <c r="WDQ66" s="1674">
        <f t="shared" ref="WDQ66" si="16020">$E59*$C$64*$C$66</f>
        <v>-128678.74095612153</v>
      </c>
      <c r="WDS66" s="1674">
        <f t="shared" ref="WDS66" si="16021">$E59*$C$64*$C$66</f>
        <v>-128678.74095612153</v>
      </c>
      <c r="WDU66" s="1674">
        <f t="shared" ref="WDU66" si="16022">$E59*$C$64*$C$66</f>
        <v>-128678.74095612153</v>
      </c>
      <c r="WDW66" s="1674">
        <f t="shared" ref="WDW66" si="16023">$E59*$C$64*$C$66</f>
        <v>-128678.74095612153</v>
      </c>
      <c r="WDY66" s="1674">
        <f t="shared" ref="WDY66" si="16024">$E59*$C$64*$C$66</f>
        <v>-128678.74095612153</v>
      </c>
      <c r="WEA66" s="1674">
        <f t="shared" ref="WEA66" si="16025">$E59*$C$64*$C$66</f>
        <v>-128678.74095612153</v>
      </c>
      <c r="WEC66" s="1674">
        <f t="shared" ref="WEC66" si="16026">$E59*$C$64*$C$66</f>
        <v>-128678.74095612153</v>
      </c>
      <c r="WEE66" s="1674">
        <f t="shared" ref="WEE66" si="16027">$E59*$C$64*$C$66</f>
        <v>-128678.74095612153</v>
      </c>
      <c r="WEG66" s="1674">
        <f t="shared" ref="WEG66" si="16028">$E59*$C$64*$C$66</f>
        <v>-128678.74095612153</v>
      </c>
      <c r="WEI66" s="1674">
        <f t="shared" ref="WEI66" si="16029">$E59*$C$64*$C$66</f>
        <v>-128678.74095612153</v>
      </c>
      <c r="WEK66" s="1674">
        <f t="shared" ref="WEK66" si="16030">$E59*$C$64*$C$66</f>
        <v>-128678.74095612153</v>
      </c>
      <c r="WEM66" s="1674">
        <f t="shared" ref="WEM66" si="16031">$E59*$C$64*$C$66</f>
        <v>-128678.74095612153</v>
      </c>
      <c r="WEO66" s="1674">
        <f t="shared" ref="WEO66" si="16032">$E59*$C$64*$C$66</f>
        <v>-128678.74095612153</v>
      </c>
      <c r="WEQ66" s="1674">
        <f t="shared" ref="WEQ66" si="16033">$E59*$C$64*$C$66</f>
        <v>-128678.74095612153</v>
      </c>
      <c r="WES66" s="1674">
        <f t="shared" ref="WES66" si="16034">$E59*$C$64*$C$66</f>
        <v>-128678.74095612153</v>
      </c>
      <c r="WEU66" s="1674">
        <f t="shared" ref="WEU66" si="16035">$E59*$C$64*$C$66</f>
        <v>-128678.74095612153</v>
      </c>
      <c r="WEW66" s="1674">
        <f t="shared" ref="WEW66" si="16036">$E59*$C$64*$C$66</f>
        <v>-128678.74095612153</v>
      </c>
      <c r="WEY66" s="1674">
        <f t="shared" ref="WEY66" si="16037">$E59*$C$64*$C$66</f>
        <v>-128678.74095612153</v>
      </c>
      <c r="WFA66" s="1674">
        <f t="shared" ref="WFA66" si="16038">$E59*$C$64*$C$66</f>
        <v>-128678.74095612153</v>
      </c>
      <c r="WFC66" s="1674">
        <f t="shared" ref="WFC66" si="16039">$E59*$C$64*$C$66</f>
        <v>-128678.74095612153</v>
      </c>
      <c r="WFE66" s="1674">
        <f t="shared" ref="WFE66" si="16040">$E59*$C$64*$C$66</f>
        <v>-128678.74095612153</v>
      </c>
      <c r="WFG66" s="1674">
        <f t="shared" ref="WFG66" si="16041">$E59*$C$64*$C$66</f>
        <v>-128678.74095612153</v>
      </c>
      <c r="WFI66" s="1674">
        <f t="shared" ref="WFI66" si="16042">$E59*$C$64*$C$66</f>
        <v>-128678.74095612153</v>
      </c>
      <c r="WFK66" s="1674">
        <f t="shared" ref="WFK66" si="16043">$E59*$C$64*$C$66</f>
        <v>-128678.74095612153</v>
      </c>
      <c r="WFM66" s="1674">
        <f t="shared" ref="WFM66" si="16044">$E59*$C$64*$C$66</f>
        <v>-128678.74095612153</v>
      </c>
      <c r="WFO66" s="1674">
        <f t="shared" ref="WFO66" si="16045">$E59*$C$64*$C$66</f>
        <v>-128678.74095612153</v>
      </c>
      <c r="WFQ66" s="1674">
        <f t="shared" ref="WFQ66" si="16046">$E59*$C$64*$C$66</f>
        <v>-128678.74095612153</v>
      </c>
      <c r="WFS66" s="1674">
        <f t="shared" ref="WFS66" si="16047">$E59*$C$64*$C$66</f>
        <v>-128678.74095612153</v>
      </c>
      <c r="WFU66" s="1674">
        <f t="shared" ref="WFU66" si="16048">$E59*$C$64*$C$66</f>
        <v>-128678.74095612153</v>
      </c>
      <c r="WFW66" s="1674">
        <f t="shared" ref="WFW66" si="16049">$E59*$C$64*$C$66</f>
        <v>-128678.74095612153</v>
      </c>
      <c r="WFY66" s="1674">
        <f t="shared" ref="WFY66" si="16050">$E59*$C$64*$C$66</f>
        <v>-128678.74095612153</v>
      </c>
      <c r="WGA66" s="1674">
        <f t="shared" ref="WGA66" si="16051">$E59*$C$64*$C$66</f>
        <v>-128678.74095612153</v>
      </c>
      <c r="WGC66" s="1674">
        <f t="shared" ref="WGC66" si="16052">$E59*$C$64*$C$66</f>
        <v>-128678.74095612153</v>
      </c>
      <c r="WGE66" s="1674">
        <f t="shared" ref="WGE66" si="16053">$E59*$C$64*$C$66</f>
        <v>-128678.74095612153</v>
      </c>
      <c r="WGG66" s="1674">
        <f t="shared" ref="WGG66" si="16054">$E59*$C$64*$C$66</f>
        <v>-128678.74095612153</v>
      </c>
      <c r="WGI66" s="1674">
        <f t="shared" ref="WGI66" si="16055">$E59*$C$64*$C$66</f>
        <v>-128678.74095612153</v>
      </c>
      <c r="WGK66" s="1674">
        <f t="shared" ref="WGK66" si="16056">$E59*$C$64*$C$66</f>
        <v>-128678.74095612153</v>
      </c>
      <c r="WGM66" s="1674">
        <f t="shared" ref="WGM66" si="16057">$E59*$C$64*$C$66</f>
        <v>-128678.74095612153</v>
      </c>
      <c r="WGO66" s="1674">
        <f t="shared" ref="WGO66" si="16058">$E59*$C$64*$C$66</f>
        <v>-128678.74095612153</v>
      </c>
      <c r="WGQ66" s="1674">
        <f t="shared" ref="WGQ66" si="16059">$E59*$C$64*$C$66</f>
        <v>-128678.74095612153</v>
      </c>
      <c r="WGS66" s="1674">
        <f t="shared" ref="WGS66" si="16060">$E59*$C$64*$C$66</f>
        <v>-128678.74095612153</v>
      </c>
      <c r="WGU66" s="1674">
        <f t="shared" ref="WGU66" si="16061">$E59*$C$64*$C$66</f>
        <v>-128678.74095612153</v>
      </c>
      <c r="WGW66" s="1674">
        <f t="shared" ref="WGW66" si="16062">$E59*$C$64*$C$66</f>
        <v>-128678.74095612153</v>
      </c>
      <c r="WGY66" s="1674">
        <f t="shared" ref="WGY66" si="16063">$E59*$C$64*$C$66</f>
        <v>-128678.74095612153</v>
      </c>
      <c r="WHA66" s="1674">
        <f t="shared" ref="WHA66" si="16064">$E59*$C$64*$C$66</f>
        <v>-128678.74095612153</v>
      </c>
      <c r="WHC66" s="1674">
        <f t="shared" ref="WHC66" si="16065">$E59*$C$64*$C$66</f>
        <v>-128678.74095612153</v>
      </c>
      <c r="WHE66" s="1674">
        <f t="shared" ref="WHE66" si="16066">$E59*$C$64*$C$66</f>
        <v>-128678.74095612153</v>
      </c>
      <c r="WHG66" s="1674">
        <f t="shared" ref="WHG66" si="16067">$E59*$C$64*$C$66</f>
        <v>-128678.74095612153</v>
      </c>
      <c r="WHI66" s="1674">
        <f t="shared" ref="WHI66" si="16068">$E59*$C$64*$C$66</f>
        <v>-128678.74095612153</v>
      </c>
      <c r="WHK66" s="1674">
        <f t="shared" ref="WHK66" si="16069">$E59*$C$64*$C$66</f>
        <v>-128678.74095612153</v>
      </c>
      <c r="WHM66" s="1674">
        <f t="shared" ref="WHM66" si="16070">$E59*$C$64*$C$66</f>
        <v>-128678.74095612153</v>
      </c>
      <c r="WHO66" s="1674">
        <f t="shared" ref="WHO66" si="16071">$E59*$C$64*$C$66</f>
        <v>-128678.74095612153</v>
      </c>
      <c r="WHQ66" s="1674">
        <f t="shared" ref="WHQ66" si="16072">$E59*$C$64*$C$66</f>
        <v>-128678.74095612153</v>
      </c>
      <c r="WHS66" s="1674">
        <f t="shared" ref="WHS66" si="16073">$E59*$C$64*$C$66</f>
        <v>-128678.74095612153</v>
      </c>
      <c r="WHU66" s="1674">
        <f t="shared" ref="WHU66" si="16074">$E59*$C$64*$C$66</f>
        <v>-128678.74095612153</v>
      </c>
      <c r="WHW66" s="1674">
        <f t="shared" ref="WHW66" si="16075">$E59*$C$64*$C$66</f>
        <v>-128678.74095612153</v>
      </c>
      <c r="WHY66" s="1674">
        <f t="shared" ref="WHY66" si="16076">$E59*$C$64*$C$66</f>
        <v>-128678.74095612153</v>
      </c>
      <c r="WIA66" s="1674">
        <f t="shared" ref="WIA66" si="16077">$E59*$C$64*$C$66</f>
        <v>-128678.74095612153</v>
      </c>
      <c r="WIC66" s="1674">
        <f t="shared" ref="WIC66" si="16078">$E59*$C$64*$C$66</f>
        <v>-128678.74095612153</v>
      </c>
      <c r="WIE66" s="1674">
        <f t="shared" ref="WIE66" si="16079">$E59*$C$64*$C$66</f>
        <v>-128678.74095612153</v>
      </c>
      <c r="WIG66" s="1674">
        <f t="shared" ref="WIG66" si="16080">$E59*$C$64*$C$66</f>
        <v>-128678.74095612153</v>
      </c>
      <c r="WII66" s="1674">
        <f t="shared" ref="WII66" si="16081">$E59*$C$64*$C$66</f>
        <v>-128678.74095612153</v>
      </c>
      <c r="WIK66" s="1674">
        <f t="shared" ref="WIK66" si="16082">$E59*$C$64*$C$66</f>
        <v>-128678.74095612153</v>
      </c>
      <c r="WIM66" s="1674">
        <f t="shared" ref="WIM66" si="16083">$E59*$C$64*$C$66</f>
        <v>-128678.74095612153</v>
      </c>
      <c r="WIO66" s="1674">
        <f t="shared" ref="WIO66" si="16084">$E59*$C$64*$C$66</f>
        <v>-128678.74095612153</v>
      </c>
      <c r="WIQ66" s="1674">
        <f t="shared" ref="WIQ66" si="16085">$E59*$C$64*$C$66</f>
        <v>-128678.74095612153</v>
      </c>
      <c r="WIS66" s="1674">
        <f t="shared" ref="WIS66" si="16086">$E59*$C$64*$C$66</f>
        <v>-128678.74095612153</v>
      </c>
      <c r="WIU66" s="1674">
        <f t="shared" ref="WIU66" si="16087">$E59*$C$64*$C$66</f>
        <v>-128678.74095612153</v>
      </c>
      <c r="WIW66" s="1674">
        <f t="shared" ref="WIW66" si="16088">$E59*$C$64*$C$66</f>
        <v>-128678.74095612153</v>
      </c>
      <c r="WIY66" s="1674">
        <f t="shared" ref="WIY66" si="16089">$E59*$C$64*$C$66</f>
        <v>-128678.74095612153</v>
      </c>
      <c r="WJA66" s="1674">
        <f t="shared" ref="WJA66" si="16090">$E59*$C$64*$C$66</f>
        <v>-128678.74095612153</v>
      </c>
      <c r="WJC66" s="1674">
        <f t="shared" ref="WJC66" si="16091">$E59*$C$64*$C$66</f>
        <v>-128678.74095612153</v>
      </c>
      <c r="WJE66" s="1674">
        <f t="shared" ref="WJE66" si="16092">$E59*$C$64*$C$66</f>
        <v>-128678.74095612153</v>
      </c>
      <c r="WJG66" s="1674">
        <f t="shared" ref="WJG66" si="16093">$E59*$C$64*$C$66</f>
        <v>-128678.74095612153</v>
      </c>
      <c r="WJI66" s="1674">
        <f t="shared" ref="WJI66" si="16094">$E59*$C$64*$C$66</f>
        <v>-128678.74095612153</v>
      </c>
      <c r="WJK66" s="1674">
        <f t="shared" ref="WJK66" si="16095">$E59*$C$64*$C$66</f>
        <v>-128678.74095612153</v>
      </c>
      <c r="WJM66" s="1674">
        <f t="shared" ref="WJM66" si="16096">$E59*$C$64*$C$66</f>
        <v>-128678.74095612153</v>
      </c>
      <c r="WJO66" s="1674">
        <f t="shared" ref="WJO66" si="16097">$E59*$C$64*$C$66</f>
        <v>-128678.74095612153</v>
      </c>
      <c r="WJQ66" s="1674">
        <f t="shared" ref="WJQ66" si="16098">$E59*$C$64*$C$66</f>
        <v>-128678.74095612153</v>
      </c>
      <c r="WJS66" s="1674">
        <f t="shared" ref="WJS66" si="16099">$E59*$C$64*$C$66</f>
        <v>-128678.74095612153</v>
      </c>
      <c r="WJU66" s="1674">
        <f t="shared" ref="WJU66" si="16100">$E59*$C$64*$C$66</f>
        <v>-128678.74095612153</v>
      </c>
      <c r="WJW66" s="1674">
        <f t="shared" ref="WJW66" si="16101">$E59*$C$64*$C$66</f>
        <v>-128678.74095612153</v>
      </c>
      <c r="WJY66" s="1674">
        <f t="shared" ref="WJY66" si="16102">$E59*$C$64*$C$66</f>
        <v>-128678.74095612153</v>
      </c>
      <c r="WKA66" s="1674">
        <f t="shared" ref="WKA66" si="16103">$E59*$C$64*$C$66</f>
        <v>-128678.74095612153</v>
      </c>
      <c r="WKC66" s="1674">
        <f t="shared" ref="WKC66" si="16104">$E59*$C$64*$C$66</f>
        <v>-128678.74095612153</v>
      </c>
      <c r="WKE66" s="1674">
        <f t="shared" ref="WKE66" si="16105">$E59*$C$64*$C$66</f>
        <v>-128678.74095612153</v>
      </c>
      <c r="WKG66" s="1674">
        <f t="shared" ref="WKG66" si="16106">$E59*$C$64*$C$66</f>
        <v>-128678.74095612153</v>
      </c>
      <c r="WKI66" s="1674">
        <f t="shared" ref="WKI66" si="16107">$E59*$C$64*$C$66</f>
        <v>-128678.74095612153</v>
      </c>
      <c r="WKK66" s="1674">
        <f t="shared" ref="WKK66" si="16108">$E59*$C$64*$C$66</f>
        <v>-128678.74095612153</v>
      </c>
      <c r="WKM66" s="1674">
        <f t="shared" ref="WKM66" si="16109">$E59*$C$64*$C$66</f>
        <v>-128678.74095612153</v>
      </c>
      <c r="WKO66" s="1674">
        <f t="shared" ref="WKO66" si="16110">$E59*$C$64*$C$66</f>
        <v>-128678.74095612153</v>
      </c>
      <c r="WKQ66" s="1674">
        <f t="shared" ref="WKQ66" si="16111">$E59*$C$64*$C$66</f>
        <v>-128678.74095612153</v>
      </c>
      <c r="WKS66" s="1674">
        <f t="shared" ref="WKS66" si="16112">$E59*$C$64*$C$66</f>
        <v>-128678.74095612153</v>
      </c>
      <c r="WKU66" s="1674">
        <f t="shared" ref="WKU66" si="16113">$E59*$C$64*$C$66</f>
        <v>-128678.74095612153</v>
      </c>
      <c r="WKW66" s="1674">
        <f t="shared" ref="WKW66" si="16114">$E59*$C$64*$C$66</f>
        <v>-128678.74095612153</v>
      </c>
      <c r="WKY66" s="1674">
        <f t="shared" ref="WKY66" si="16115">$E59*$C$64*$C$66</f>
        <v>-128678.74095612153</v>
      </c>
      <c r="WLA66" s="1674">
        <f t="shared" ref="WLA66" si="16116">$E59*$C$64*$C$66</f>
        <v>-128678.74095612153</v>
      </c>
      <c r="WLC66" s="1674">
        <f t="shared" ref="WLC66" si="16117">$E59*$C$64*$C$66</f>
        <v>-128678.74095612153</v>
      </c>
      <c r="WLE66" s="1674">
        <f t="shared" ref="WLE66" si="16118">$E59*$C$64*$C$66</f>
        <v>-128678.74095612153</v>
      </c>
      <c r="WLG66" s="1674">
        <f t="shared" ref="WLG66" si="16119">$E59*$C$64*$C$66</f>
        <v>-128678.74095612153</v>
      </c>
      <c r="WLI66" s="1674">
        <f t="shared" ref="WLI66" si="16120">$E59*$C$64*$C$66</f>
        <v>-128678.74095612153</v>
      </c>
      <c r="WLK66" s="1674">
        <f t="shared" ref="WLK66" si="16121">$E59*$C$64*$C$66</f>
        <v>-128678.74095612153</v>
      </c>
      <c r="WLM66" s="1674">
        <f t="shared" ref="WLM66" si="16122">$E59*$C$64*$C$66</f>
        <v>-128678.74095612153</v>
      </c>
      <c r="WLO66" s="1674">
        <f t="shared" ref="WLO66" si="16123">$E59*$C$64*$C$66</f>
        <v>-128678.74095612153</v>
      </c>
      <c r="WLQ66" s="1674">
        <f t="shared" ref="WLQ66" si="16124">$E59*$C$64*$C$66</f>
        <v>-128678.74095612153</v>
      </c>
      <c r="WLS66" s="1674">
        <f t="shared" ref="WLS66" si="16125">$E59*$C$64*$C$66</f>
        <v>-128678.74095612153</v>
      </c>
      <c r="WLU66" s="1674">
        <f t="shared" ref="WLU66" si="16126">$E59*$C$64*$C$66</f>
        <v>-128678.74095612153</v>
      </c>
      <c r="WLW66" s="1674">
        <f t="shared" ref="WLW66" si="16127">$E59*$C$64*$C$66</f>
        <v>-128678.74095612153</v>
      </c>
      <c r="WLY66" s="1674">
        <f t="shared" ref="WLY66" si="16128">$E59*$C$64*$C$66</f>
        <v>-128678.74095612153</v>
      </c>
      <c r="WMA66" s="1674">
        <f t="shared" ref="WMA66" si="16129">$E59*$C$64*$C$66</f>
        <v>-128678.74095612153</v>
      </c>
      <c r="WMC66" s="1674">
        <f t="shared" ref="WMC66" si="16130">$E59*$C$64*$C$66</f>
        <v>-128678.74095612153</v>
      </c>
      <c r="WME66" s="1674">
        <f t="shared" ref="WME66" si="16131">$E59*$C$64*$C$66</f>
        <v>-128678.74095612153</v>
      </c>
      <c r="WMG66" s="1674">
        <f t="shared" ref="WMG66" si="16132">$E59*$C$64*$C$66</f>
        <v>-128678.74095612153</v>
      </c>
      <c r="WMI66" s="1674">
        <f t="shared" ref="WMI66" si="16133">$E59*$C$64*$C$66</f>
        <v>-128678.74095612153</v>
      </c>
      <c r="WMK66" s="1674">
        <f t="shared" ref="WMK66" si="16134">$E59*$C$64*$C$66</f>
        <v>-128678.74095612153</v>
      </c>
      <c r="WMM66" s="1674">
        <f t="shared" ref="WMM66" si="16135">$E59*$C$64*$C$66</f>
        <v>-128678.74095612153</v>
      </c>
      <c r="WMO66" s="1674">
        <f t="shared" ref="WMO66" si="16136">$E59*$C$64*$C$66</f>
        <v>-128678.74095612153</v>
      </c>
      <c r="WMQ66" s="1674">
        <f t="shared" ref="WMQ66" si="16137">$E59*$C$64*$C$66</f>
        <v>-128678.74095612153</v>
      </c>
      <c r="WMS66" s="1674">
        <f t="shared" ref="WMS66" si="16138">$E59*$C$64*$C$66</f>
        <v>-128678.74095612153</v>
      </c>
      <c r="WMU66" s="1674">
        <f t="shared" ref="WMU66" si="16139">$E59*$C$64*$C$66</f>
        <v>-128678.74095612153</v>
      </c>
      <c r="WMW66" s="1674">
        <f t="shared" ref="WMW66" si="16140">$E59*$C$64*$C$66</f>
        <v>-128678.74095612153</v>
      </c>
      <c r="WMY66" s="1674">
        <f t="shared" ref="WMY66" si="16141">$E59*$C$64*$C$66</f>
        <v>-128678.74095612153</v>
      </c>
      <c r="WNA66" s="1674">
        <f t="shared" ref="WNA66" si="16142">$E59*$C$64*$C$66</f>
        <v>-128678.74095612153</v>
      </c>
      <c r="WNC66" s="1674">
        <f t="shared" ref="WNC66" si="16143">$E59*$C$64*$C$66</f>
        <v>-128678.74095612153</v>
      </c>
      <c r="WNE66" s="1674">
        <f t="shared" ref="WNE66" si="16144">$E59*$C$64*$C$66</f>
        <v>-128678.74095612153</v>
      </c>
      <c r="WNG66" s="1674">
        <f t="shared" ref="WNG66" si="16145">$E59*$C$64*$C$66</f>
        <v>-128678.74095612153</v>
      </c>
      <c r="WNI66" s="1674">
        <f t="shared" ref="WNI66" si="16146">$E59*$C$64*$C$66</f>
        <v>-128678.74095612153</v>
      </c>
      <c r="WNK66" s="1674">
        <f t="shared" ref="WNK66" si="16147">$E59*$C$64*$C$66</f>
        <v>-128678.74095612153</v>
      </c>
      <c r="WNM66" s="1674">
        <f t="shared" ref="WNM66" si="16148">$E59*$C$64*$C$66</f>
        <v>-128678.74095612153</v>
      </c>
      <c r="WNO66" s="1674">
        <f t="shared" ref="WNO66" si="16149">$E59*$C$64*$C$66</f>
        <v>-128678.74095612153</v>
      </c>
      <c r="WNQ66" s="1674">
        <f t="shared" ref="WNQ66" si="16150">$E59*$C$64*$C$66</f>
        <v>-128678.74095612153</v>
      </c>
      <c r="WNS66" s="1674">
        <f t="shared" ref="WNS66" si="16151">$E59*$C$64*$C$66</f>
        <v>-128678.74095612153</v>
      </c>
      <c r="WNU66" s="1674">
        <f t="shared" ref="WNU66" si="16152">$E59*$C$64*$C$66</f>
        <v>-128678.74095612153</v>
      </c>
      <c r="WNW66" s="1674">
        <f t="shared" ref="WNW66" si="16153">$E59*$C$64*$C$66</f>
        <v>-128678.74095612153</v>
      </c>
      <c r="WNY66" s="1674">
        <f t="shared" ref="WNY66" si="16154">$E59*$C$64*$C$66</f>
        <v>-128678.74095612153</v>
      </c>
      <c r="WOA66" s="1674">
        <f t="shared" ref="WOA66" si="16155">$E59*$C$64*$C$66</f>
        <v>-128678.74095612153</v>
      </c>
      <c r="WOC66" s="1674">
        <f t="shared" ref="WOC66" si="16156">$E59*$C$64*$C$66</f>
        <v>-128678.74095612153</v>
      </c>
      <c r="WOE66" s="1674">
        <f t="shared" ref="WOE66" si="16157">$E59*$C$64*$C$66</f>
        <v>-128678.74095612153</v>
      </c>
      <c r="WOG66" s="1674">
        <f t="shared" ref="WOG66" si="16158">$E59*$C$64*$C$66</f>
        <v>-128678.74095612153</v>
      </c>
      <c r="WOI66" s="1674">
        <f t="shared" ref="WOI66" si="16159">$E59*$C$64*$C$66</f>
        <v>-128678.74095612153</v>
      </c>
      <c r="WOK66" s="1674">
        <f t="shared" ref="WOK66" si="16160">$E59*$C$64*$C$66</f>
        <v>-128678.74095612153</v>
      </c>
      <c r="WOM66" s="1674">
        <f t="shared" ref="WOM66" si="16161">$E59*$C$64*$C$66</f>
        <v>-128678.74095612153</v>
      </c>
      <c r="WOO66" s="1674">
        <f t="shared" ref="WOO66" si="16162">$E59*$C$64*$C$66</f>
        <v>-128678.74095612153</v>
      </c>
      <c r="WOQ66" s="1674">
        <f t="shared" ref="WOQ66" si="16163">$E59*$C$64*$C$66</f>
        <v>-128678.74095612153</v>
      </c>
      <c r="WOS66" s="1674">
        <f t="shared" ref="WOS66" si="16164">$E59*$C$64*$C$66</f>
        <v>-128678.74095612153</v>
      </c>
      <c r="WOU66" s="1674">
        <f t="shared" ref="WOU66" si="16165">$E59*$C$64*$C$66</f>
        <v>-128678.74095612153</v>
      </c>
      <c r="WOW66" s="1674">
        <f t="shared" ref="WOW66" si="16166">$E59*$C$64*$C$66</f>
        <v>-128678.74095612153</v>
      </c>
      <c r="WOY66" s="1674">
        <f t="shared" ref="WOY66" si="16167">$E59*$C$64*$C$66</f>
        <v>-128678.74095612153</v>
      </c>
      <c r="WPA66" s="1674">
        <f t="shared" ref="WPA66" si="16168">$E59*$C$64*$C$66</f>
        <v>-128678.74095612153</v>
      </c>
      <c r="WPC66" s="1674">
        <f t="shared" ref="WPC66" si="16169">$E59*$C$64*$C$66</f>
        <v>-128678.74095612153</v>
      </c>
      <c r="WPE66" s="1674">
        <f t="shared" ref="WPE66" si="16170">$E59*$C$64*$C$66</f>
        <v>-128678.74095612153</v>
      </c>
      <c r="WPG66" s="1674">
        <f t="shared" ref="WPG66" si="16171">$E59*$C$64*$C$66</f>
        <v>-128678.74095612153</v>
      </c>
      <c r="WPI66" s="1674">
        <f t="shared" ref="WPI66" si="16172">$E59*$C$64*$C$66</f>
        <v>-128678.74095612153</v>
      </c>
      <c r="WPK66" s="1674">
        <f t="shared" ref="WPK66" si="16173">$E59*$C$64*$C$66</f>
        <v>-128678.74095612153</v>
      </c>
      <c r="WPM66" s="1674">
        <f t="shared" ref="WPM66" si="16174">$E59*$C$64*$C$66</f>
        <v>-128678.74095612153</v>
      </c>
      <c r="WPO66" s="1674">
        <f t="shared" ref="WPO66" si="16175">$E59*$C$64*$C$66</f>
        <v>-128678.74095612153</v>
      </c>
      <c r="WPQ66" s="1674">
        <f t="shared" ref="WPQ66" si="16176">$E59*$C$64*$C$66</f>
        <v>-128678.74095612153</v>
      </c>
      <c r="WPS66" s="1674">
        <f t="shared" ref="WPS66" si="16177">$E59*$C$64*$C$66</f>
        <v>-128678.74095612153</v>
      </c>
      <c r="WPU66" s="1674">
        <f t="shared" ref="WPU66" si="16178">$E59*$C$64*$C$66</f>
        <v>-128678.74095612153</v>
      </c>
      <c r="WPW66" s="1674">
        <f t="shared" ref="WPW66" si="16179">$E59*$C$64*$C$66</f>
        <v>-128678.74095612153</v>
      </c>
      <c r="WPY66" s="1674">
        <f t="shared" ref="WPY66" si="16180">$E59*$C$64*$C$66</f>
        <v>-128678.74095612153</v>
      </c>
      <c r="WQA66" s="1674">
        <f t="shared" ref="WQA66" si="16181">$E59*$C$64*$C$66</f>
        <v>-128678.74095612153</v>
      </c>
      <c r="WQC66" s="1674">
        <f t="shared" ref="WQC66" si="16182">$E59*$C$64*$C$66</f>
        <v>-128678.74095612153</v>
      </c>
      <c r="WQE66" s="1674">
        <f t="shared" ref="WQE66" si="16183">$E59*$C$64*$C$66</f>
        <v>-128678.74095612153</v>
      </c>
      <c r="WQG66" s="1674">
        <f t="shared" ref="WQG66" si="16184">$E59*$C$64*$C$66</f>
        <v>-128678.74095612153</v>
      </c>
      <c r="WQI66" s="1674">
        <f t="shared" ref="WQI66" si="16185">$E59*$C$64*$C$66</f>
        <v>-128678.74095612153</v>
      </c>
      <c r="WQK66" s="1674">
        <f t="shared" ref="WQK66" si="16186">$E59*$C$64*$C$66</f>
        <v>-128678.74095612153</v>
      </c>
      <c r="WQM66" s="1674">
        <f t="shared" ref="WQM66" si="16187">$E59*$C$64*$C$66</f>
        <v>-128678.74095612153</v>
      </c>
      <c r="WQO66" s="1674">
        <f t="shared" ref="WQO66" si="16188">$E59*$C$64*$C$66</f>
        <v>-128678.74095612153</v>
      </c>
      <c r="WQQ66" s="1674">
        <f t="shared" ref="WQQ66" si="16189">$E59*$C$64*$C$66</f>
        <v>-128678.74095612153</v>
      </c>
      <c r="WQS66" s="1674">
        <f t="shared" ref="WQS66" si="16190">$E59*$C$64*$C$66</f>
        <v>-128678.74095612153</v>
      </c>
      <c r="WQU66" s="1674">
        <f t="shared" ref="WQU66" si="16191">$E59*$C$64*$C$66</f>
        <v>-128678.74095612153</v>
      </c>
      <c r="WQW66" s="1674">
        <f t="shared" ref="WQW66" si="16192">$E59*$C$64*$C$66</f>
        <v>-128678.74095612153</v>
      </c>
      <c r="WQY66" s="1674">
        <f t="shared" ref="WQY66" si="16193">$E59*$C$64*$C$66</f>
        <v>-128678.74095612153</v>
      </c>
      <c r="WRA66" s="1674">
        <f t="shared" ref="WRA66" si="16194">$E59*$C$64*$C$66</f>
        <v>-128678.74095612153</v>
      </c>
      <c r="WRC66" s="1674">
        <f t="shared" ref="WRC66" si="16195">$E59*$C$64*$C$66</f>
        <v>-128678.74095612153</v>
      </c>
      <c r="WRE66" s="1674">
        <f t="shared" ref="WRE66" si="16196">$E59*$C$64*$C$66</f>
        <v>-128678.74095612153</v>
      </c>
      <c r="WRG66" s="1674">
        <f t="shared" ref="WRG66" si="16197">$E59*$C$64*$C$66</f>
        <v>-128678.74095612153</v>
      </c>
      <c r="WRI66" s="1674">
        <f t="shared" ref="WRI66" si="16198">$E59*$C$64*$C$66</f>
        <v>-128678.74095612153</v>
      </c>
      <c r="WRK66" s="1674">
        <f t="shared" ref="WRK66" si="16199">$E59*$C$64*$C$66</f>
        <v>-128678.74095612153</v>
      </c>
      <c r="WRM66" s="1674">
        <f t="shared" ref="WRM66" si="16200">$E59*$C$64*$C$66</f>
        <v>-128678.74095612153</v>
      </c>
      <c r="WRO66" s="1674">
        <f t="shared" ref="WRO66" si="16201">$E59*$C$64*$C$66</f>
        <v>-128678.74095612153</v>
      </c>
      <c r="WRQ66" s="1674">
        <f t="shared" ref="WRQ66" si="16202">$E59*$C$64*$C$66</f>
        <v>-128678.74095612153</v>
      </c>
      <c r="WRS66" s="1674">
        <f t="shared" ref="WRS66" si="16203">$E59*$C$64*$C$66</f>
        <v>-128678.74095612153</v>
      </c>
      <c r="WRU66" s="1674">
        <f t="shared" ref="WRU66" si="16204">$E59*$C$64*$C$66</f>
        <v>-128678.74095612153</v>
      </c>
      <c r="WRW66" s="1674">
        <f t="shared" ref="WRW66" si="16205">$E59*$C$64*$C$66</f>
        <v>-128678.74095612153</v>
      </c>
      <c r="WRY66" s="1674">
        <f t="shared" ref="WRY66" si="16206">$E59*$C$64*$C$66</f>
        <v>-128678.74095612153</v>
      </c>
      <c r="WSA66" s="1674">
        <f t="shared" ref="WSA66" si="16207">$E59*$C$64*$C$66</f>
        <v>-128678.74095612153</v>
      </c>
      <c r="WSC66" s="1674">
        <f t="shared" ref="WSC66" si="16208">$E59*$C$64*$C$66</f>
        <v>-128678.74095612153</v>
      </c>
      <c r="WSE66" s="1674">
        <f t="shared" ref="WSE66" si="16209">$E59*$C$64*$C$66</f>
        <v>-128678.74095612153</v>
      </c>
      <c r="WSG66" s="1674">
        <f t="shared" ref="WSG66" si="16210">$E59*$C$64*$C$66</f>
        <v>-128678.74095612153</v>
      </c>
      <c r="WSI66" s="1674">
        <f t="shared" ref="WSI66" si="16211">$E59*$C$64*$C$66</f>
        <v>-128678.74095612153</v>
      </c>
      <c r="WSK66" s="1674">
        <f t="shared" ref="WSK66" si="16212">$E59*$C$64*$C$66</f>
        <v>-128678.74095612153</v>
      </c>
      <c r="WSM66" s="1674">
        <f t="shared" ref="WSM66" si="16213">$E59*$C$64*$C$66</f>
        <v>-128678.74095612153</v>
      </c>
      <c r="WSO66" s="1674">
        <f t="shared" ref="WSO66" si="16214">$E59*$C$64*$C$66</f>
        <v>-128678.74095612153</v>
      </c>
      <c r="WSQ66" s="1674">
        <f t="shared" ref="WSQ66" si="16215">$E59*$C$64*$C$66</f>
        <v>-128678.74095612153</v>
      </c>
      <c r="WSS66" s="1674">
        <f t="shared" ref="WSS66" si="16216">$E59*$C$64*$C$66</f>
        <v>-128678.74095612153</v>
      </c>
      <c r="WSU66" s="1674">
        <f t="shared" ref="WSU66" si="16217">$E59*$C$64*$C$66</f>
        <v>-128678.74095612153</v>
      </c>
      <c r="WSW66" s="1674">
        <f t="shared" ref="WSW66" si="16218">$E59*$C$64*$C$66</f>
        <v>-128678.74095612153</v>
      </c>
      <c r="WSY66" s="1674">
        <f t="shared" ref="WSY66" si="16219">$E59*$C$64*$C$66</f>
        <v>-128678.74095612153</v>
      </c>
      <c r="WTA66" s="1674">
        <f t="shared" ref="WTA66" si="16220">$E59*$C$64*$C$66</f>
        <v>-128678.74095612153</v>
      </c>
      <c r="WTC66" s="1674">
        <f t="shared" ref="WTC66" si="16221">$E59*$C$64*$C$66</f>
        <v>-128678.74095612153</v>
      </c>
      <c r="WTE66" s="1674">
        <f t="shared" ref="WTE66" si="16222">$E59*$C$64*$C$66</f>
        <v>-128678.74095612153</v>
      </c>
      <c r="WTG66" s="1674">
        <f t="shared" ref="WTG66" si="16223">$E59*$C$64*$C$66</f>
        <v>-128678.74095612153</v>
      </c>
      <c r="WTI66" s="1674">
        <f t="shared" ref="WTI66" si="16224">$E59*$C$64*$C$66</f>
        <v>-128678.74095612153</v>
      </c>
      <c r="WTK66" s="1674">
        <f t="shared" ref="WTK66" si="16225">$E59*$C$64*$C$66</f>
        <v>-128678.74095612153</v>
      </c>
      <c r="WTM66" s="1674">
        <f t="shared" ref="WTM66" si="16226">$E59*$C$64*$C$66</f>
        <v>-128678.74095612153</v>
      </c>
      <c r="WTO66" s="1674">
        <f t="shared" ref="WTO66" si="16227">$E59*$C$64*$C$66</f>
        <v>-128678.74095612153</v>
      </c>
      <c r="WTQ66" s="1674">
        <f t="shared" ref="WTQ66" si="16228">$E59*$C$64*$C$66</f>
        <v>-128678.74095612153</v>
      </c>
      <c r="WTS66" s="1674">
        <f t="shared" ref="WTS66" si="16229">$E59*$C$64*$C$66</f>
        <v>-128678.74095612153</v>
      </c>
      <c r="WTU66" s="1674">
        <f t="shared" ref="WTU66" si="16230">$E59*$C$64*$C$66</f>
        <v>-128678.74095612153</v>
      </c>
      <c r="WTW66" s="1674">
        <f t="shared" ref="WTW66" si="16231">$E59*$C$64*$C$66</f>
        <v>-128678.74095612153</v>
      </c>
      <c r="WTY66" s="1674">
        <f t="shared" ref="WTY66" si="16232">$E59*$C$64*$C$66</f>
        <v>-128678.74095612153</v>
      </c>
      <c r="WUA66" s="1674">
        <f t="shared" ref="WUA66" si="16233">$E59*$C$64*$C$66</f>
        <v>-128678.74095612153</v>
      </c>
      <c r="WUC66" s="1674">
        <f t="shared" ref="WUC66" si="16234">$E59*$C$64*$C$66</f>
        <v>-128678.74095612153</v>
      </c>
      <c r="WUE66" s="1674">
        <f t="shared" ref="WUE66" si="16235">$E59*$C$64*$C$66</f>
        <v>-128678.74095612153</v>
      </c>
      <c r="WUG66" s="1674">
        <f t="shared" ref="WUG66" si="16236">$E59*$C$64*$C$66</f>
        <v>-128678.74095612153</v>
      </c>
      <c r="WUI66" s="1674">
        <f t="shared" ref="WUI66" si="16237">$E59*$C$64*$C$66</f>
        <v>-128678.74095612153</v>
      </c>
      <c r="WUK66" s="1674">
        <f t="shared" ref="WUK66" si="16238">$E59*$C$64*$C$66</f>
        <v>-128678.74095612153</v>
      </c>
      <c r="WUM66" s="1674">
        <f t="shared" ref="WUM66" si="16239">$E59*$C$64*$C$66</f>
        <v>-128678.74095612153</v>
      </c>
      <c r="WUO66" s="1674">
        <f t="shared" ref="WUO66" si="16240">$E59*$C$64*$C$66</f>
        <v>-128678.74095612153</v>
      </c>
      <c r="WUQ66" s="1674">
        <f t="shared" ref="WUQ66" si="16241">$E59*$C$64*$C$66</f>
        <v>-128678.74095612153</v>
      </c>
      <c r="WUS66" s="1674">
        <f t="shared" ref="WUS66" si="16242">$E59*$C$64*$C$66</f>
        <v>-128678.74095612153</v>
      </c>
      <c r="WUU66" s="1674">
        <f t="shared" ref="WUU66" si="16243">$E59*$C$64*$C$66</f>
        <v>-128678.74095612153</v>
      </c>
      <c r="WUW66" s="1674">
        <f t="shared" ref="WUW66" si="16244">$E59*$C$64*$C$66</f>
        <v>-128678.74095612153</v>
      </c>
      <c r="WUY66" s="1674">
        <f t="shared" ref="WUY66" si="16245">$E59*$C$64*$C$66</f>
        <v>-128678.74095612153</v>
      </c>
      <c r="WVA66" s="1674">
        <f t="shared" ref="WVA66" si="16246">$E59*$C$64*$C$66</f>
        <v>-128678.74095612153</v>
      </c>
      <c r="WVC66" s="1674">
        <f t="shared" ref="WVC66" si="16247">$E59*$C$64*$C$66</f>
        <v>-128678.74095612153</v>
      </c>
      <c r="WVE66" s="1674">
        <f t="shared" ref="WVE66" si="16248">$E59*$C$64*$C$66</f>
        <v>-128678.74095612153</v>
      </c>
      <c r="WVG66" s="1674">
        <f t="shared" ref="WVG66" si="16249">$E59*$C$64*$C$66</f>
        <v>-128678.74095612153</v>
      </c>
      <c r="WVI66" s="1674">
        <f t="shared" ref="WVI66" si="16250">$E59*$C$64*$C$66</f>
        <v>-128678.74095612153</v>
      </c>
      <c r="WVK66" s="1674">
        <f t="shared" ref="WVK66" si="16251">$E59*$C$64*$C$66</f>
        <v>-128678.74095612153</v>
      </c>
      <c r="WVM66" s="1674">
        <f t="shared" ref="WVM66" si="16252">$E59*$C$64*$C$66</f>
        <v>-128678.74095612153</v>
      </c>
      <c r="WVO66" s="1674">
        <f t="shared" ref="WVO66" si="16253">$E59*$C$64*$C$66</f>
        <v>-128678.74095612153</v>
      </c>
      <c r="WVQ66" s="1674">
        <f t="shared" ref="WVQ66" si="16254">$E59*$C$64*$C$66</f>
        <v>-128678.74095612153</v>
      </c>
      <c r="WVS66" s="1674">
        <f t="shared" ref="WVS66" si="16255">$E59*$C$64*$C$66</f>
        <v>-128678.74095612153</v>
      </c>
      <c r="WVU66" s="1674">
        <f t="shared" ref="WVU66" si="16256">$E59*$C$64*$C$66</f>
        <v>-128678.74095612153</v>
      </c>
      <c r="WVW66" s="1674">
        <f t="shared" ref="WVW66" si="16257">$E59*$C$64*$C$66</f>
        <v>-128678.74095612153</v>
      </c>
      <c r="WVY66" s="1674">
        <f t="shared" ref="WVY66" si="16258">$E59*$C$64*$C$66</f>
        <v>-128678.74095612153</v>
      </c>
      <c r="WWA66" s="1674">
        <f t="shared" ref="WWA66" si="16259">$E59*$C$64*$C$66</f>
        <v>-128678.74095612153</v>
      </c>
      <c r="WWC66" s="1674">
        <f t="shared" ref="WWC66" si="16260">$E59*$C$64*$C$66</f>
        <v>-128678.74095612153</v>
      </c>
      <c r="WWE66" s="1674">
        <f t="shared" ref="WWE66" si="16261">$E59*$C$64*$C$66</f>
        <v>-128678.74095612153</v>
      </c>
      <c r="WWG66" s="1674">
        <f t="shared" ref="WWG66" si="16262">$E59*$C$64*$C$66</f>
        <v>-128678.74095612153</v>
      </c>
      <c r="WWI66" s="1674">
        <f t="shared" ref="WWI66" si="16263">$E59*$C$64*$C$66</f>
        <v>-128678.74095612153</v>
      </c>
      <c r="WWK66" s="1674">
        <f t="shared" ref="WWK66" si="16264">$E59*$C$64*$C$66</f>
        <v>-128678.74095612153</v>
      </c>
      <c r="WWM66" s="1674">
        <f t="shared" ref="WWM66" si="16265">$E59*$C$64*$C$66</f>
        <v>-128678.74095612153</v>
      </c>
      <c r="WWO66" s="1674">
        <f t="shared" ref="WWO66" si="16266">$E59*$C$64*$C$66</f>
        <v>-128678.74095612153</v>
      </c>
      <c r="WWQ66" s="1674">
        <f t="shared" ref="WWQ66" si="16267">$E59*$C$64*$C$66</f>
        <v>-128678.74095612153</v>
      </c>
      <c r="WWS66" s="1674">
        <f t="shared" ref="WWS66" si="16268">$E59*$C$64*$C$66</f>
        <v>-128678.74095612153</v>
      </c>
      <c r="WWU66" s="1674">
        <f t="shared" ref="WWU66" si="16269">$E59*$C$64*$C$66</f>
        <v>-128678.74095612153</v>
      </c>
      <c r="WWW66" s="1674">
        <f t="shared" ref="WWW66" si="16270">$E59*$C$64*$C$66</f>
        <v>-128678.74095612153</v>
      </c>
      <c r="WWY66" s="1674">
        <f t="shared" ref="WWY66" si="16271">$E59*$C$64*$C$66</f>
        <v>-128678.74095612153</v>
      </c>
      <c r="WXA66" s="1674">
        <f t="shared" ref="WXA66" si="16272">$E59*$C$64*$C$66</f>
        <v>-128678.74095612153</v>
      </c>
      <c r="WXC66" s="1674">
        <f t="shared" ref="WXC66" si="16273">$E59*$C$64*$C$66</f>
        <v>-128678.74095612153</v>
      </c>
      <c r="WXE66" s="1674">
        <f t="shared" ref="WXE66" si="16274">$E59*$C$64*$C$66</f>
        <v>-128678.74095612153</v>
      </c>
      <c r="WXG66" s="1674">
        <f t="shared" ref="WXG66" si="16275">$E59*$C$64*$C$66</f>
        <v>-128678.74095612153</v>
      </c>
      <c r="WXI66" s="1674">
        <f t="shared" ref="WXI66" si="16276">$E59*$C$64*$C$66</f>
        <v>-128678.74095612153</v>
      </c>
      <c r="WXK66" s="1674">
        <f t="shared" ref="WXK66" si="16277">$E59*$C$64*$C$66</f>
        <v>-128678.74095612153</v>
      </c>
      <c r="WXM66" s="1674">
        <f t="shared" ref="WXM66" si="16278">$E59*$C$64*$C$66</f>
        <v>-128678.74095612153</v>
      </c>
      <c r="WXO66" s="1674">
        <f t="shared" ref="WXO66" si="16279">$E59*$C$64*$C$66</f>
        <v>-128678.74095612153</v>
      </c>
      <c r="WXQ66" s="1674">
        <f t="shared" ref="WXQ66" si="16280">$E59*$C$64*$C$66</f>
        <v>-128678.74095612153</v>
      </c>
      <c r="WXS66" s="1674">
        <f t="shared" ref="WXS66" si="16281">$E59*$C$64*$C$66</f>
        <v>-128678.74095612153</v>
      </c>
      <c r="WXU66" s="1674">
        <f t="shared" ref="WXU66" si="16282">$E59*$C$64*$C$66</f>
        <v>-128678.74095612153</v>
      </c>
      <c r="WXW66" s="1674">
        <f t="shared" ref="WXW66" si="16283">$E59*$C$64*$C$66</f>
        <v>-128678.74095612153</v>
      </c>
      <c r="WXY66" s="1674">
        <f t="shared" ref="WXY66" si="16284">$E59*$C$64*$C$66</f>
        <v>-128678.74095612153</v>
      </c>
      <c r="WYA66" s="1674">
        <f t="shared" ref="WYA66" si="16285">$E59*$C$64*$C$66</f>
        <v>-128678.74095612153</v>
      </c>
      <c r="WYC66" s="1674">
        <f t="shared" ref="WYC66" si="16286">$E59*$C$64*$C$66</f>
        <v>-128678.74095612153</v>
      </c>
      <c r="WYE66" s="1674">
        <f t="shared" ref="WYE66" si="16287">$E59*$C$64*$C$66</f>
        <v>-128678.74095612153</v>
      </c>
      <c r="WYG66" s="1674">
        <f t="shared" ref="WYG66" si="16288">$E59*$C$64*$C$66</f>
        <v>-128678.74095612153</v>
      </c>
      <c r="WYI66" s="1674">
        <f t="shared" ref="WYI66" si="16289">$E59*$C$64*$C$66</f>
        <v>-128678.74095612153</v>
      </c>
      <c r="WYK66" s="1674">
        <f t="shared" ref="WYK66" si="16290">$E59*$C$64*$C$66</f>
        <v>-128678.74095612153</v>
      </c>
      <c r="WYM66" s="1674">
        <f t="shared" ref="WYM66" si="16291">$E59*$C$64*$C$66</f>
        <v>-128678.74095612153</v>
      </c>
      <c r="WYO66" s="1674">
        <f t="shared" ref="WYO66" si="16292">$E59*$C$64*$C$66</f>
        <v>-128678.74095612153</v>
      </c>
      <c r="WYQ66" s="1674">
        <f t="shared" ref="WYQ66" si="16293">$E59*$C$64*$C$66</f>
        <v>-128678.74095612153</v>
      </c>
      <c r="WYS66" s="1674">
        <f t="shared" ref="WYS66" si="16294">$E59*$C$64*$C$66</f>
        <v>-128678.74095612153</v>
      </c>
      <c r="WYU66" s="1674">
        <f t="shared" ref="WYU66" si="16295">$E59*$C$64*$C$66</f>
        <v>-128678.74095612153</v>
      </c>
      <c r="WYW66" s="1674">
        <f t="shared" ref="WYW66" si="16296">$E59*$C$64*$C$66</f>
        <v>-128678.74095612153</v>
      </c>
      <c r="WYY66" s="1674">
        <f t="shared" ref="WYY66" si="16297">$E59*$C$64*$C$66</f>
        <v>-128678.74095612153</v>
      </c>
      <c r="WZA66" s="1674">
        <f t="shared" ref="WZA66" si="16298">$E59*$C$64*$C$66</f>
        <v>-128678.74095612153</v>
      </c>
      <c r="WZC66" s="1674">
        <f t="shared" ref="WZC66" si="16299">$E59*$C$64*$C$66</f>
        <v>-128678.74095612153</v>
      </c>
      <c r="WZE66" s="1674">
        <f t="shared" ref="WZE66" si="16300">$E59*$C$64*$C$66</f>
        <v>-128678.74095612153</v>
      </c>
      <c r="WZG66" s="1674">
        <f t="shared" ref="WZG66" si="16301">$E59*$C$64*$C$66</f>
        <v>-128678.74095612153</v>
      </c>
      <c r="WZI66" s="1674">
        <f t="shared" ref="WZI66" si="16302">$E59*$C$64*$C$66</f>
        <v>-128678.74095612153</v>
      </c>
      <c r="WZK66" s="1674">
        <f t="shared" ref="WZK66" si="16303">$E59*$C$64*$C$66</f>
        <v>-128678.74095612153</v>
      </c>
      <c r="WZM66" s="1674">
        <f t="shared" ref="WZM66" si="16304">$E59*$C$64*$C$66</f>
        <v>-128678.74095612153</v>
      </c>
      <c r="WZO66" s="1674">
        <f t="shared" ref="WZO66" si="16305">$E59*$C$64*$C$66</f>
        <v>-128678.74095612153</v>
      </c>
      <c r="WZQ66" s="1674">
        <f t="shared" ref="WZQ66" si="16306">$E59*$C$64*$C$66</f>
        <v>-128678.74095612153</v>
      </c>
      <c r="WZS66" s="1674">
        <f t="shared" ref="WZS66" si="16307">$E59*$C$64*$C$66</f>
        <v>-128678.74095612153</v>
      </c>
      <c r="WZU66" s="1674">
        <f t="shared" ref="WZU66" si="16308">$E59*$C$64*$C$66</f>
        <v>-128678.74095612153</v>
      </c>
      <c r="WZW66" s="1674">
        <f t="shared" ref="WZW66" si="16309">$E59*$C$64*$C$66</f>
        <v>-128678.74095612153</v>
      </c>
      <c r="WZY66" s="1674">
        <f t="shared" ref="WZY66" si="16310">$E59*$C$64*$C$66</f>
        <v>-128678.74095612153</v>
      </c>
      <c r="XAA66" s="1674">
        <f t="shared" ref="XAA66" si="16311">$E59*$C$64*$C$66</f>
        <v>-128678.74095612153</v>
      </c>
      <c r="XAC66" s="1674">
        <f t="shared" ref="XAC66" si="16312">$E59*$C$64*$C$66</f>
        <v>-128678.74095612153</v>
      </c>
      <c r="XAE66" s="1674">
        <f t="shared" ref="XAE66" si="16313">$E59*$C$64*$C$66</f>
        <v>-128678.74095612153</v>
      </c>
      <c r="XAG66" s="1674">
        <f t="shared" ref="XAG66" si="16314">$E59*$C$64*$C$66</f>
        <v>-128678.74095612153</v>
      </c>
      <c r="XAI66" s="1674">
        <f t="shared" ref="XAI66" si="16315">$E59*$C$64*$C$66</f>
        <v>-128678.74095612153</v>
      </c>
      <c r="XAK66" s="1674">
        <f t="shared" ref="XAK66" si="16316">$E59*$C$64*$C$66</f>
        <v>-128678.74095612153</v>
      </c>
      <c r="XAM66" s="1674">
        <f t="shared" ref="XAM66" si="16317">$E59*$C$64*$C$66</f>
        <v>-128678.74095612153</v>
      </c>
      <c r="XAO66" s="1674">
        <f t="shared" ref="XAO66" si="16318">$E59*$C$64*$C$66</f>
        <v>-128678.74095612153</v>
      </c>
      <c r="XAQ66" s="1674">
        <f t="shared" ref="XAQ66" si="16319">$E59*$C$64*$C$66</f>
        <v>-128678.74095612153</v>
      </c>
      <c r="XAS66" s="1674">
        <f t="shared" ref="XAS66" si="16320">$E59*$C$64*$C$66</f>
        <v>-128678.74095612153</v>
      </c>
      <c r="XAU66" s="1674">
        <f t="shared" ref="XAU66" si="16321">$E59*$C$64*$C$66</f>
        <v>-128678.74095612153</v>
      </c>
      <c r="XAW66" s="1674">
        <f t="shared" ref="XAW66" si="16322">$E59*$C$64*$C$66</f>
        <v>-128678.74095612153</v>
      </c>
      <c r="XAY66" s="1674">
        <f t="shared" ref="XAY66" si="16323">$E59*$C$64*$C$66</f>
        <v>-128678.74095612153</v>
      </c>
      <c r="XBA66" s="1674">
        <f t="shared" ref="XBA66" si="16324">$E59*$C$64*$C$66</f>
        <v>-128678.74095612153</v>
      </c>
      <c r="XBC66" s="1674">
        <f t="shared" ref="XBC66" si="16325">$E59*$C$64*$C$66</f>
        <v>-128678.74095612153</v>
      </c>
      <c r="XBE66" s="1674">
        <f t="shared" ref="XBE66" si="16326">$E59*$C$64*$C$66</f>
        <v>-128678.74095612153</v>
      </c>
      <c r="XBG66" s="1674">
        <f t="shared" ref="XBG66" si="16327">$E59*$C$64*$C$66</f>
        <v>-128678.74095612153</v>
      </c>
      <c r="XBI66" s="1674">
        <f t="shared" ref="XBI66" si="16328">$E59*$C$64*$C$66</f>
        <v>-128678.74095612153</v>
      </c>
      <c r="XBK66" s="1674">
        <f t="shared" ref="XBK66" si="16329">$E59*$C$64*$C$66</f>
        <v>-128678.74095612153</v>
      </c>
      <c r="XBM66" s="1674">
        <f t="shared" ref="XBM66" si="16330">$E59*$C$64*$C$66</f>
        <v>-128678.74095612153</v>
      </c>
      <c r="XBO66" s="1674">
        <f t="shared" ref="XBO66" si="16331">$E59*$C$64*$C$66</f>
        <v>-128678.74095612153</v>
      </c>
      <c r="XBQ66" s="1674">
        <f t="shared" ref="XBQ66" si="16332">$E59*$C$64*$C$66</f>
        <v>-128678.74095612153</v>
      </c>
      <c r="XBS66" s="1674">
        <f t="shared" ref="XBS66" si="16333">$E59*$C$64*$C$66</f>
        <v>-128678.74095612153</v>
      </c>
      <c r="XBU66" s="1674">
        <f t="shared" ref="XBU66" si="16334">$E59*$C$64*$C$66</f>
        <v>-128678.74095612153</v>
      </c>
      <c r="XBW66" s="1674">
        <f t="shared" ref="XBW66" si="16335">$E59*$C$64*$C$66</f>
        <v>-128678.74095612153</v>
      </c>
      <c r="XBY66" s="1674">
        <f t="shared" ref="XBY66" si="16336">$E59*$C$64*$C$66</f>
        <v>-128678.74095612153</v>
      </c>
      <c r="XCA66" s="1674">
        <f t="shared" ref="XCA66" si="16337">$E59*$C$64*$C$66</f>
        <v>-128678.74095612153</v>
      </c>
      <c r="XCC66" s="1674">
        <f t="shared" ref="XCC66" si="16338">$E59*$C$64*$C$66</f>
        <v>-128678.74095612153</v>
      </c>
      <c r="XCE66" s="1674">
        <f t="shared" ref="XCE66" si="16339">$E59*$C$64*$C$66</f>
        <v>-128678.74095612153</v>
      </c>
      <c r="XCG66" s="1674">
        <f t="shared" ref="XCG66" si="16340">$E59*$C$64*$C$66</f>
        <v>-128678.74095612153</v>
      </c>
      <c r="XCI66" s="1674">
        <f t="shared" ref="XCI66" si="16341">$E59*$C$64*$C$66</f>
        <v>-128678.74095612153</v>
      </c>
      <c r="XCK66" s="1674">
        <f t="shared" ref="XCK66" si="16342">$E59*$C$64*$C$66</f>
        <v>-128678.74095612153</v>
      </c>
      <c r="XCM66" s="1674">
        <f t="shared" ref="XCM66" si="16343">$E59*$C$64*$C$66</f>
        <v>-128678.74095612153</v>
      </c>
      <c r="XCO66" s="1674">
        <f t="shared" ref="XCO66" si="16344">$E59*$C$64*$C$66</f>
        <v>-128678.74095612153</v>
      </c>
      <c r="XCQ66" s="1674">
        <f t="shared" ref="XCQ66" si="16345">$E59*$C$64*$C$66</f>
        <v>-128678.74095612153</v>
      </c>
      <c r="XCS66" s="1674">
        <f t="shared" ref="XCS66" si="16346">$E59*$C$64*$C$66</f>
        <v>-128678.74095612153</v>
      </c>
      <c r="XCU66" s="1674">
        <f t="shared" ref="XCU66" si="16347">$E59*$C$64*$C$66</f>
        <v>-128678.74095612153</v>
      </c>
      <c r="XCW66" s="1674">
        <f t="shared" ref="XCW66" si="16348">$E59*$C$64*$C$66</f>
        <v>-128678.74095612153</v>
      </c>
      <c r="XCY66" s="1674">
        <f t="shared" ref="XCY66" si="16349">$E59*$C$64*$C$66</f>
        <v>-128678.74095612153</v>
      </c>
      <c r="XDA66" s="1674">
        <f t="shared" ref="XDA66" si="16350">$E59*$C$64*$C$66</f>
        <v>-128678.74095612153</v>
      </c>
      <c r="XDC66" s="1674">
        <f t="shared" ref="XDC66" si="16351">$E59*$C$64*$C$66</f>
        <v>-128678.74095612153</v>
      </c>
      <c r="XDE66" s="1674">
        <f t="shared" ref="XDE66" si="16352">$E59*$C$64*$C$66</f>
        <v>-128678.74095612153</v>
      </c>
      <c r="XDG66" s="1674">
        <f t="shared" ref="XDG66" si="16353">$E59*$C$64*$C$66</f>
        <v>-128678.74095612153</v>
      </c>
      <c r="XDI66" s="1674">
        <f t="shared" ref="XDI66" si="16354">$E59*$C$64*$C$66</f>
        <v>-128678.74095612153</v>
      </c>
      <c r="XDK66" s="1674">
        <f t="shared" ref="XDK66" si="16355">$E59*$C$64*$C$66</f>
        <v>-128678.74095612153</v>
      </c>
      <c r="XDM66" s="1674">
        <f t="shared" ref="XDM66" si="16356">$E59*$C$64*$C$66</f>
        <v>-128678.74095612153</v>
      </c>
      <c r="XDO66" s="1674">
        <f t="shared" ref="XDO66" si="16357">$E59*$C$64*$C$66</f>
        <v>-128678.74095612153</v>
      </c>
      <c r="XDQ66" s="1674">
        <f t="shared" ref="XDQ66" si="16358">$E59*$C$64*$C$66</f>
        <v>-128678.74095612153</v>
      </c>
      <c r="XDS66" s="1674">
        <f t="shared" ref="XDS66" si="16359">$E59*$C$64*$C$66</f>
        <v>-128678.74095612153</v>
      </c>
      <c r="XDU66" s="1674">
        <f t="shared" ref="XDU66" si="16360">$E59*$C$64*$C$66</f>
        <v>-128678.74095612153</v>
      </c>
      <c r="XDW66" s="1674">
        <f t="shared" ref="XDW66" si="16361">$E59*$C$64*$C$66</f>
        <v>-128678.74095612153</v>
      </c>
      <c r="XDY66" s="1674">
        <f t="shared" ref="XDY66" si="16362">$E59*$C$64*$C$66</f>
        <v>-128678.74095612153</v>
      </c>
      <c r="XEA66" s="1674">
        <f t="shared" ref="XEA66" si="16363">$E59*$C$64*$C$66</f>
        <v>-128678.74095612153</v>
      </c>
      <c r="XEC66" s="1674">
        <f t="shared" ref="XEC66" si="16364">$E59*$C$64*$C$66</f>
        <v>-128678.74095612153</v>
      </c>
      <c r="XEE66" s="1674">
        <f t="shared" ref="XEE66" si="16365">$E59*$C$64*$C$66</f>
        <v>-128678.74095612153</v>
      </c>
      <c r="XEG66" s="1674">
        <f t="shared" ref="XEG66" si="16366">$E59*$C$64*$C$66</f>
        <v>-128678.74095612153</v>
      </c>
      <c r="XEI66" s="1674">
        <f t="shared" ref="XEI66" si="16367">$E59*$C$64*$C$66</f>
        <v>-128678.74095612153</v>
      </c>
      <c r="XEK66" s="1674">
        <f t="shared" ref="XEK66" si="16368">$E59*$C$64*$C$66</f>
        <v>-128678.74095612153</v>
      </c>
      <c r="XEM66" s="1674">
        <f t="shared" ref="XEM66" si="16369">$E59*$C$64*$C$66</f>
        <v>-128678.74095612153</v>
      </c>
      <c r="XEO66" s="1674">
        <f t="shared" ref="XEO66" si="16370">$E59*$C$64*$C$66</f>
        <v>-128678.74095612153</v>
      </c>
      <c r="XEQ66" s="1674">
        <f t="shared" ref="XEQ66" si="16371">$E59*$C$64*$C$66</f>
        <v>-128678.74095612153</v>
      </c>
      <c r="XES66" s="1674">
        <f t="shared" ref="XES66" si="16372">$E59*$C$64*$C$66</f>
        <v>-128678.74095612153</v>
      </c>
      <c r="XEU66" s="1674">
        <f t="shared" ref="XEU66" si="16373">$E59*$C$64*$C$66</f>
        <v>-128678.74095612153</v>
      </c>
      <c r="XEW66" s="1674">
        <f t="shared" ref="XEW66" si="16374">$E59*$C$64*$C$66</f>
        <v>-128678.74095612153</v>
      </c>
      <c r="XEY66" s="1674">
        <f t="shared" ref="XEY66" si="16375">$E59*$C$64*$C$66</f>
        <v>-128678.74095612153</v>
      </c>
      <c r="XFA66" s="1674">
        <f t="shared" ref="XFA66" si="16376">$E59*$C$64*$C$66</f>
        <v>-128678.74095612153</v>
      </c>
      <c r="XFC66" s="1674">
        <f t="shared" ref="XFC66" si="16377">$E59*$C$64*$C$66</f>
        <v>-128678.74095612153</v>
      </c>
    </row>
    <row r="67" spans="1:1023 1025:2047 2049:3071 3073:4095 4097:5119 5121:6143 6145:7167 7169:8191 8193:9215 9217:10239 10241:11263 11265:12287 12289:13311 13313:14335 14337:15359 15361:16383" s="1674" customFormat="1">
      <c r="A67" s="1679"/>
      <c r="B67" s="1679"/>
      <c r="C67" s="1685"/>
      <c r="E67" s="1679"/>
      <c r="G67" s="1674">
        <f t="shared" ref="G67:AG68" si="16378">E67*$C$65</f>
        <v>0</v>
      </c>
      <c r="I67" s="1674">
        <f t="shared" si="16378"/>
        <v>0</v>
      </c>
      <c r="K67" s="1674">
        <f t="shared" si="16378"/>
        <v>0</v>
      </c>
      <c r="M67" s="1674">
        <f t="shared" si="16378"/>
        <v>0</v>
      </c>
      <c r="O67" s="1674">
        <f t="shared" si="16378"/>
        <v>0</v>
      </c>
      <c r="Q67" s="1674">
        <f t="shared" si="16378"/>
        <v>0</v>
      </c>
      <c r="S67" s="1674">
        <f t="shared" si="16378"/>
        <v>0</v>
      </c>
      <c r="U67" s="1674">
        <f t="shared" si="16378"/>
        <v>0</v>
      </c>
      <c r="W67" s="1674">
        <f t="shared" si="16378"/>
        <v>0</v>
      </c>
      <c r="Y67" s="1674">
        <f t="shared" si="16378"/>
        <v>0</v>
      </c>
      <c r="AA67" s="1674">
        <f t="shared" si="16378"/>
        <v>0</v>
      </c>
      <c r="AC67" s="1674">
        <f t="shared" si="16378"/>
        <v>0</v>
      </c>
      <c r="AE67" s="1674">
        <f t="shared" si="16378"/>
        <v>0</v>
      </c>
      <c r="AG67" s="1674">
        <f t="shared" si="16378"/>
        <v>0</v>
      </c>
    </row>
    <row r="68" spans="1:1023 1025:2047 2049:3071 3073:4095 4097:5119 5121:6143 6145:7167 7169:8191 8193:9215 9217:10239 10241:11263 11265:12287 12289:13311 13313:14335 14337:15359 15361:16383" s="1674" customFormat="1">
      <c r="A68" s="1679"/>
      <c r="B68" s="1679"/>
      <c r="C68" s="1685"/>
      <c r="E68" s="1681"/>
      <c r="G68" s="1682">
        <f t="shared" si="16378"/>
        <v>0</v>
      </c>
      <c r="I68" s="1682">
        <f t="shared" si="16378"/>
        <v>0</v>
      </c>
      <c r="K68" s="1682">
        <f t="shared" si="16378"/>
        <v>0</v>
      </c>
      <c r="M68" s="1682">
        <f t="shared" si="16378"/>
        <v>0</v>
      </c>
      <c r="O68" s="1682">
        <f t="shared" si="16378"/>
        <v>0</v>
      </c>
      <c r="Q68" s="1682">
        <f t="shared" si="16378"/>
        <v>0</v>
      </c>
      <c r="S68" s="1682">
        <f t="shared" si="16378"/>
        <v>0</v>
      </c>
      <c r="U68" s="1682">
        <f t="shared" si="16378"/>
        <v>0</v>
      </c>
      <c r="W68" s="1682">
        <f t="shared" si="16378"/>
        <v>0</v>
      </c>
      <c r="Y68" s="1682">
        <f t="shared" si="16378"/>
        <v>0</v>
      </c>
      <c r="AA68" s="1682">
        <f t="shared" si="16378"/>
        <v>0</v>
      </c>
      <c r="AC68" s="1682">
        <f t="shared" si="16378"/>
        <v>0</v>
      </c>
      <c r="AE68" s="1682">
        <f t="shared" si="16378"/>
        <v>0</v>
      </c>
      <c r="AG68" s="1682">
        <f t="shared" si="16378"/>
        <v>0</v>
      </c>
    </row>
    <row r="69" spans="1:1023 1025:2047 2049:3071 3073:4095 4097:5119 5121:6143 6145:7167 7169:8191 8193:9215 9217:10239 10241:11263 11265:12287 12289:13311 13313:14335 14337:15359 15361:16383" s="1686" customFormat="1">
      <c r="A69" s="1676" t="s">
        <v>916</v>
      </c>
      <c r="C69" s="1685"/>
      <c r="E69" s="1686">
        <f>SUM(E65:E68)</f>
        <v>-371065.56430448778</v>
      </c>
      <c r="G69" s="1686">
        <f>SUM(G65:G68)</f>
        <v>-341496.92430448765</v>
      </c>
      <c r="I69" s="1686">
        <f>SUM(I65:I68)</f>
        <v>-311541.81487948832</v>
      </c>
      <c r="K69" s="1686">
        <f>SUM(K65:K68)</f>
        <v>-281202.91104898823</v>
      </c>
      <c r="M69" s="1686">
        <f>SUM(M65:M68)</f>
        <v>-250483.38620565512</v>
      </c>
      <c r="O69" s="1686">
        <f>SUM(O65:O68)</f>
        <v>-219386.93966825836</v>
      </c>
      <c r="Q69" s="1686">
        <f>SUM(Q65:Q68)</f>
        <v>-187917.82545143706</v>
      </c>
      <c r="S69" s="1686">
        <f>SUM(S65:S68)</f>
        <v>-156080.88230119261</v>
      </c>
      <c r="U69" s="1686">
        <f>SUM(U65:U68)</f>
        <v>-123881.56504687073</v>
      </c>
      <c r="W69" s="1686">
        <f>SUM(W65:W68)</f>
        <v>-91325.977322325678</v>
      </c>
      <c r="Y69" s="1686">
        <f>SUM(Y65:Y68)</f>
        <v>-58420.905710982952</v>
      </c>
      <c r="AA69" s="1686">
        <f>SUM(AA65:AA68)</f>
        <v>-25173.855371590078</v>
      </c>
      <c r="AC69" s="1686">
        <f>SUM(AC65:AC68)</f>
        <v>8406.9127963837236</v>
      </c>
      <c r="AE69" s="1686">
        <f>SUM(AE65:AE68)</f>
        <v>42312.343386515342</v>
      </c>
      <c r="AG69" s="1686">
        <f>SUM(AG65:AG68)</f>
        <v>76532.546054822946</v>
      </c>
    </row>
    <row r="70" spans="1:1023 1025:2047 2049:3071 3073:4095 4097:5119 5121:6143 6145:7167 7169:8191 8193:9215 9217:10239 10241:11263 11265:12287 12289:13311 13313:14335 14337:15359 15361:16383" s="1686" customFormat="1">
      <c r="A70" s="1676"/>
      <c r="C70" s="1685"/>
    </row>
    <row r="71" spans="1:1023 1025:2047 2049:3071 3073:4095 4097:5119 5121:6143 6145:7167 7169:8191 8193:9215 9217:10239 10241:11263 11265:12287 12289:13311 13313:14335 14337:15359 15361:1638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1023 1025:2047 2049:3071 3073:4095 4097:5119 5121:6143 6145:7167 7169:8191 8193:9215 9217:10239 10241:11263 11265:12287 12289:13311 13313:14335 14337:15359 15361:16383" s="1674" customFormat="1">
      <c r="A72" s="915"/>
      <c r="C72" s="1687"/>
    </row>
    <row r="73" spans="1:1023 1025:2047 2049:3071 3073:4095 4097:5119 5121:6143 6145:7167 7169:8191 8193:9215 9217:10239 10241:11263 11265:12287 12289:13311 13313:14335 14337:15359 15361:16383" s="351" customFormat="1">
      <c r="A73" s="915"/>
      <c r="C73" s="352"/>
    </row>
    <row r="74" spans="1:1023 1025:2047 2049:3071 3073:4095 4097:5119 5121:6143 6145:7167 7169:8191 8193:9215 9217:10239 10241:11263 11265:12287 12289:13311 13313:14335 14337:15359 15361:16383" s="351" customFormat="1">
      <c r="A74" s="1674" t="s">
        <v>2221</v>
      </c>
      <c r="C74" s="352"/>
    </row>
    <row r="75" spans="1:1023 1025:2047 2049:3071 3073:4095 4097:5119 5121:6143 6145:7167 7169:8191 8193:9215 9217:10239 10241:11263 11265:12287 12289:13311 13313:14335 14337:15359 15361:16383" s="351" customFormat="1">
      <c r="C75" s="352"/>
    </row>
    <row r="76" spans="1:1023 1025:2047 2049:3071 3073:4095 4097:5119 5121:6143 6145:7167 7169:8191 8193:9215 9217:10239 10241:11263 11265:12287 12289:13311 13313:14335 14337:15359 15361:16383" s="370" customFormat="1" ht="30" customHeight="1">
      <c r="A76" s="3374" t="s">
        <v>2220</v>
      </c>
      <c r="B76" s="3375"/>
      <c r="C76" s="3375"/>
      <c r="D76" s="3375"/>
      <c r="E76" s="3375"/>
      <c r="F76" s="3375"/>
      <c r="G76" s="3375"/>
      <c r="H76" s="3375"/>
      <c r="I76" s="3375"/>
      <c r="J76" s="3375"/>
      <c r="K76" s="3375"/>
      <c r="L76" s="3375"/>
      <c r="M76" s="3375"/>
      <c r="N76" s="3375"/>
      <c r="O76" s="3375"/>
      <c r="P76" s="3375"/>
      <c r="Q76" s="3375"/>
      <c r="R76" s="3375"/>
      <c r="S76" s="3375"/>
      <c r="T76" s="3375"/>
      <c r="U76" s="3375"/>
      <c r="V76" s="3375"/>
      <c r="W76" s="3375"/>
      <c r="X76" s="3375"/>
      <c r="Y76" s="3375"/>
      <c r="Z76" s="3375"/>
      <c r="AA76" s="3375"/>
      <c r="AB76" s="3375"/>
      <c r="AC76" s="3375"/>
      <c r="AD76" s="3375"/>
      <c r="AE76" s="3375"/>
      <c r="AF76" s="3375"/>
      <c r="AG76" s="3375"/>
    </row>
    <row r="77" spans="1:1023 1025:2047 2049:3071 3073:4095 4097:5119 5121:6143 6145:7167 7169:8191 8193:9215 9217:10239 10241:11263 11265:12287 12289:13311 13313:14335 14337:15359 15361:16383" s="348" customFormat="1" hidden="1">
      <c r="C77" s="350"/>
    </row>
    <row r="78" spans="1:1023 1025:2047 2049:3071 3073:4095 4097:5119 5121:6143 6145:7167 7169:8191 8193:9215 9217:10239 10241:11263 11265:12287 12289:13311 13313:14335 14337:15359 15361:16383" s="348" customFormat="1" hidden="1">
      <c r="C78" s="350"/>
    </row>
    <row r="79" spans="1:1023 1025:2047 2049:3071 3073:4095 4097:5119 5121:6143 6145:7167 7169:8191 8193:9215 9217:10239 10241:11263 11265:12287 12289:13311 13313:14335 14337:15359 15361:16383" s="348" customFormat="1" hidden="1">
      <c r="C79" s="350"/>
    </row>
    <row r="80" spans="1:1023 1025:2047 2049:3071 3073:4095 4097:5119 5121:6143 6145:7167 7169:8191 8193:9215 9217:10239 10241:11263 11265:12287 12289:13311 13313:14335 14337:15359 15361:1638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9" sqref="E19"/>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7" t="s">
        <v>979</v>
      </c>
      <c r="B1" s="3377"/>
      <c r="C1" s="3377"/>
      <c r="D1" s="3377"/>
      <c r="E1" s="3377"/>
      <c r="F1" s="3377"/>
      <c r="G1" s="3377"/>
      <c r="H1" s="3377"/>
      <c r="I1" s="3377"/>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v>9</v>
      </c>
      <c r="C4" s="658">
        <f>Application!O728</f>
        <v>702</v>
      </c>
      <c r="D4" s="659"/>
      <c r="E4" s="476">
        <v>1106</v>
      </c>
      <c r="F4" s="660">
        <f>E4*B4</f>
        <v>9954</v>
      </c>
      <c r="G4" s="661"/>
      <c r="H4" s="658">
        <f>IF(E4=0," ",(E4-C4))</f>
        <v>404</v>
      </c>
      <c r="I4" s="660">
        <f>IF(E4=0," ",(H4*B4))</f>
        <v>3636</v>
      </c>
      <c r="J4" s="325"/>
      <c r="K4" s="473"/>
    </row>
    <row r="5" spans="1:11">
      <c r="A5" s="658" t="str">
        <f>Application!B729</f>
        <v>1 Bedroom</v>
      </c>
      <c r="B5" s="667">
        <v>0</v>
      </c>
      <c r="C5" s="658">
        <f>Application!O729</f>
        <v>702</v>
      </c>
      <c r="D5" s="659"/>
      <c r="E5" s="476">
        <v>2705</v>
      </c>
      <c r="F5" s="660">
        <f t="shared" ref="F5:F28" si="0">E5*B5</f>
        <v>0</v>
      </c>
      <c r="G5" s="661"/>
      <c r="H5" s="658">
        <f t="shared" ref="H5:H28" si="1">IF(E5=0," ",(E5-C5))</f>
        <v>2003</v>
      </c>
      <c r="I5" s="660">
        <f t="shared" ref="I5:I28" si="2">IF(E5=0," ",(H5*B5))</f>
        <v>0</v>
      </c>
      <c r="J5" s="325"/>
      <c r="K5" s="473"/>
    </row>
    <row r="6" spans="1:11">
      <c r="A6" s="658" t="str">
        <f>Application!B730</f>
        <v>2 Bedrooms</v>
      </c>
      <c r="B6" s="667">
        <v>16</v>
      </c>
      <c r="C6" s="658">
        <f>Application!O730</f>
        <v>765</v>
      </c>
      <c r="D6" s="659"/>
      <c r="E6" s="476">
        <v>3305</v>
      </c>
      <c r="F6" s="660">
        <f t="shared" si="0"/>
        <v>52880</v>
      </c>
      <c r="G6" s="661"/>
      <c r="H6" s="658">
        <f t="shared" si="1"/>
        <v>2540</v>
      </c>
      <c r="I6" s="660">
        <f t="shared" si="2"/>
        <v>40640</v>
      </c>
      <c r="J6" s="325"/>
      <c r="K6" s="473"/>
    </row>
    <row r="7" spans="1:11">
      <c r="A7" s="658" t="str">
        <f>Application!B731</f>
        <v>3 Bedrooms</v>
      </c>
      <c r="B7" s="667">
        <v>12</v>
      </c>
      <c r="C7" s="658">
        <f>Application!O731</f>
        <v>830</v>
      </c>
      <c r="D7" s="659"/>
      <c r="E7" s="476">
        <v>4326</v>
      </c>
      <c r="F7" s="660">
        <f t="shared" si="0"/>
        <v>51912</v>
      </c>
      <c r="G7" s="661"/>
      <c r="H7" s="658">
        <f t="shared" si="1"/>
        <v>3496</v>
      </c>
      <c r="I7" s="660">
        <f t="shared" si="2"/>
        <v>41952</v>
      </c>
      <c r="J7" s="325"/>
      <c r="K7" s="473"/>
    </row>
    <row r="8" spans="1:11">
      <c r="A8" s="658" t="str">
        <f>Application!B732</f>
        <v>4 Bedrooms</v>
      </c>
      <c r="B8" s="667">
        <v>4</v>
      </c>
      <c r="C8" s="658">
        <f>Application!O732</f>
        <v>874</v>
      </c>
      <c r="D8" s="659"/>
      <c r="E8" s="476">
        <v>4591</v>
      </c>
      <c r="F8" s="660">
        <f t="shared" si="0"/>
        <v>18364</v>
      </c>
      <c r="G8" s="661"/>
      <c r="H8" s="658">
        <f t="shared" si="1"/>
        <v>3717</v>
      </c>
      <c r="I8" s="660">
        <f t="shared" si="2"/>
        <v>14868</v>
      </c>
      <c r="J8" s="325"/>
      <c r="K8" s="473"/>
    </row>
    <row r="9" spans="1:11">
      <c r="A9" s="658" t="str">
        <f>Application!B733</f>
        <v>1 Bedroom</v>
      </c>
      <c r="B9" s="667">
        <v>15</v>
      </c>
      <c r="C9" s="658">
        <f>Application!O733</f>
        <v>1235</v>
      </c>
      <c r="D9" s="659"/>
      <c r="E9" s="476">
        <v>2705</v>
      </c>
      <c r="F9" s="660">
        <f t="shared" si="0"/>
        <v>40575</v>
      </c>
      <c r="G9" s="661"/>
      <c r="H9" s="658">
        <f t="shared" si="1"/>
        <v>1470</v>
      </c>
      <c r="I9" s="660">
        <f t="shared" si="2"/>
        <v>22050</v>
      </c>
      <c r="J9" s="325"/>
      <c r="K9" s="473"/>
    </row>
    <row r="10" spans="1:11">
      <c r="A10" s="658" t="str">
        <f>Application!B734</f>
        <v>2 Bedrooms</v>
      </c>
      <c r="B10" s="667">
        <v>20</v>
      </c>
      <c r="C10" s="658">
        <f>Application!O734</f>
        <v>1365</v>
      </c>
      <c r="D10" s="659"/>
      <c r="E10" s="476">
        <v>3305</v>
      </c>
      <c r="F10" s="660">
        <f t="shared" si="0"/>
        <v>66100</v>
      </c>
      <c r="G10" s="661"/>
      <c r="H10" s="658">
        <f t="shared" si="1"/>
        <v>1940</v>
      </c>
      <c r="I10" s="660">
        <f t="shared" si="2"/>
        <v>38800</v>
      </c>
      <c r="J10" s="325"/>
      <c r="K10" s="473"/>
    </row>
    <row r="11" spans="1:11">
      <c r="A11" s="658" t="str">
        <f>Application!B735</f>
        <v>3 Bedrooms</v>
      </c>
      <c r="B11" s="667">
        <v>20</v>
      </c>
      <c r="C11" s="658">
        <f>Application!O735</f>
        <v>1496</v>
      </c>
      <c r="D11" s="659"/>
      <c r="E11" s="476">
        <v>4326</v>
      </c>
      <c r="F11" s="660">
        <f t="shared" si="0"/>
        <v>86520</v>
      </c>
      <c r="G11" s="661"/>
      <c r="H11" s="658">
        <f t="shared" si="1"/>
        <v>2830</v>
      </c>
      <c r="I11" s="660">
        <f t="shared" si="2"/>
        <v>56600</v>
      </c>
      <c r="J11" s="325"/>
      <c r="K11" s="473"/>
    </row>
    <row r="12" spans="1:11">
      <c r="A12" s="658" t="str">
        <f>Application!B736</f>
        <v>4 Bedrooms</v>
      </c>
      <c r="B12" s="667">
        <v>3</v>
      </c>
      <c r="C12" s="658">
        <f>Application!O736</f>
        <v>1593</v>
      </c>
      <c r="D12" s="659"/>
      <c r="E12" s="476">
        <v>4591</v>
      </c>
      <c r="F12" s="660">
        <f t="shared" si="0"/>
        <v>13773</v>
      </c>
      <c r="G12" s="661"/>
      <c r="H12" s="658">
        <f t="shared" si="1"/>
        <v>2998</v>
      </c>
      <c r="I12" s="660">
        <f t="shared" si="2"/>
        <v>8994</v>
      </c>
      <c r="J12" s="325"/>
      <c r="K12" s="473"/>
    </row>
    <row r="13" spans="1:11">
      <c r="A13" s="658" t="str">
        <f>Application!B737</f>
        <v>1 Bedroom</v>
      </c>
      <c r="B13" s="667">
        <v>6</v>
      </c>
      <c r="C13" s="658">
        <f>Application!O737</f>
        <v>1502</v>
      </c>
      <c r="D13" s="659"/>
      <c r="E13" s="476">
        <v>2705</v>
      </c>
      <c r="F13" s="660">
        <f t="shared" si="0"/>
        <v>16230</v>
      </c>
      <c r="G13" s="661"/>
      <c r="H13" s="658">
        <f t="shared" si="1"/>
        <v>1203</v>
      </c>
      <c r="I13" s="660">
        <f t="shared" si="2"/>
        <v>7218</v>
      </c>
      <c r="J13" s="325"/>
      <c r="K13" s="473"/>
    </row>
    <row r="14" spans="1:11">
      <c r="A14" s="658" t="str">
        <f>Application!B738</f>
        <v>2 Bedrooms</v>
      </c>
      <c r="B14" s="667">
        <v>5</v>
      </c>
      <c r="C14" s="658">
        <f>Application!O738</f>
        <v>1665</v>
      </c>
      <c r="D14" s="659"/>
      <c r="E14" s="476">
        <v>3305</v>
      </c>
      <c r="F14" s="660">
        <f t="shared" si="0"/>
        <v>16525</v>
      </c>
      <c r="G14" s="661"/>
      <c r="H14" s="658">
        <f t="shared" si="1"/>
        <v>1640</v>
      </c>
      <c r="I14" s="660">
        <f t="shared" si="2"/>
        <v>8200</v>
      </c>
      <c r="J14" s="325"/>
      <c r="K14" s="473"/>
    </row>
    <row r="15" spans="1:11">
      <c r="A15" s="658" t="str">
        <f>Application!B739</f>
        <v>3 Bedrooms</v>
      </c>
      <c r="B15" s="667">
        <v>5</v>
      </c>
      <c r="C15" s="658">
        <f>Application!O739</f>
        <v>1829</v>
      </c>
      <c r="D15" s="659"/>
      <c r="E15" s="476">
        <v>4326</v>
      </c>
      <c r="F15" s="660">
        <f t="shared" si="0"/>
        <v>21630</v>
      </c>
      <c r="G15" s="661"/>
      <c r="H15" s="658">
        <f t="shared" si="1"/>
        <v>2497</v>
      </c>
      <c r="I15" s="660">
        <f t="shared" si="2"/>
        <v>12485</v>
      </c>
      <c r="J15" s="325"/>
      <c r="K15" s="473"/>
    </row>
    <row r="16" spans="1:11">
      <c r="A16" s="658" t="str">
        <f>Application!B740</f>
        <v>4 Bedrooms</v>
      </c>
      <c r="B16" s="667">
        <v>2</v>
      </c>
      <c r="C16" s="658">
        <f>Application!O740</f>
        <v>1953</v>
      </c>
      <c r="D16" s="659"/>
      <c r="E16" s="476">
        <v>4591</v>
      </c>
      <c r="F16" s="660">
        <f t="shared" si="0"/>
        <v>9182</v>
      </c>
      <c r="G16" s="661"/>
      <c r="H16" s="658">
        <f t="shared" si="1"/>
        <v>2638</v>
      </c>
      <c r="I16" s="660">
        <f t="shared" si="2"/>
        <v>5276</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195848</v>
      </c>
      <c r="D30" s="659"/>
      <c r="E30" s="659"/>
      <c r="F30" s="664">
        <f>SUM(F4:F28)*12</f>
        <v>4843740</v>
      </c>
      <c r="G30" s="665"/>
      <c r="H30" s="663"/>
      <c r="I30" s="664">
        <f>SUM(I4:I28)*12</f>
        <v>3128628</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v>
      </c>
      <c r="C5" s="421">
        <f>'Sources and Uses Budget'!$C4</f>
        <v>1</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v>
      </c>
      <c r="C9" s="425">
        <f>SUM(C5:C8)</f>
        <v>1</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11847002</v>
      </c>
      <c r="C11" s="421">
        <f>'Sources and Uses Budget'!$C10</f>
        <v>11847002</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11847002</v>
      </c>
      <c r="C12" s="425">
        <f>SUM(C10:C11)</f>
        <v>11847002</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11847003</v>
      </c>
      <c r="C13" s="425">
        <f>SUM(C9+C12)</f>
        <v>11847003</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259661</v>
      </c>
      <c r="C14" s="421">
        <f>'Sources and Uses Budget'!$C13</f>
        <v>259661</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3513938</v>
      </c>
      <c r="C30" s="421">
        <f>'Sources and Uses Budget'!$C29</f>
        <v>3513938</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120104381</v>
      </c>
      <c r="C31" s="421">
        <f>'Sources and Uses Budget'!$C30</f>
        <v>120104381</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3306178</v>
      </c>
      <c r="C32" s="421">
        <f>'Sources and Uses Budget'!$C31</f>
        <v>3306178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1706124</v>
      </c>
      <c r="C33" s="421">
        <f>'Sources and Uses Budget'!$C32</f>
        <v>1706124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1706124</v>
      </c>
      <c r="C34" s="421">
        <f>'Sources and Uses Budget'!$C33</f>
        <v>1706124</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1951986</v>
      </c>
      <c r="C36" s="421">
        <f>'Sources and Uses Budget'!$C35</f>
        <v>1951986</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287043</v>
      </c>
      <c r="C37" s="421">
        <f>'Sources and Uses Budget'!$C36</f>
        <v>287043</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132575774</v>
      </c>
      <c r="C39" s="425">
        <f>SUM(C30:C38)</f>
        <v>132575774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3776887</v>
      </c>
      <c r="C41" s="421">
        <f>'Sources and Uses Budget'!$C40</f>
        <v>3776887</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3776887</v>
      </c>
      <c r="C43" s="425">
        <f>SUM(C41:C42)</f>
        <v>3776887</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531747</v>
      </c>
      <c r="C44" s="421">
        <f>'Sources and Uses Budget'!$C43</f>
        <v>531747</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5760468</v>
      </c>
      <c r="C46" s="421">
        <f>'Sources and Uses Budget'!$C45</f>
        <v>5760468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1053817</v>
      </c>
      <c r="C47" s="421">
        <f>'Sources and Uses Budget'!$C46</f>
        <v>1053817</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665344</v>
      </c>
      <c r="C50" s="421">
        <f>'Sources and Uses Budget'!$C49</f>
        <v>665344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84483</v>
      </c>
      <c r="C51" s="421">
        <f>'Sources and Uses Budget'!$C50</f>
        <v>84483</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14909</v>
      </c>
      <c r="C52" s="421">
        <f>'Sources and Uses Budget'!$C51</f>
        <v>14909</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1636074</v>
      </c>
      <c r="C53" s="421">
        <f>'Sources and Uses Budget'!$C52</f>
        <v>1636074</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Accrued Deferred Interest</v>
      </c>
      <c r="B54" s="421">
        <f>'Sources and Uses Budget'!$C53</f>
        <v>889433</v>
      </c>
      <c r="C54" s="421">
        <f>'Sources and Uses Budget'!$C53</f>
        <v>889433</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10104528</v>
      </c>
      <c r="C55" s="428">
        <f>SUM(C46:C54)</f>
        <v>10104528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348008</v>
      </c>
      <c r="C57" s="421">
        <f>'Sources and Uses Budget'!$C56</f>
        <v>348008</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14909</v>
      </c>
      <c r="C59" s="421">
        <f>'Sources and Uses Budget'!$C58</f>
        <v>14909</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362917</v>
      </c>
      <c r="C63" s="425">
        <f>SUM(C57:C62)</f>
        <v>362917</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159458517</v>
      </c>
      <c r="C64" s="425">
        <f>SUM(C9+C12+C14+C15+C17+C26+C28+C39+C43+C44+C55+C63)</f>
        <v>159458517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155000</v>
      </c>
      <c r="C66" s="421">
        <f>'Sources and Uses Budget'!$C65</f>
        <v>155000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Transaction Legal</v>
      </c>
      <c r="B70" s="421">
        <f>'Sources and Uses Budget'!$C69</f>
        <v>186359</v>
      </c>
      <c r="C70" s="421">
        <f>'Sources and Uses Budget'!$C69</f>
        <v>186359</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341359</v>
      </c>
      <c r="C71" s="425">
        <f>SUM(C66:C70)</f>
        <v>341359</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1203073</v>
      </c>
      <c r="C76" s="421">
        <f>'Sources and Uses Budget'!$C75</f>
        <v>1203073</v>
      </c>
      <c r="D76" s="425">
        <f t="shared" si="0"/>
        <v>0</v>
      </c>
      <c r="E76" s="423"/>
      <c r="F76" s="422"/>
      <c r="G76" s="553"/>
    </row>
    <row r="77" spans="1:253" s="547" customFormat="1">
      <c r="A77" s="427" t="s">
        <v>35</v>
      </c>
      <c r="B77" s="421">
        <f>'Sources and Uses Budget'!$C76</f>
        <v>2183712</v>
      </c>
      <c r="C77" s="421">
        <f>'Sources and Uses Budget'!$C76</f>
        <v>2183712</v>
      </c>
      <c r="D77" s="425">
        <f t="shared" si="0"/>
        <v>0</v>
      </c>
      <c r="E77" s="423"/>
      <c r="F77" s="422"/>
      <c r="G77" s="553"/>
    </row>
    <row r="78" spans="1:253" s="547" customFormat="1">
      <c r="A78" s="426" t="s">
        <v>641</v>
      </c>
      <c r="B78" s="425">
        <f>SUM(B73:B77)</f>
        <v>3386785</v>
      </c>
      <c r="C78" s="425">
        <f>SUM(C73:C77)</f>
        <v>3386785</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5345027</v>
      </c>
      <c r="C80" s="421">
        <f>'Sources and Uses Budget'!$C79</f>
        <v>5345027</v>
      </c>
      <c r="D80" s="425">
        <f t="shared" si="1"/>
        <v>0</v>
      </c>
      <c r="E80" s="423"/>
      <c r="F80" s="422"/>
      <c r="G80" s="553"/>
    </row>
    <row r="81" spans="1:7" s="547" customFormat="1">
      <c r="A81" s="861" t="s">
        <v>61</v>
      </c>
      <c r="B81" s="421">
        <f>'Sources and Uses Budget'!$C80</f>
        <v>880296</v>
      </c>
      <c r="C81" s="421">
        <f>'Sources and Uses Budget'!$C80</f>
        <v>880296</v>
      </c>
      <c r="D81" s="425">
        <f>C81-B81</f>
        <v>0</v>
      </c>
      <c r="E81" s="423"/>
      <c r="F81" s="422"/>
      <c r="G81" s="553"/>
    </row>
    <row r="82" spans="1:7" s="547" customFormat="1">
      <c r="A82" s="426" t="s">
        <v>1419</v>
      </c>
      <c r="B82" s="425">
        <f>SUM(B80:B81)</f>
        <v>6225323</v>
      </c>
      <c r="C82" s="425">
        <f>SUM(C80:C81)</f>
        <v>6225323</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157731</v>
      </c>
      <c r="C84" s="421">
        <f>'Sources and Uses Budget'!$C83</f>
        <v>157731</v>
      </c>
      <c r="D84" s="425">
        <f t="shared" si="1"/>
        <v>0</v>
      </c>
      <c r="E84" s="423"/>
      <c r="F84" s="422"/>
      <c r="G84" s="553"/>
    </row>
    <row r="85" spans="1:7" s="547" customFormat="1">
      <c r="A85" s="424" t="s">
        <v>825</v>
      </c>
      <c r="B85" s="421">
        <f>'Sources and Uses Budget'!$C84</f>
        <v>314575</v>
      </c>
      <c r="C85" s="421">
        <f>'Sources and Uses Budget'!$C84</f>
        <v>314575</v>
      </c>
      <c r="D85" s="425">
        <f t="shared" si="1"/>
        <v>0</v>
      </c>
      <c r="E85" s="423"/>
      <c r="F85" s="422"/>
      <c r="G85" s="553"/>
    </row>
    <row r="86" spans="1:7" s="547" customFormat="1">
      <c r="A86" s="424" t="s">
        <v>826</v>
      </c>
      <c r="B86" s="421">
        <f>'Sources and Uses Budget'!$C85</f>
        <v>1325503</v>
      </c>
      <c r="C86" s="421">
        <f>'Sources and Uses Budget'!$C85</f>
        <v>1325503</v>
      </c>
      <c r="D86" s="425">
        <f t="shared" si="1"/>
        <v>0</v>
      </c>
      <c r="E86" s="423"/>
      <c r="F86" s="422"/>
      <c r="G86" s="553"/>
    </row>
    <row r="87" spans="1:7" s="547" customFormat="1">
      <c r="A87" s="424" t="s">
        <v>827</v>
      </c>
      <c r="B87" s="421">
        <f>'Sources and Uses Budget'!$C86</f>
        <v>1557012</v>
      </c>
      <c r="C87" s="421">
        <f>'Sources and Uses Budget'!$C86</f>
        <v>1557012</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994400</v>
      </c>
      <c r="C89" s="421">
        <f>'Sources and Uses Budget'!$C88</f>
        <v>994400</v>
      </c>
      <c r="D89" s="425">
        <f t="shared" si="1"/>
        <v>0</v>
      </c>
      <c r="E89" s="423"/>
      <c r="F89" s="422"/>
      <c r="G89" s="553"/>
    </row>
    <row r="90" spans="1:7" s="547" customFormat="1">
      <c r="A90" s="424" t="s">
        <v>830</v>
      </c>
      <c r="B90" s="421">
        <f>'Sources and Uses Budget'!$C89</f>
        <v>314000</v>
      </c>
      <c r="C90" s="421">
        <f>'Sources and Uses Budget'!$C89</f>
        <v>314000</v>
      </c>
      <c r="D90" s="425">
        <f t="shared" si="1"/>
        <v>0</v>
      </c>
      <c r="E90" s="423"/>
      <c r="F90" s="422"/>
      <c r="G90" s="553"/>
    </row>
    <row r="91" spans="1:7" s="547" customFormat="1">
      <c r="A91" s="424" t="s">
        <v>831</v>
      </c>
      <c r="B91" s="421">
        <f>'Sources and Uses Budget'!$C90</f>
        <v>16000</v>
      </c>
      <c r="C91" s="421">
        <f>'Sources and Uses Budget'!$C90</f>
        <v>16000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9939</v>
      </c>
      <c r="C93" s="421">
        <f>'Sources and Uses Budget'!$C92</f>
        <v>9939</v>
      </c>
      <c r="D93" s="425">
        <f t="shared" si="1"/>
        <v>0</v>
      </c>
      <c r="E93" s="423"/>
      <c r="F93" s="422"/>
      <c r="G93" s="553"/>
    </row>
    <row r="94" spans="1:7" s="547" customFormat="1">
      <c r="A94" s="427" t="s">
        <v>35</v>
      </c>
      <c r="B94" s="421">
        <f>'Sources and Uses Budget'!$C93</f>
        <v>248479</v>
      </c>
      <c r="C94" s="421">
        <f>'Sources and Uses Budget'!$C93</f>
        <v>248479</v>
      </c>
      <c r="D94" s="425">
        <f t="shared" si="1"/>
        <v>0</v>
      </c>
      <c r="E94" s="423"/>
      <c r="F94" s="422"/>
      <c r="G94" s="553"/>
    </row>
    <row r="95" spans="1:7" s="547" customFormat="1">
      <c r="A95" s="427" t="s">
        <v>35</v>
      </c>
      <c r="B95" s="421">
        <f>'Sources and Uses Budget'!$C94</f>
        <v>29818</v>
      </c>
      <c r="C95" s="421">
        <f>'Sources and Uses Budget'!$C94</f>
        <v>29818</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4967457</v>
      </c>
      <c r="C97" s="425">
        <f>SUM(C84:C96)</f>
        <v>4967457</v>
      </c>
      <c r="D97" s="425">
        <f t="shared" si="1"/>
        <v>0</v>
      </c>
      <c r="E97" s="423"/>
      <c r="F97" s="422"/>
      <c r="G97" s="553"/>
    </row>
    <row r="98" spans="1:7" s="547" customFormat="1">
      <c r="A98" s="426" t="s">
        <v>833</v>
      </c>
      <c r="B98" s="425">
        <f>SUM(B64+B71+B78+B82+B97)</f>
        <v>174379441</v>
      </c>
      <c r="C98" s="425">
        <f>SUM(C64+C71+C78+C82+C97)</f>
        <v>174379441</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13848262</v>
      </c>
      <c r="C100" s="421">
        <f>'Sources and Uses Budget'!$C99</f>
        <v>13848262</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13848262</v>
      </c>
      <c r="C105" s="425">
        <f>SUM(C100:C104)</f>
        <v>13848262</v>
      </c>
      <c r="D105" s="425">
        <f t="shared" si="1"/>
        <v>0</v>
      </c>
      <c r="E105" s="423"/>
      <c r="F105" s="422"/>
      <c r="G105" s="551"/>
    </row>
    <row r="106" spans="1:7" s="546" customFormat="1">
      <c r="A106" s="426" t="s">
        <v>838</v>
      </c>
      <c r="B106" s="428">
        <f>SUM(B98+B105)</f>
        <v>188227703</v>
      </c>
      <c r="C106" s="428">
        <f>SUM(C98+C105)</f>
        <v>188227703</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4" t="s">
        <v>1158</v>
      </c>
      <c r="B2" s="1914"/>
      <c r="C2" s="1915"/>
      <c r="D2" s="1915"/>
      <c r="E2" s="1915"/>
      <c r="F2" s="1915"/>
      <c r="G2" s="1915"/>
    </row>
    <row r="3" spans="1:9" s="256" customFormat="1">
      <c r="A3" s="1914" t="s">
        <v>1088</v>
      </c>
      <c r="B3" s="1914"/>
      <c r="C3" s="1915"/>
      <c r="D3" s="1915"/>
      <c r="E3" s="1915"/>
      <c r="F3" s="1915"/>
      <c r="G3" s="1915"/>
      <c r="I3" s="677" t="s">
        <v>316</v>
      </c>
    </row>
    <row r="4" spans="1:9">
      <c r="I4" s="678" t="s">
        <v>1159</v>
      </c>
    </row>
    <row r="5" spans="1:9" s="39" customFormat="1">
      <c r="A5" s="1918" t="s">
        <v>1089</v>
      </c>
      <c r="B5" s="1918"/>
      <c r="C5" s="1919"/>
      <c r="D5" s="1919"/>
      <c r="E5" s="1919"/>
      <c r="F5" s="1919"/>
      <c r="G5" s="1919"/>
      <c r="I5" s="678" t="s">
        <v>1160</v>
      </c>
    </row>
    <row r="6" spans="1:9" s="39" customFormat="1">
      <c r="A6" s="1918" t="s">
        <v>880</v>
      </c>
      <c r="B6" s="1918"/>
      <c r="C6" s="1919"/>
      <c r="D6" s="1919"/>
      <c r="E6" s="1919"/>
      <c r="F6" s="1919"/>
      <c r="G6" s="1919"/>
      <c r="I6" s="677" t="s">
        <v>626</v>
      </c>
    </row>
    <row r="7" spans="1:9" ht="11.85" customHeight="1"/>
    <row r="8" spans="1:9" s="39" customFormat="1">
      <c r="A8" s="1916" t="s">
        <v>1255</v>
      </c>
      <c r="B8" s="1916"/>
      <c r="C8" s="1917"/>
      <c r="D8" s="1917"/>
      <c r="E8" s="1917"/>
      <c r="F8" s="1917"/>
      <c r="G8" s="1917"/>
    </row>
    <row r="9" spans="1:9" s="39" customFormat="1">
      <c r="A9" s="1916" t="s">
        <v>1256</v>
      </c>
      <c r="B9" s="1916"/>
      <c r="C9" s="1917"/>
      <c r="D9" s="1917"/>
      <c r="E9" s="1917"/>
      <c r="F9" s="1917"/>
      <c r="G9" s="1917"/>
    </row>
    <row r="10" spans="1:9">
      <c r="A10" s="258"/>
      <c r="B10" s="258"/>
      <c r="C10" s="255"/>
      <c r="D10" s="255"/>
      <c r="E10" s="255"/>
      <c r="F10" s="255"/>
    </row>
    <row r="11" spans="1:9">
      <c r="A11" s="1920" t="s">
        <v>1258</v>
      </c>
      <c r="B11" s="1920"/>
      <c r="C11" s="1920"/>
      <c r="D11" s="1920"/>
      <c r="E11" s="1920"/>
      <c r="F11" s="1920"/>
      <c r="G11" s="1920"/>
    </row>
    <row r="12" spans="1:9">
      <c r="A12" s="255"/>
      <c r="B12" s="673"/>
      <c r="E12" s="50"/>
    </row>
    <row r="13" spans="1:9" ht="13.35" customHeight="1">
      <c r="C13" s="255"/>
      <c r="D13" s="1938" t="s">
        <v>1257</v>
      </c>
      <c r="E13" s="1938"/>
      <c r="F13" s="1938"/>
    </row>
    <row r="14" spans="1:9">
      <c r="C14" s="255"/>
      <c r="D14" s="1938"/>
      <c r="E14" s="1938"/>
      <c r="F14" s="1938"/>
    </row>
    <row r="15" spans="1:9">
      <c r="A15" s="260"/>
      <c r="B15" s="260"/>
      <c r="C15" s="260"/>
      <c r="D15" s="1877" t="s">
        <v>1240</v>
      </c>
      <c r="E15" s="1877"/>
      <c r="F15" s="1877"/>
    </row>
    <row r="16" spans="1:9">
      <c r="A16" s="260"/>
      <c r="B16" s="260"/>
      <c r="C16" s="260"/>
      <c r="D16" s="327"/>
    </row>
    <row r="17" spans="1:7" ht="14.25">
      <c r="A17" s="261"/>
      <c r="B17" s="679" t="s">
        <v>316</v>
      </c>
      <c r="C17" s="313"/>
      <c r="D17" s="1864" t="s">
        <v>1241</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9" t="s">
        <v>316</v>
      </c>
      <c r="D21" s="1930" t="s">
        <v>1242</v>
      </c>
      <c r="E21" s="1930"/>
      <c r="F21" s="1930"/>
    </row>
    <row r="22" spans="1:7" ht="14.25">
      <c r="A22" s="261"/>
      <c r="B22" s="261"/>
      <c r="D22" s="135"/>
    </row>
    <row r="23" spans="1:7" ht="14.25">
      <c r="A23" s="261"/>
      <c r="B23" s="679" t="s">
        <v>316</v>
      </c>
      <c r="D23" s="1864" t="s">
        <v>1243</v>
      </c>
      <c r="E23" s="1864"/>
      <c r="F23" s="1864"/>
    </row>
    <row r="24" spans="1:7" ht="14.25">
      <c r="A24" s="261"/>
      <c r="B24" s="261"/>
      <c r="D24" s="1864"/>
      <c r="E24" s="1864"/>
      <c r="F24" s="1864"/>
    </row>
    <row r="25" spans="1:7"/>
    <row r="26" spans="1:7" ht="14.25">
      <c r="A26" s="261"/>
      <c r="B26" s="679" t="s">
        <v>316</v>
      </c>
      <c r="D26" s="1899" t="s">
        <v>1244</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1245</v>
      </c>
      <c r="E32" s="1865"/>
      <c r="F32" s="1865"/>
      <c r="G32" s="130"/>
    </row>
    <row r="33" spans="1:7" s="39" customFormat="1">
      <c r="A33" s="273"/>
      <c r="B33" s="273"/>
      <c r="C33" s="273"/>
      <c r="D33" s="1865"/>
      <c r="E33" s="1865"/>
      <c r="F33" s="1865"/>
      <c r="G33" s="130"/>
    </row>
    <row r="34" spans="1:7" ht="14.25">
      <c r="A34" s="261"/>
      <c r="B34" s="261"/>
      <c r="D34" s="404"/>
    </row>
    <row r="35" spans="1:7" ht="14.45" customHeight="1">
      <c r="A35" s="261"/>
      <c r="B35" s="679" t="s">
        <v>316</v>
      </c>
      <c r="C35" s="554"/>
      <c r="D35" s="1865" t="s">
        <v>1246</v>
      </c>
      <c r="E35" s="1865"/>
      <c r="F35" s="1865"/>
    </row>
    <row r="36" spans="1:7" ht="14.25">
      <c r="A36" s="261"/>
      <c r="B36" s="261"/>
      <c r="C36" s="554"/>
      <c r="D36" s="1865"/>
      <c r="E36" s="1865"/>
      <c r="F36" s="1865"/>
    </row>
    <row r="37" spans="1:7" ht="14.25">
      <c r="A37" s="261"/>
      <c r="B37" s="261"/>
      <c r="C37" s="554"/>
      <c r="D37" s="1865"/>
      <c r="E37" s="1865"/>
      <c r="F37" s="1865"/>
    </row>
    <row r="38" spans="1:7" ht="14.25">
      <c r="A38" s="261"/>
      <c r="B38" s="261"/>
      <c r="C38" s="554"/>
      <c r="D38" s="12"/>
    </row>
    <row r="39" spans="1:7" s="682" customFormat="1" ht="14.25">
      <c r="A39" s="261"/>
      <c r="B39" s="679" t="s">
        <v>316</v>
      </c>
      <c r="C39" s="699"/>
      <c r="D39" s="1865" t="s">
        <v>1247</v>
      </c>
      <c r="E39" s="1865"/>
      <c r="F39" s="1865"/>
      <c r="G39" s="7"/>
    </row>
    <row r="40" spans="1:7" s="682" customFormat="1" ht="14.25">
      <c r="A40" s="261"/>
      <c r="B40" s="261"/>
      <c r="C40" s="699"/>
      <c r="D40" s="1865"/>
      <c r="E40" s="1865"/>
      <c r="F40" s="1865"/>
      <c r="G40" s="7"/>
    </row>
    <row r="41" spans="1:7" s="682" customFormat="1" ht="14.25">
      <c r="A41" s="261"/>
      <c r="B41" s="261"/>
      <c r="C41" s="699"/>
      <c r="D41" s="1865"/>
      <c r="E41" s="1865"/>
      <c r="F41" s="1865"/>
      <c r="G41" s="7"/>
    </row>
    <row r="42" spans="1:7" s="682" customFormat="1" ht="14.25">
      <c r="A42" s="261"/>
      <c r="B42" s="261"/>
      <c r="C42" s="699"/>
      <c r="D42" s="1865"/>
      <c r="E42" s="1865"/>
      <c r="F42" s="1865"/>
      <c r="G42" s="7"/>
    </row>
    <row r="43" spans="1:7" s="682" customFormat="1" ht="14.25">
      <c r="A43" s="261"/>
      <c r="B43" s="261"/>
      <c r="C43" s="699"/>
      <c r="D43" s="1865"/>
      <c r="E43" s="1865"/>
      <c r="F43" s="1865"/>
      <c r="G43" s="7"/>
    </row>
    <row r="44" spans="1:7" s="682" customFormat="1" ht="14.25">
      <c r="A44" s="261"/>
      <c r="B44" s="261"/>
      <c r="C44" s="699"/>
      <c r="D44" s="698"/>
      <c r="E44" s="698"/>
      <c r="F44" s="698"/>
      <c r="G44" s="7"/>
    </row>
    <row r="45" spans="1:7" ht="14.25">
      <c r="A45" s="261"/>
      <c r="B45" s="679" t="s">
        <v>316</v>
      </c>
      <c r="C45" s="554"/>
      <c r="D45" s="1865" t="s">
        <v>1248</v>
      </c>
      <c r="E45" s="1865"/>
      <c r="F45" s="1865"/>
    </row>
    <row r="46" spans="1:7" ht="14.25">
      <c r="A46" s="261"/>
      <c r="B46" s="261"/>
      <c r="C46" s="554"/>
      <c r="D46" s="1865"/>
      <c r="E46" s="1865"/>
      <c r="F46" s="1865"/>
    </row>
    <row r="47" spans="1:7" ht="14.25">
      <c r="A47" s="261"/>
      <c r="B47" s="261"/>
      <c r="C47" s="554"/>
      <c r="D47" s="1865"/>
      <c r="E47" s="1865"/>
      <c r="F47" s="1865"/>
    </row>
    <row r="48" spans="1:7" ht="23.25" customHeight="1">
      <c r="A48" s="261"/>
      <c r="B48" s="261"/>
      <c r="C48" s="554"/>
      <c r="D48" s="1865"/>
      <c r="E48" s="1865"/>
      <c r="F48" s="1865"/>
    </row>
    <row r="49" spans="1:7" ht="14.25">
      <c r="A49" s="261"/>
      <c r="B49" s="261"/>
      <c r="D49" s="151"/>
    </row>
    <row r="50" spans="1:7" ht="14.45" customHeight="1">
      <c r="A50" s="261"/>
      <c r="B50" s="679" t="s">
        <v>316</v>
      </c>
      <c r="D50" s="1865" t="s">
        <v>1249</v>
      </c>
      <c r="E50" s="1865"/>
      <c r="F50" s="1865"/>
    </row>
    <row r="51" spans="1:7" ht="14.25">
      <c r="A51" s="261"/>
      <c r="B51" s="261"/>
      <c r="D51" s="1865"/>
      <c r="E51" s="1865"/>
      <c r="F51" s="1865"/>
    </row>
    <row r="52" spans="1:7" ht="14.25">
      <c r="A52" s="261"/>
      <c r="B52" s="261"/>
      <c r="D52" s="1865"/>
      <c r="E52" s="1865"/>
      <c r="F52" s="1865"/>
    </row>
    <row r="53" spans="1:7" s="2" customFormat="1" ht="14.25">
      <c r="A53" s="261"/>
      <c r="B53" s="261"/>
      <c r="C53" s="556"/>
      <c r="D53" s="239"/>
      <c r="E53" s="22"/>
      <c r="F53" s="22"/>
      <c r="G53" s="22"/>
    </row>
    <row r="54" spans="1:7" s="2" customFormat="1" ht="14.25">
      <c r="A54" s="403"/>
      <c r="B54" s="679" t="s">
        <v>316</v>
      </c>
      <c r="C54" s="557"/>
      <c r="D54" s="1865" t="s">
        <v>1250</v>
      </c>
      <c r="E54" s="1865"/>
      <c r="F54" s="1865"/>
      <c r="G54" s="22"/>
    </row>
    <row r="55" spans="1:7" s="2" customFormat="1" ht="14.25">
      <c r="A55" s="403"/>
      <c r="B55" s="403"/>
      <c r="C55" s="557"/>
      <c r="D55" s="1865"/>
      <c r="E55" s="1865"/>
      <c r="F55" s="1865"/>
      <c r="G55" s="22"/>
    </row>
    <row r="56" spans="1:7" s="39" customFormat="1">
      <c r="A56" s="273"/>
      <c r="B56" s="273"/>
      <c r="C56" s="273"/>
      <c r="D56" s="443"/>
      <c r="E56" s="130"/>
      <c r="F56" s="130"/>
      <c r="G56" s="130"/>
    </row>
    <row r="57" spans="1:7" ht="14.25">
      <c r="A57" s="261"/>
      <c r="B57" s="679" t="s">
        <v>316</v>
      </c>
      <c r="D57" s="1865" t="s">
        <v>1251</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25">
      <c r="A61" s="261"/>
      <c r="B61" s="679" t="s">
        <v>316</v>
      </c>
      <c r="D61" s="1865" t="s">
        <v>1252</v>
      </c>
      <c r="E61" s="1865"/>
      <c r="F61" s="1865"/>
    </row>
    <row r="62" spans="1:7">
      <c r="D62" s="1865"/>
      <c r="E62" s="1865"/>
      <c r="F62" s="1865"/>
    </row>
    <row r="63" spans="1:7"/>
    <row r="64" spans="1:7" ht="14.25">
      <c r="A64" s="261"/>
      <c r="B64" s="679" t="s">
        <v>316</v>
      </c>
      <c r="D64" s="1865" t="s">
        <v>1253</v>
      </c>
      <c r="E64" s="1865"/>
      <c r="F64" s="1865"/>
    </row>
    <row r="65" spans="1:7">
      <c r="D65" s="1865"/>
      <c r="E65" s="1865"/>
      <c r="F65" s="1865"/>
    </row>
    <row r="66" spans="1:7">
      <c r="A66" s="555"/>
      <c r="C66" s="555"/>
      <c r="D66" s="1865"/>
      <c r="E66" s="1865"/>
      <c r="F66" s="1865"/>
    </row>
    <row r="67" spans="1:7">
      <c r="D67" s="12"/>
    </row>
    <row r="68" spans="1:7" ht="14.25">
      <c r="A68" s="261"/>
      <c r="B68" s="679" t="s">
        <v>316</v>
      </c>
      <c r="D68" s="1864" t="s">
        <v>1254</v>
      </c>
      <c r="E68" s="1864"/>
      <c r="F68" s="1864"/>
    </row>
    <row r="69" spans="1:7">
      <c r="D69" s="1864"/>
      <c r="E69" s="1864"/>
      <c r="F69" s="1864"/>
    </row>
    <row r="70" spans="1:7" ht="14.25">
      <c r="A70" s="261"/>
      <c r="B70" s="261"/>
      <c r="D70" s="135"/>
    </row>
    <row r="71" spans="1:7">
      <c r="A71" s="1884" t="s">
        <v>1161</v>
      </c>
      <c r="B71" s="1884"/>
      <c r="C71" s="1884"/>
      <c r="D71" s="1884"/>
      <c r="E71" s="1884"/>
      <c r="F71" s="1884"/>
      <c r="G71" s="1884"/>
    </row>
    <row r="72" spans="1:7"/>
    <row r="73" spans="1:7">
      <c r="C73" s="262"/>
      <c r="D73" s="1913" t="s">
        <v>1259</v>
      </c>
      <c r="E73" s="1913"/>
      <c r="F73" s="1913"/>
    </row>
    <row r="74" spans="1:7">
      <c r="A74" s="135"/>
      <c r="B74" s="135"/>
      <c r="D74" s="1864" t="s">
        <v>1286</v>
      </c>
      <c r="E74" s="1864"/>
      <c r="F74" s="1864"/>
    </row>
    <row r="75" spans="1:7">
      <c r="A75" s="135"/>
      <c r="B75" s="135"/>
    </row>
    <row r="76" spans="1:7" ht="14.25">
      <c r="A76" s="261"/>
      <c r="B76" s="679" t="s">
        <v>316</v>
      </c>
      <c r="D76" s="1864" t="s">
        <v>1260</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6" customFormat="1" ht="14.25">
      <c r="A82" s="707"/>
      <c r="B82" s="707"/>
      <c r="C82" s="705"/>
      <c r="D82" s="709"/>
      <c r="E82" s="709"/>
      <c r="F82" s="709"/>
      <c r="G82" s="7"/>
    </row>
    <row r="83" spans="1:7" s="706" customFormat="1" ht="14.45" customHeight="1">
      <c r="A83" s="707"/>
      <c r="B83" s="712" t="s">
        <v>316</v>
      </c>
      <c r="C83" s="705"/>
      <c r="D83" s="1893" t="s">
        <v>1359</v>
      </c>
      <c r="E83" s="1893"/>
      <c r="F83" s="1893"/>
      <c r="G83" s="7"/>
    </row>
    <row r="84" spans="1:7" s="706" customFormat="1" ht="14.25">
      <c r="A84" s="707"/>
      <c r="B84" s="707"/>
      <c r="C84" s="705"/>
      <c r="D84" s="1893"/>
      <c r="E84" s="1893"/>
      <c r="F84" s="1893"/>
      <c r="G84" s="7"/>
    </row>
    <row r="85" spans="1:7" s="706" customFormat="1" ht="14.25">
      <c r="A85" s="707"/>
      <c r="B85" s="707"/>
      <c r="C85" s="705"/>
      <c r="D85" s="1893"/>
      <c r="E85" s="1893"/>
      <c r="F85" s="1893"/>
      <c r="G85" s="7"/>
    </row>
    <row r="86" spans="1:7" s="706" customFormat="1" ht="14.25">
      <c r="A86" s="707"/>
      <c r="B86" s="707"/>
      <c r="C86" s="705"/>
      <c r="D86" s="1893"/>
      <c r="E86" s="1893"/>
      <c r="F86" s="1893"/>
      <c r="G86" s="7"/>
    </row>
    <row r="87" spans="1:7" s="706" customFormat="1" ht="14.25">
      <c r="A87" s="707"/>
      <c r="B87" s="707"/>
      <c r="C87" s="705"/>
      <c r="D87" s="1893"/>
      <c r="E87" s="1893"/>
      <c r="F87" s="1893"/>
      <c r="G87" s="7"/>
    </row>
    <row r="88" spans="1:7" s="719" customFormat="1" ht="14.25">
      <c r="A88" s="714"/>
      <c r="B88" s="714"/>
      <c r="C88" s="745"/>
      <c r="D88" s="1893"/>
      <c r="E88" s="1893"/>
      <c r="F88" s="1893"/>
      <c r="G88" s="7"/>
    </row>
    <row r="89" spans="1:7" s="719" customFormat="1" ht="14.25">
      <c r="A89" s="714"/>
      <c r="B89" s="714"/>
      <c r="C89" s="745"/>
      <c r="D89" s="1893"/>
      <c r="E89" s="1893"/>
      <c r="F89" s="1893"/>
      <c r="G89" s="7"/>
    </row>
    <row r="90" spans="1:7" s="719" customFormat="1" ht="14.25">
      <c r="A90" s="714"/>
      <c r="B90" s="714"/>
      <c r="C90" s="745"/>
      <c r="D90" s="1893"/>
      <c r="E90" s="1893"/>
      <c r="F90" s="1893"/>
      <c r="G90" s="7"/>
    </row>
    <row r="91" spans="1:7" ht="14.25">
      <c r="A91" s="261"/>
      <c r="B91" s="261"/>
      <c r="D91" s="1893"/>
      <c r="E91" s="1893"/>
      <c r="F91" s="1893"/>
    </row>
    <row r="92" spans="1:7" ht="14.25">
      <c r="A92" s="261"/>
      <c r="B92" s="261"/>
      <c r="D92" s="1893"/>
      <c r="E92" s="1893"/>
      <c r="F92" s="1893"/>
    </row>
    <row r="93" spans="1:7" ht="14.25">
      <c r="A93" s="261"/>
      <c r="B93" s="261"/>
      <c r="D93" s="1893"/>
      <c r="E93" s="1893"/>
      <c r="F93" s="1893"/>
    </row>
    <row r="94" spans="1:7" ht="14.25">
      <c r="A94" s="261"/>
      <c r="B94" s="261"/>
      <c r="D94" s="1893"/>
      <c r="E94" s="1893"/>
      <c r="F94" s="1893"/>
    </row>
    <row r="95" spans="1:7" ht="14.25">
      <c r="A95" s="261"/>
      <c r="B95" s="261"/>
      <c r="D95" s="1893"/>
      <c r="E95" s="1893"/>
      <c r="F95" s="1893"/>
    </row>
    <row r="96" spans="1:7" ht="14.25">
      <c r="A96" s="261"/>
      <c r="B96" s="261"/>
      <c r="D96" s="1893"/>
      <c r="E96" s="1893"/>
      <c r="F96" s="1893"/>
    </row>
    <row r="97" spans="1:11" s="710" customFormat="1" ht="14.25">
      <c r="A97" s="711"/>
      <c r="B97" s="715" t="s">
        <v>316</v>
      </c>
      <c r="C97" s="705"/>
      <c r="D97" s="1864" t="s">
        <v>1261</v>
      </c>
      <c r="E97" s="1864"/>
      <c r="F97" s="1864"/>
      <c r="G97" s="7"/>
    </row>
    <row r="98" spans="1:11" s="710" customFormat="1" ht="14.25">
      <c r="A98" s="711"/>
      <c r="B98" s="711"/>
      <c r="C98" s="705"/>
      <c r="D98" s="1864"/>
      <c r="E98" s="1864"/>
      <c r="F98" s="1864"/>
      <c r="G98" s="7"/>
    </row>
    <row r="99" spans="1:11" s="710" customFormat="1" ht="14.25">
      <c r="A99" s="711"/>
      <c r="B99" s="711"/>
      <c r="C99" s="705"/>
      <c r="D99" s="1864"/>
      <c r="E99" s="1864"/>
      <c r="F99" s="1864"/>
      <c r="G99" s="7"/>
    </row>
    <row r="100" spans="1:11" s="710" customFormat="1" ht="14.25">
      <c r="A100" s="711"/>
      <c r="B100" s="711"/>
      <c r="C100" s="705"/>
      <c r="D100" s="1864"/>
      <c r="E100" s="1864"/>
      <c r="F100" s="1864"/>
      <c r="G100" s="7"/>
    </row>
    <row r="101" spans="1:11" s="710" customFormat="1" ht="14.25">
      <c r="A101" s="711"/>
      <c r="B101" s="711"/>
      <c r="C101" s="705"/>
      <c r="D101" s="1864"/>
      <c r="E101" s="1864"/>
      <c r="F101" s="1864"/>
      <c r="G101" s="7"/>
    </row>
    <row r="102" spans="1:11" s="710" customFormat="1" ht="14.25">
      <c r="A102" s="711"/>
      <c r="B102" s="711"/>
      <c r="C102" s="705"/>
      <c r="D102" s="1864"/>
      <c r="E102" s="1864"/>
      <c r="F102" s="1864"/>
      <c r="G102" s="7"/>
    </row>
    <row r="103" spans="1:11" s="710" customFormat="1" ht="14.25">
      <c r="A103" s="711"/>
      <c r="B103" s="711"/>
      <c r="C103" s="705"/>
      <c r="D103" s="1864"/>
      <c r="E103" s="1864"/>
      <c r="F103" s="1864"/>
      <c r="G103" s="7"/>
    </row>
    <row r="104" spans="1:11" s="710" customFormat="1" ht="14.25">
      <c r="A104" s="711"/>
      <c r="B104" s="711"/>
      <c r="C104" s="705"/>
      <c r="D104" s="1864"/>
      <c r="E104" s="1864"/>
      <c r="F104" s="1864"/>
      <c r="G104" s="7"/>
    </row>
    <row r="105" spans="1:11" s="713" customFormat="1" ht="14.25">
      <c r="A105" s="714"/>
      <c r="B105" s="714"/>
      <c r="C105" s="705"/>
      <c r="D105" s="716"/>
      <c r="E105" s="716"/>
      <c r="F105" s="716"/>
      <c r="G105" s="7"/>
    </row>
    <row r="106" spans="1:11" ht="14.25">
      <c r="A106" s="403"/>
      <c r="B106" s="708" t="s">
        <v>316</v>
      </c>
      <c r="C106" s="469"/>
      <c r="D106" s="1921" t="s">
        <v>1262</v>
      </c>
      <c r="E106" s="1921"/>
      <c r="F106" s="1921"/>
      <c r="G106" s="470"/>
      <c r="H106" s="468"/>
      <c r="I106" s="468"/>
      <c r="J106" s="468"/>
      <c r="K106" s="468"/>
    </row>
    <row r="107" spans="1:11" ht="14.25">
      <c r="A107" s="261"/>
      <c r="B107" s="261"/>
      <c r="C107" s="315"/>
      <c r="D107" s="1921"/>
      <c r="E107" s="1921"/>
      <c r="F107" s="1921"/>
      <c r="G107" s="470"/>
      <c r="H107" s="468"/>
      <c r="I107" s="468"/>
      <c r="J107" s="468"/>
      <c r="K107" s="468"/>
    </row>
    <row r="108" spans="1:11" ht="14.25">
      <c r="A108" s="261"/>
      <c r="B108" s="261"/>
      <c r="C108" s="315"/>
      <c r="D108" s="1921"/>
      <c r="E108" s="1921"/>
      <c r="F108" s="1921"/>
      <c r="G108" s="470"/>
      <c r="H108" s="468"/>
      <c r="I108" s="468"/>
      <c r="J108" s="468"/>
      <c r="K108" s="468"/>
    </row>
    <row r="109" spans="1:11" ht="14.25">
      <c r="A109" s="261"/>
      <c r="B109" s="261"/>
      <c r="C109" s="315"/>
      <c r="D109" s="1921"/>
      <c r="E109" s="1921"/>
      <c r="F109" s="1921"/>
      <c r="G109" s="470"/>
      <c r="H109" s="468"/>
      <c r="I109" s="468"/>
      <c r="J109" s="468"/>
      <c r="K109" s="468"/>
    </row>
    <row r="110" spans="1:11" ht="14.2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25">
      <c r="A114" s="261"/>
      <c r="B114" s="679" t="s">
        <v>316</v>
      </c>
      <c r="C114"/>
      <c r="D114" s="1922" t="s">
        <v>1263</v>
      </c>
      <c r="E114" s="1922"/>
      <c r="F114" s="1922"/>
      <c r="G114"/>
      <c r="H114"/>
      <c r="I114"/>
      <c r="J114"/>
      <c r="K114"/>
    </row>
    <row r="115" spans="1:11" ht="14.25">
      <c r="A115" s="261"/>
      <c r="B115" s="261"/>
      <c r="C115"/>
      <c r="D115" s="1922"/>
      <c r="E115" s="1922"/>
      <c r="F115" s="1922"/>
      <c r="G115"/>
      <c r="H115"/>
      <c r="I115"/>
      <c r="J115"/>
      <c r="K115"/>
    </row>
    <row r="116" spans="1:11"/>
    <row r="117" spans="1:11" ht="14.25">
      <c r="A117" s="261"/>
      <c r="B117" s="679" t="s">
        <v>316</v>
      </c>
      <c r="C117" s="10"/>
      <c r="D117" s="1864" t="s">
        <v>1264</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9" t="s">
        <v>316</v>
      </c>
      <c r="C123" s="10"/>
      <c r="D123" s="1865" t="s">
        <v>1265</v>
      </c>
      <c r="E123" s="1865"/>
      <c r="F123" s="1865"/>
      <c r="G123" s="149"/>
    </row>
    <row r="124" spans="1:11" s="296" customFormat="1" ht="13.7" customHeight="1">
      <c r="A124" s="293"/>
      <c r="B124" s="293"/>
      <c r="C124" s="294"/>
      <c r="D124" s="1865"/>
      <c r="E124" s="1865"/>
      <c r="F124" s="1865"/>
      <c r="G124" s="295"/>
    </row>
    <row r="125" spans="1:11" customFormat="1" ht="13.7" customHeight="1">
      <c r="A125" s="132"/>
      <c r="B125" s="676"/>
      <c r="C125" s="10"/>
      <c r="D125" s="1865"/>
      <c r="E125" s="1865"/>
      <c r="F125" s="1865"/>
      <c r="G125" s="149"/>
    </row>
    <row r="126" spans="1:11" customFormat="1" ht="13.7" customHeight="1">
      <c r="A126" s="132"/>
      <c r="B126" s="676"/>
      <c r="C126" s="10"/>
      <c r="D126" s="1865"/>
      <c r="E126" s="1865"/>
      <c r="F126" s="1865"/>
      <c r="G126" s="149"/>
    </row>
    <row r="127" spans="1:11" customFormat="1" ht="13.7" customHeight="1">
      <c r="A127" s="132"/>
      <c r="B127" s="676"/>
      <c r="C127" s="10"/>
      <c r="D127" s="1865"/>
      <c r="E127" s="1865"/>
      <c r="F127" s="1865"/>
      <c r="G127" s="149"/>
    </row>
    <row r="128" spans="1:11" customFormat="1" ht="13.7" customHeight="1">
      <c r="A128" s="378"/>
      <c r="B128" s="378"/>
      <c r="C128" s="10"/>
      <c r="D128" s="1865"/>
      <c r="E128" s="1865"/>
      <c r="F128" s="1865"/>
      <c r="G128" s="149"/>
    </row>
    <row r="129" spans="1:7" s="2" customFormat="1" ht="13.7" customHeight="1">
      <c r="A129" s="273"/>
      <c r="B129" s="273"/>
      <c r="C129" s="442"/>
      <c r="D129" s="1865"/>
      <c r="E129" s="1865"/>
      <c r="F129" s="1865"/>
      <c r="G129" s="182"/>
    </row>
    <row r="130" spans="1:7" s="2" customFormat="1" ht="13.7" customHeight="1">
      <c r="A130" s="273"/>
      <c r="B130" s="273"/>
      <c r="C130" s="442"/>
      <c r="D130" s="1865"/>
      <c r="E130" s="1865"/>
      <c r="F130" s="1865"/>
      <c r="G130" s="182"/>
    </row>
    <row r="131" spans="1:7" customFormat="1" ht="13.7" customHeight="1">
      <c r="A131" s="132"/>
      <c r="B131" s="676"/>
      <c r="C131" s="10"/>
      <c r="D131" s="1865"/>
      <c r="E131" s="1865"/>
      <c r="F131" s="1865"/>
      <c r="G131" s="149"/>
    </row>
    <row r="132" spans="1:7" customFormat="1" ht="13.7" customHeight="1">
      <c r="A132" s="132"/>
      <c r="B132" s="676"/>
      <c r="C132" s="10"/>
      <c r="D132" s="1865"/>
      <c r="E132" s="1865"/>
      <c r="F132" s="1865"/>
      <c r="G132" s="149"/>
    </row>
    <row r="133" spans="1:7" customFormat="1" ht="13.7" customHeight="1">
      <c r="A133" s="132"/>
      <c r="B133" s="676"/>
      <c r="C133" s="10"/>
      <c r="D133" s="1865"/>
      <c r="E133" s="1865"/>
      <c r="F133" s="1865"/>
      <c r="G133" s="149"/>
    </row>
    <row r="134" spans="1:7" customFormat="1" ht="13.7" customHeight="1">
      <c r="A134" s="132"/>
      <c r="B134" s="676"/>
      <c r="C134" s="10"/>
      <c r="D134" s="1865"/>
      <c r="E134" s="1865"/>
      <c r="F134" s="1865"/>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4" t="s">
        <v>1373</v>
      </c>
      <c r="E136" s="1864"/>
      <c r="F136" s="1864"/>
      <c r="G136" s="149"/>
    </row>
    <row r="137" spans="1:7" s="717" customFormat="1" ht="13.7" customHeight="1">
      <c r="A137" s="705"/>
      <c r="B137" s="705"/>
      <c r="C137" s="10"/>
      <c r="D137" s="1864"/>
      <c r="E137" s="1864"/>
      <c r="F137" s="1864"/>
      <c r="G137" s="149"/>
    </row>
    <row r="138" spans="1:7" s="717" customFormat="1" ht="13.7" customHeight="1">
      <c r="A138" s="705"/>
      <c r="B138" s="705"/>
      <c r="C138" s="10"/>
      <c r="D138" s="1864"/>
      <c r="E138" s="1864"/>
      <c r="F138" s="1864"/>
      <c r="G138" s="149"/>
    </row>
    <row r="139" spans="1:7" s="717" customFormat="1" ht="13.7" customHeight="1">
      <c r="A139" s="705"/>
      <c r="B139" s="705"/>
      <c r="C139" s="10"/>
      <c r="D139" s="1864"/>
      <c r="E139" s="1864"/>
      <c r="F139" s="1864"/>
      <c r="G139" s="149"/>
    </row>
    <row r="140" spans="1:7" s="717" customFormat="1" ht="13.7" customHeight="1">
      <c r="A140" s="705"/>
      <c r="B140" s="705"/>
      <c r="C140" s="10"/>
      <c r="D140" s="1864"/>
      <c r="E140" s="1864"/>
      <c r="F140" s="1864"/>
      <c r="G140" s="149"/>
    </row>
    <row r="141" spans="1:7" s="717" customFormat="1" ht="13.7" customHeight="1">
      <c r="A141" s="705"/>
      <c r="B141" s="705"/>
      <c r="C141" s="10"/>
      <c r="D141" s="1864"/>
      <c r="E141" s="1864"/>
      <c r="F141" s="1864"/>
      <c r="G141" s="149"/>
    </row>
    <row r="142" spans="1:7" s="717" customFormat="1" ht="13.7" customHeight="1">
      <c r="A142" s="705"/>
      <c r="B142" s="705"/>
      <c r="C142" s="10"/>
      <c r="D142" s="1864"/>
      <c r="E142" s="1864"/>
      <c r="F142" s="1864"/>
      <c r="G142" s="149"/>
    </row>
    <row r="143" spans="1:7" s="717" customFormat="1" ht="13.7" customHeight="1">
      <c r="A143" s="705"/>
      <c r="B143" s="705"/>
      <c r="C143" s="10"/>
      <c r="D143" s="1864"/>
      <c r="E143" s="1864"/>
      <c r="F143" s="1864"/>
      <c r="G143" s="149"/>
    </row>
    <row r="144" spans="1:7" s="717" customFormat="1" ht="13.7" customHeight="1">
      <c r="A144" s="705"/>
      <c r="B144" s="705"/>
      <c r="C144" s="10"/>
      <c r="D144" s="1864"/>
      <c r="E144" s="1864"/>
      <c r="F144" s="1864"/>
      <c r="G144" s="149"/>
    </row>
    <row r="145" spans="1:7" s="717" customFormat="1" ht="13.7" customHeight="1">
      <c r="A145" s="705"/>
      <c r="B145" s="705"/>
      <c r="C145" s="10"/>
      <c r="D145" s="1864"/>
      <c r="E145" s="1864"/>
      <c r="F145" s="1864"/>
      <c r="G145" s="149"/>
    </row>
    <row r="146" spans="1:7" s="717" customFormat="1" ht="13.7" customHeight="1">
      <c r="A146" s="747"/>
      <c r="B146" s="747"/>
      <c r="C146" s="10"/>
      <c r="D146" s="1864"/>
      <c r="E146" s="1864"/>
      <c r="F146" s="1864"/>
      <c r="G146" s="149"/>
    </row>
    <row r="147" spans="1:7" s="717" customFormat="1" ht="13.7" customHeight="1">
      <c r="A147" s="747"/>
      <c r="B147" s="747"/>
      <c r="C147" s="10"/>
      <c r="D147" s="1864"/>
      <c r="E147" s="1864"/>
      <c r="F147" s="1864"/>
      <c r="G147" s="149"/>
    </row>
    <row r="148" spans="1:7" s="717" customFormat="1" ht="13.7" customHeight="1">
      <c r="A148" s="705"/>
      <c r="B148" s="705"/>
      <c r="C148" s="10"/>
      <c r="D148" s="1864"/>
      <c r="E148" s="1864"/>
      <c r="F148" s="1864"/>
      <c r="G148" s="149"/>
    </row>
    <row r="149" spans="1:7" s="717" customFormat="1" ht="13.7" customHeight="1">
      <c r="A149" s="705"/>
      <c r="B149" s="705"/>
      <c r="C149" s="10"/>
      <c r="D149" s="1864"/>
      <c r="E149" s="1864"/>
      <c r="F149" s="1864"/>
      <c r="G149" s="149"/>
    </row>
    <row r="150" spans="1:7" s="717" customFormat="1" ht="13.7" customHeight="1">
      <c r="A150" s="705"/>
      <c r="B150" s="705"/>
      <c r="C150" s="10"/>
      <c r="D150" s="1864"/>
      <c r="E150" s="1864"/>
      <c r="F150" s="1864"/>
      <c r="G150" s="149"/>
    </row>
    <row r="151" spans="1:7" s="717" customFormat="1" ht="13.7" customHeight="1">
      <c r="A151" s="705"/>
      <c r="B151" s="705"/>
      <c r="C151" s="10"/>
      <c r="D151" s="1864"/>
      <c r="E151" s="1864"/>
      <c r="F151" s="1864"/>
      <c r="G151" s="149"/>
    </row>
    <row r="152" spans="1:7" s="717" customFormat="1" ht="13.7" customHeight="1">
      <c r="A152" s="705"/>
      <c r="B152" s="705"/>
      <c r="C152" s="10"/>
      <c r="D152" s="1864"/>
      <c r="E152" s="1864"/>
      <c r="F152" s="1864"/>
      <c r="G152" s="149"/>
    </row>
    <row r="153" spans="1:7" s="717" customFormat="1" ht="13.7" customHeight="1">
      <c r="A153" s="705"/>
      <c r="B153" s="705"/>
      <c r="C153" s="10"/>
      <c r="D153" s="1864"/>
      <c r="E153" s="1864"/>
      <c r="F153" s="1864"/>
      <c r="G153" s="149"/>
    </row>
    <row r="154" spans="1:7" s="717" customFormat="1" ht="13.7" customHeight="1">
      <c r="A154" s="705"/>
      <c r="B154" s="705"/>
      <c r="C154" s="10"/>
      <c r="D154" s="1864"/>
      <c r="E154" s="1864"/>
      <c r="F154" s="1864"/>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6" t="s">
        <v>1266</v>
      </c>
      <c r="E156" s="1876"/>
      <c r="F156" s="1876"/>
      <c r="G156" s="444"/>
    </row>
    <row r="157" spans="1:7" customFormat="1" ht="13.7" customHeight="1">
      <c r="A157" s="378"/>
      <c r="B157" s="378"/>
      <c r="C157" s="325"/>
      <c r="D157" s="1876"/>
      <c r="E157" s="1876"/>
      <c r="F157" s="1876"/>
      <c r="G157" s="444"/>
    </row>
    <row r="158" spans="1:7" customFormat="1" ht="13.7" customHeight="1">
      <c r="A158" s="378"/>
      <c r="B158" s="378"/>
      <c r="C158" s="325"/>
      <c r="D158" s="327"/>
      <c r="E158" s="325"/>
      <c r="F158" s="325"/>
      <c r="G158" s="444"/>
    </row>
    <row r="159" spans="1:7" customFormat="1" ht="13.7" customHeight="1">
      <c r="A159" s="378"/>
      <c r="B159" s="679" t="s">
        <v>316</v>
      </c>
      <c r="C159" s="325"/>
      <c r="D159" s="1872" t="s">
        <v>1267</v>
      </c>
      <c r="E159" s="1872"/>
      <c r="F159" s="1872"/>
      <c r="G159" s="444"/>
    </row>
    <row r="160" spans="1:7" customFormat="1" ht="13.7" customHeight="1">
      <c r="A160" s="378"/>
      <c r="B160" s="378"/>
      <c r="C160" s="325"/>
      <c r="D160" s="1872"/>
      <c r="E160" s="1872"/>
      <c r="F160" s="1872"/>
      <c r="G160" s="444"/>
    </row>
    <row r="161" spans="1:7" customFormat="1" ht="13.7" customHeight="1">
      <c r="A161" s="378"/>
      <c r="B161" s="378"/>
      <c r="C161" s="325"/>
      <c r="D161" s="1872"/>
      <c r="E161" s="1872"/>
      <c r="F161" s="1872"/>
      <c r="G161" s="444"/>
    </row>
    <row r="162" spans="1:7" customFormat="1" ht="13.7" customHeight="1">
      <c r="A162" s="378"/>
      <c r="B162" s="378"/>
      <c r="C162" s="325"/>
      <c r="D162" s="1872"/>
      <c r="E162" s="1872"/>
      <c r="F162" s="187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1268</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4" t="s">
        <v>1162</v>
      </c>
      <c r="B168" s="1884"/>
      <c r="C168" s="1884"/>
      <c r="D168" s="1884"/>
      <c r="E168" s="1884"/>
      <c r="F168" s="1884"/>
      <c r="G168" s="1884"/>
    </row>
    <row r="169" spans="1:7" ht="12" customHeight="1">
      <c r="D169" s="135"/>
      <c r="E169" s="135"/>
      <c r="F169" s="135"/>
    </row>
    <row r="170" spans="1:7">
      <c r="B170" s="1912" t="s">
        <v>470</v>
      </c>
      <c r="C170" s="1912"/>
      <c r="D170" s="1912"/>
      <c r="E170" s="1912"/>
      <c r="F170" s="1912"/>
    </row>
    <row r="171" spans="1:7" ht="12" customHeight="1">
      <c r="A171" s="255"/>
      <c r="B171" s="673"/>
      <c r="C171" s="255"/>
    </row>
    <row r="172" spans="1:7">
      <c r="A172" s="1884" t="s">
        <v>1163</v>
      </c>
      <c r="B172" s="1884"/>
      <c r="C172" s="1884"/>
      <c r="D172" s="1884"/>
      <c r="E172" s="1884"/>
      <c r="F172" s="1884"/>
      <c r="G172" s="1884"/>
    </row>
    <row r="173" spans="1:7" ht="12" customHeight="1">
      <c r="A173" s="264"/>
      <c r="B173" s="264"/>
      <c r="C173" s="265"/>
      <c r="D173" s="57"/>
      <c r="E173" s="49"/>
      <c r="F173" s="57"/>
      <c r="G173" s="57"/>
    </row>
    <row r="174" spans="1:7" ht="13.35" customHeight="1">
      <c r="A174" s="264"/>
      <c r="B174" s="264"/>
      <c r="C174" s="265"/>
      <c r="D174" s="1908" t="s">
        <v>1271</v>
      </c>
      <c r="E174" s="1908"/>
      <c r="F174" s="1908"/>
      <c r="G174" s="57"/>
    </row>
    <row r="175" spans="1:7">
      <c r="A175" s="264"/>
      <c r="B175" s="264"/>
      <c r="C175" s="265"/>
      <c r="D175" s="1908"/>
      <c r="E175" s="1908"/>
      <c r="F175" s="1908"/>
      <c r="G175" s="57"/>
    </row>
    <row r="176" spans="1:7" s="719" customFormat="1">
      <c r="A176" s="721"/>
      <c r="B176" s="721"/>
      <c r="C176" s="265"/>
      <c r="D176" s="1909" t="s">
        <v>1272</v>
      </c>
      <c r="E176" s="1909"/>
      <c r="F176" s="1909"/>
      <c r="G176" s="57"/>
    </row>
    <row r="177" spans="1:7" ht="12" customHeight="1">
      <c r="A177" s="264"/>
      <c r="B177" s="264"/>
      <c r="C177" s="265"/>
      <c r="D177" s="57"/>
      <c r="E177" s="49"/>
      <c r="F177" s="57"/>
      <c r="G177" s="57"/>
    </row>
    <row r="178" spans="1:7" ht="14.25">
      <c r="A178" s="261"/>
      <c r="B178" s="679" t="s">
        <v>316</v>
      </c>
      <c r="C178" s="265"/>
      <c r="D178" s="1902" t="s">
        <v>1270</v>
      </c>
      <c r="E178" s="1902"/>
      <c r="F178" s="1902"/>
      <c r="G178" s="57"/>
    </row>
    <row r="179" spans="1:7" ht="14.25">
      <c r="A179" s="261"/>
      <c r="B179" s="261"/>
      <c r="C179" s="265"/>
      <c r="D179" s="1902"/>
      <c r="E179" s="1902"/>
      <c r="F179" s="1902"/>
      <c r="G179" s="57"/>
    </row>
    <row r="180" spans="1:7" ht="14.25">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1179</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25">
      <c r="A186" s="261"/>
      <c r="B186" s="679" t="s">
        <v>316</v>
      </c>
      <c r="C186" s="557"/>
      <c r="D186" s="1864" t="s">
        <v>1269</v>
      </c>
      <c r="E186" s="1864"/>
      <c r="F186" s="1864"/>
      <c r="G186" s="678"/>
    </row>
    <row r="187" spans="1:7" s="677" customFormat="1" ht="14.45" customHeight="1">
      <c r="A187" s="261"/>
      <c r="C187" s="557"/>
      <c r="D187" s="1864"/>
      <c r="E187" s="1864"/>
      <c r="F187" s="1864"/>
      <c r="G187" s="678"/>
    </row>
    <row r="188" spans="1:7" s="677" customFormat="1" ht="14.25">
      <c r="A188" s="261"/>
      <c r="B188" s="697"/>
      <c r="C188" s="557"/>
      <c r="D188" s="1864"/>
      <c r="E188" s="1864"/>
      <c r="F188" s="1864"/>
      <c r="G188" s="678"/>
    </row>
    <row r="189" spans="1:7" s="677" customFormat="1" ht="14.25">
      <c r="A189" s="261"/>
      <c r="B189" s="697"/>
      <c r="C189" s="557"/>
      <c r="D189" s="1864"/>
      <c r="E189" s="1864"/>
      <c r="F189" s="1864"/>
      <c r="G189" s="678"/>
    </row>
    <row r="190" spans="1:7" s="682" customFormat="1">
      <c r="A190" s="265"/>
      <c r="B190" s="265"/>
      <c r="C190" s="265"/>
      <c r="D190" s="696"/>
      <c r="E190" s="696"/>
      <c r="F190" s="696"/>
      <c r="G190" s="7"/>
    </row>
    <row r="191" spans="1:7">
      <c r="A191" s="1884" t="s">
        <v>1164</v>
      </c>
      <c r="B191" s="1884"/>
      <c r="C191" s="1884"/>
      <c r="D191" s="1884"/>
      <c r="E191" s="1884"/>
      <c r="F191" s="1884"/>
      <c r="G191" s="1884"/>
    </row>
    <row r="192" spans="1:7" ht="12" customHeight="1">
      <c r="D192" s="135"/>
      <c r="E192" s="135"/>
      <c r="F192" s="135"/>
    </row>
    <row r="193" spans="1:6">
      <c r="C193" s="262"/>
      <c r="D193" s="1910" t="s">
        <v>214</v>
      </c>
      <c r="E193" s="1910"/>
      <c r="F193" s="1910"/>
    </row>
    <row r="194" spans="1:6">
      <c r="A194" s="255"/>
      <c r="B194" s="673"/>
      <c r="C194" s="255"/>
      <c r="D194" s="1879" t="s">
        <v>1293</v>
      </c>
      <c r="E194" s="1889"/>
      <c r="F194" s="1889"/>
    </row>
    <row r="195" spans="1:6" ht="12" customHeight="1">
      <c r="A195" s="23"/>
      <c r="B195" s="675"/>
      <c r="C195" s="23"/>
    </row>
    <row r="196" spans="1:6" ht="13.35" customHeight="1">
      <c r="A196" s="23"/>
      <c r="C196" s="23"/>
      <c r="D196" s="1887" t="s">
        <v>579</v>
      </c>
      <c r="E196" s="1887"/>
      <c r="F196" s="1887"/>
    </row>
    <row r="197" spans="1:6" ht="14.25">
      <c r="A197" s="261"/>
      <c r="B197" s="679" t="s">
        <v>316</v>
      </c>
      <c r="D197" s="1864" t="s">
        <v>1287</v>
      </c>
      <c r="E197" s="1864"/>
      <c r="F197" s="1864"/>
    </row>
    <row r="198" spans="1:6" ht="14.25">
      <c r="A198" s="261"/>
      <c r="B198" s="261"/>
      <c r="D198" s="1864"/>
      <c r="E198" s="1864"/>
      <c r="F198" s="1864"/>
    </row>
    <row r="199" spans="1:6"/>
    <row r="200" spans="1:6" ht="14.25">
      <c r="A200" s="261"/>
      <c r="B200" s="679" t="s">
        <v>316</v>
      </c>
      <c r="D200" s="1864" t="s">
        <v>1288</v>
      </c>
      <c r="E200" s="1864"/>
      <c r="F200" s="1864"/>
    </row>
    <row r="201" spans="1:6" ht="14.25">
      <c r="A201" s="261"/>
      <c r="B201" s="261"/>
      <c r="D201" s="1864"/>
      <c r="E201" s="1864"/>
      <c r="F201" s="1864"/>
    </row>
    <row r="202" spans="1:6" ht="14.25">
      <c r="A202" s="261"/>
      <c r="B202" s="261"/>
      <c r="D202" s="1864"/>
      <c r="E202" s="1864"/>
      <c r="F202" s="1864"/>
    </row>
    <row r="203" spans="1:6" ht="5.0999999999999996" customHeight="1">
      <c r="A203" s="261"/>
      <c r="B203" s="261"/>
      <c r="D203" s="151"/>
      <c r="E203" s="135"/>
      <c r="F203" s="135"/>
    </row>
    <row r="204" spans="1:6" ht="14.25">
      <c r="A204" s="261"/>
      <c r="B204" s="261"/>
      <c r="D204" s="1864" t="s">
        <v>1289</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9" t="s">
        <v>316</v>
      </c>
      <c r="D210" s="1878" t="s">
        <v>1290</v>
      </c>
      <c r="E210" s="1878"/>
      <c r="F210" s="1878"/>
    </row>
    <row r="211" spans="1:7" ht="14.25">
      <c r="A211" s="261"/>
      <c r="B211" s="261"/>
      <c r="D211" s="1878"/>
      <c r="E211" s="1878"/>
      <c r="F211" s="1878"/>
    </row>
    <row r="212" spans="1:7" ht="14.25">
      <c r="A212" s="261"/>
      <c r="B212" s="261"/>
      <c r="D212" s="1912" t="s">
        <v>963</v>
      </c>
      <c r="E212" s="1912"/>
      <c r="F212" s="1912"/>
    </row>
    <row r="213" spans="1:7" ht="14.25">
      <c r="A213" s="261"/>
      <c r="B213" s="261"/>
      <c r="D213" s="135"/>
      <c r="E213" s="135"/>
      <c r="F213" s="135"/>
    </row>
    <row r="214" spans="1:7" ht="14.45" customHeight="1">
      <c r="A214" s="261"/>
      <c r="B214" s="679" t="s">
        <v>316</v>
      </c>
      <c r="D214" s="1878" t="s">
        <v>1292</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64" t="s">
        <v>1291</v>
      </c>
      <c r="E220" s="1864"/>
      <c r="F220" s="1864"/>
    </row>
    <row r="221" spans="1:7" ht="14.25">
      <c r="A221" s="261"/>
      <c r="B221" s="261"/>
      <c r="D221" s="1864"/>
      <c r="E221" s="1864"/>
      <c r="F221" s="1864"/>
    </row>
    <row r="222" spans="1:7">
      <c r="D222" s="29"/>
    </row>
    <row r="223" spans="1:7">
      <c r="A223" s="1884" t="s">
        <v>1165</v>
      </c>
      <c r="B223" s="1884"/>
      <c r="C223" s="1884"/>
      <c r="D223" s="1884"/>
      <c r="E223" s="1884"/>
      <c r="F223" s="1884"/>
      <c r="G223" s="1884"/>
    </row>
    <row r="224" spans="1:7">
      <c r="D224" s="29"/>
    </row>
    <row r="225" spans="1:6">
      <c r="C225" s="262"/>
      <c r="D225" s="1887" t="s">
        <v>1294</v>
      </c>
      <c r="E225" s="1887"/>
      <c r="F225" s="1887"/>
    </row>
    <row r="226" spans="1:6">
      <c r="A226" s="255"/>
      <c r="B226" s="673"/>
      <c r="C226" s="255"/>
      <c r="D226" s="135"/>
      <c r="E226" s="135"/>
      <c r="F226" s="135"/>
    </row>
    <row r="227" spans="1:6">
      <c r="A227" s="260"/>
      <c r="B227" s="260"/>
      <c r="C227" s="260"/>
      <c r="D227" s="1887" t="s">
        <v>275</v>
      </c>
      <c r="E227" s="1887"/>
      <c r="F227" s="1887"/>
    </row>
    <row r="228" spans="1:6" ht="14.25">
      <c r="A228" s="261"/>
      <c r="B228" s="679" t="s">
        <v>316</v>
      </c>
      <c r="D228" s="1888" t="s">
        <v>1295</v>
      </c>
      <c r="E228" s="1888"/>
      <c r="F228" s="1888"/>
    </row>
    <row r="229" spans="1:6" ht="14.25">
      <c r="A229" s="261"/>
      <c r="B229" s="261"/>
      <c r="D229" s="1888"/>
      <c r="E229" s="1888"/>
      <c r="F229" s="1888"/>
    </row>
    <row r="230" spans="1:6">
      <c r="D230" s="135"/>
      <c r="E230" s="135"/>
      <c r="F230" s="135"/>
    </row>
    <row r="231" spans="1:6" ht="14.45" customHeight="1">
      <c r="A231" s="261"/>
      <c r="B231" s="679" t="s">
        <v>316</v>
      </c>
      <c r="D231" s="1878" t="s">
        <v>1296</v>
      </c>
      <c r="E231" s="1878"/>
      <c r="F231" s="1878"/>
    </row>
    <row r="232" spans="1:6">
      <c r="D232" s="1878"/>
      <c r="E232" s="1878"/>
      <c r="F232" s="1878"/>
    </row>
    <row r="233" spans="1:6">
      <c r="D233" s="1889" t="s">
        <v>954</v>
      </c>
      <c r="E233" s="1889"/>
      <c r="F233" s="1889"/>
    </row>
    <row r="234" spans="1:6">
      <c r="D234" s="135"/>
      <c r="E234" s="135"/>
      <c r="F234" s="135"/>
    </row>
    <row r="235" spans="1:6" ht="14.45" customHeight="1">
      <c r="A235" s="261"/>
      <c r="B235" s="679"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64" t="s">
        <v>1297</v>
      </c>
      <c r="E241" s="1864"/>
      <c r="F241" s="1864"/>
    </row>
    <row r="242" spans="1:7">
      <c r="D242" s="1864"/>
      <c r="E242" s="1864"/>
      <c r="F242" s="1864"/>
    </row>
    <row r="243" spans="1:7">
      <c r="D243" s="1864"/>
      <c r="E243" s="1864"/>
      <c r="F243" s="1864"/>
    </row>
    <row r="244" spans="1:7">
      <c r="D244" s="263"/>
      <c r="E244" s="135"/>
      <c r="F244" s="135"/>
    </row>
    <row r="245" spans="1:7">
      <c r="A245" s="1884" t="s">
        <v>1166</v>
      </c>
      <c r="B245" s="1884"/>
      <c r="C245" s="1884"/>
      <c r="D245" s="1884"/>
      <c r="E245" s="1884"/>
      <c r="F245" s="1884"/>
      <c r="G245" s="1884"/>
    </row>
    <row r="246" spans="1:7">
      <c r="D246" s="263"/>
      <c r="E246" s="135"/>
      <c r="F246" s="135"/>
    </row>
    <row r="247" spans="1:7">
      <c r="C247" s="255"/>
      <c r="D247" s="1913" t="s">
        <v>1299</v>
      </c>
      <c r="E247" s="1913"/>
      <c r="F247" s="1913"/>
    </row>
    <row r="248" spans="1:7">
      <c r="C248" s="255"/>
      <c r="D248" s="1913"/>
      <c r="E248" s="1913"/>
      <c r="F248" s="1913"/>
    </row>
    <row r="249" spans="1:7">
      <c r="A249" s="260"/>
      <c r="B249" s="260"/>
      <c r="C249" s="260"/>
      <c r="D249" s="5"/>
      <c r="E249" s="6"/>
      <c r="F249" s="6"/>
    </row>
    <row r="250" spans="1:7">
      <c r="C250" s="260"/>
      <c r="D250" s="1887" t="s">
        <v>215</v>
      </c>
      <c r="E250" s="1887"/>
      <c r="F250" s="1887"/>
    </row>
    <row r="251" spans="1:7" ht="15.75" customHeight="1">
      <c r="A251" s="261"/>
      <c r="B251" s="261"/>
      <c r="D251" s="1895" t="s">
        <v>1300</v>
      </c>
      <c r="E251" s="1895"/>
      <c r="F251" s="1895"/>
    </row>
    <row r="252" spans="1:7">
      <c r="E252" s="135"/>
      <c r="F252" s="135"/>
    </row>
    <row r="253" spans="1:7" ht="14.25">
      <c r="A253" s="261"/>
      <c r="B253" s="679" t="s">
        <v>316</v>
      </c>
      <c r="D253" s="1864" t="s">
        <v>1301</v>
      </c>
      <c r="E253" s="1864"/>
      <c r="F253" s="1864"/>
    </row>
    <row r="254" spans="1:7" ht="14.25">
      <c r="A254" s="261"/>
      <c r="B254" s="261"/>
      <c r="D254" s="1864"/>
      <c r="E254" s="1864"/>
      <c r="F254" s="1864"/>
    </row>
    <row r="255" spans="1:7">
      <c r="D255" s="135"/>
      <c r="E255" s="135"/>
      <c r="F255" s="135"/>
    </row>
    <row r="256" spans="1:7" ht="14.25">
      <c r="A256" s="261"/>
      <c r="B256" s="679" t="s">
        <v>316</v>
      </c>
      <c r="D256" s="1878" t="s">
        <v>1302</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64" t="s">
        <v>1303</v>
      </c>
      <c r="E260" s="1864"/>
      <c r="F260" s="1864"/>
    </row>
    <row r="261" spans="1:7" ht="14.25">
      <c r="A261" s="261"/>
      <c r="B261" s="261"/>
      <c r="D261" s="1864"/>
      <c r="E261" s="1864"/>
      <c r="F261" s="1864"/>
    </row>
    <row r="262" spans="1:7">
      <c r="A262" s="23"/>
      <c r="B262" s="675"/>
      <c r="E262" s="135"/>
      <c r="F262" s="135"/>
    </row>
    <row r="263" spans="1:7">
      <c r="A263" s="1884" t="s">
        <v>1167</v>
      </c>
      <c r="B263" s="1884"/>
      <c r="C263" s="1884"/>
      <c r="D263" s="1884"/>
      <c r="E263" s="1884"/>
      <c r="F263" s="1884"/>
      <c r="G263" s="1884"/>
    </row>
    <row r="264" spans="1:7">
      <c r="A264" s="23"/>
      <c r="B264" s="675"/>
      <c r="D264" s="135"/>
      <c r="E264" s="135"/>
      <c r="F264" s="135"/>
    </row>
    <row r="265" spans="1:7">
      <c r="C265" s="23"/>
      <c r="D265" s="1887" t="s">
        <v>719</v>
      </c>
      <c r="E265" s="1887"/>
      <c r="F265" s="1887"/>
    </row>
    <row r="266" spans="1:7">
      <c r="C266" s="23"/>
      <c r="D266" s="1877" t="s">
        <v>1304</v>
      </c>
      <c r="E266" s="1877"/>
      <c r="F266" s="1877"/>
    </row>
    <row r="267" spans="1:7">
      <c r="C267" s="23"/>
      <c r="D267" s="259"/>
    </row>
    <row r="268" spans="1:7">
      <c r="A268" s="273"/>
      <c r="B268" s="679" t="s">
        <v>316</v>
      </c>
      <c r="D268" s="1877" t="s">
        <v>1305</v>
      </c>
      <c r="E268" s="1877"/>
      <c r="F268" s="1877"/>
    </row>
    <row r="269" spans="1:7" s="39" customFormat="1" ht="14.25">
      <c r="A269" s="403"/>
      <c r="B269" s="403"/>
      <c r="C269" s="273"/>
      <c r="D269" s="497"/>
      <c r="E269" s="498"/>
      <c r="F269" s="498"/>
      <c r="G269" s="130"/>
    </row>
    <row r="270" spans="1:7" s="39" customFormat="1" ht="13.35" customHeight="1">
      <c r="A270" s="273"/>
      <c r="B270" s="679" t="s">
        <v>316</v>
      </c>
      <c r="C270" s="273"/>
      <c r="D270" s="1890" t="s">
        <v>1306</v>
      </c>
      <c r="E270" s="1890"/>
      <c r="F270" s="1890"/>
      <c r="G270" s="130"/>
    </row>
    <row r="271" spans="1:7" s="39" customFormat="1" ht="14.25">
      <c r="A271" s="403"/>
      <c r="B271" s="403"/>
      <c r="C271" s="273"/>
      <c r="D271" s="1890"/>
      <c r="E271" s="1890"/>
      <c r="F271" s="1890"/>
      <c r="G271" s="130"/>
    </row>
    <row r="272" spans="1:7" s="39" customFormat="1" ht="14.25">
      <c r="A272" s="403"/>
      <c r="B272" s="403"/>
      <c r="C272" s="273"/>
      <c r="D272" s="1890"/>
      <c r="E272" s="1890"/>
      <c r="F272" s="1890"/>
      <c r="G272" s="130"/>
    </row>
    <row r="273" spans="1:7" s="39" customFormat="1" ht="14.25">
      <c r="A273" s="403"/>
      <c r="B273" s="403"/>
      <c r="C273" s="273"/>
      <c r="D273" s="1890"/>
      <c r="E273" s="1890"/>
      <c r="F273" s="1890"/>
      <c r="G273" s="130"/>
    </row>
    <row r="274" spans="1:7" s="39" customFormat="1" ht="14.25">
      <c r="A274" s="403"/>
      <c r="B274" s="403"/>
      <c r="C274" s="273"/>
      <c r="D274" s="1890"/>
      <c r="E274" s="1890"/>
      <c r="F274" s="1890"/>
      <c r="G274" s="130"/>
    </row>
    <row r="275" spans="1:7" s="39" customFormat="1" ht="14.25">
      <c r="A275" s="403"/>
      <c r="B275" s="403"/>
      <c r="C275" s="273"/>
      <c r="D275" s="497"/>
      <c r="E275" s="498"/>
      <c r="F275" s="498"/>
      <c r="G275" s="130"/>
    </row>
    <row r="276" spans="1:7" s="39" customFormat="1" ht="13.35" customHeight="1">
      <c r="A276" s="273"/>
      <c r="B276" s="679" t="s">
        <v>316</v>
      </c>
      <c r="C276" s="273"/>
      <c r="D276" s="1890" t="s">
        <v>1307</v>
      </c>
      <c r="E276" s="1890"/>
      <c r="F276" s="1890"/>
      <c r="G276" s="130"/>
    </row>
    <row r="277" spans="1:7" s="39" customFormat="1">
      <c r="A277" s="273"/>
      <c r="B277" s="273"/>
      <c r="C277" s="273"/>
      <c r="D277" s="1890"/>
      <c r="E277" s="1890"/>
      <c r="F277" s="1890"/>
      <c r="G277" s="130"/>
    </row>
    <row r="278" spans="1:7" s="39" customFormat="1" ht="14.25">
      <c r="A278" s="403"/>
      <c r="B278" s="403"/>
      <c r="C278" s="273"/>
      <c r="D278" s="497"/>
      <c r="E278" s="498"/>
      <c r="F278" s="498"/>
      <c r="G278" s="130"/>
    </row>
    <row r="279" spans="1:7">
      <c r="A279" s="273"/>
      <c r="B279" s="679" t="s">
        <v>316</v>
      </c>
      <c r="D279" s="1877" t="s">
        <v>1308</v>
      </c>
      <c r="E279" s="1877"/>
      <c r="F279" s="1877"/>
    </row>
    <row r="280" spans="1:7">
      <c r="E280" s="135"/>
      <c r="F280" s="135"/>
    </row>
    <row r="281" spans="1:7" ht="14.25">
      <c r="A281" s="261"/>
      <c r="B281" s="679" t="s">
        <v>316</v>
      </c>
      <c r="D281" s="1878" t="s">
        <v>1309</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64" t="s">
        <v>1311</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1060</v>
      </c>
      <c r="E314" s="1896"/>
      <c r="F314" s="1896"/>
      <c r="G314" s="12"/>
    </row>
    <row r="315" spans="1:7" s="719" customFormat="1" ht="13.5" thickTop="1">
      <c r="A315" s="731"/>
      <c r="B315" s="731"/>
      <c r="C315" s="731"/>
      <c r="D315" s="1897" t="s">
        <v>1312</v>
      </c>
      <c r="E315" s="1897"/>
      <c r="F315" s="1897"/>
    </row>
    <row r="316" spans="1:7">
      <c r="A316" s="325"/>
      <c r="B316" s="325"/>
      <c r="C316" s="325"/>
      <c r="D316" s="467"/>
      <c r="E316" s="467"/>
      <c r="F316" s="135"/>
      <c r="G316" s="12"/>
    </row>
    <row r="317" spans="1:7" ht="14.25">
      <c r="A317" s="261"/>
      <c r="B317" s="679" t="s">
        <v>316</v>
      </c>
      <c r="C317" s="325"/>
      <c r="D317" s="1898" t="s">
        <v>1313</v>
      </c>
      <c r="E317" s="1898"/>
      <c r="F317" s="1898"/>
      <c r="G317" s="12"/>
    </row>
    <row r="318" spans="1:7">
      <c r="A318" s="325"/>
      <c r="B318" s="325"/>
      <c r="C318" s="325"/>
      <c r="D318" s="467"/>
      <c r="E318" s="467"/>
      <c r="F318" s="135"/>
      <c r="G318" s="12"/>
    </row>
    <row r="319" spans="1:7">
      <c r="A319" s="325"/>
      <c r="B319" s="679" t="s">
        <v>316</v>
      </c>
      <c r="C319" s="325"/>
      <c r="D319" s="1893" t="s">
        <v>1314</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4.25">
      <c r="A331" s="261"/>
      <c r="B331" s="679" t="s">
        <v>316</v>
      </c>
      <c r="C331" s="325"/>
      <c r="D331" s="1891" t="s">
        <v>1315</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1316</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35" customHeight="1">
      <c r="A345" s="325"/>
      <c r="B345" s="325"/>
      <c r="C345" s="325"/>
      <c r="D345" s="1892" t="s">
        <v>1317</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1318</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4.25">
      <c r="A367" s="261"/>
      <c r="B367" s="679" t="s">
        <v>316</v>
      </c>
      <c r="C367" s="325"/>
      <c r="D367" s="1893" t="s">
        <v>1319</v>
      </c>
      <c r="E367" s="1893"/>
      <c r="F367" s="1893"/>
      <c r="G367" s="12"/>
    </row>
    <row r="368" spans="1:7" ht="14.25">
      <c r="A368" s="506"/>
      <c r="B368" s="506"/>
      <c r="C368" s="325"/>
      <c r="D368" s="1893"/>
      <c r="E368" s="1893"/>
      <c r="F368" s="1893"/>
      <c r="G368" s="12"/>
    </row>
    <row r="369" spans="1:7" ht="14.25">
      <c r="A369" s="506"/>
      <c r="B369" s="506"/>
      <c r="C369" s="325"/>
      <c r="D369" s="1893"/>
      <c r="E369" s="1893"/>
      <c r="F369" s="1893"/>
      <c r="G369" s="12"/>
    </row>
    <row r="370" spans="1:7" ht="14.25">
      <c r="A370" s="506"/>
      <c r="B370" s="506"/>
      <c r="C370" s="325"/>
      <c r="D370" s="1893"/>
      <c r="E370" s="1893"/>
      <c r="F370" s="1893"/>
      <c r="G370" s="12"/>
    </row>
    <row r="371" spans="1:7" ht="14.25">
      <c r="A371" s="506"/>
      <c r="B371" s="506"/>
      <c r="C371" s="325"/>
      <c r="D371" s="1893"/>
      <c r="E371" s="1893"/>
      <c r="F371" s="1893"/>
      <c r="G371" s="12"/>
    </row>
    <row r="372" spans="1:7">
      <c r="D372" s="135"/>
      <c r="E372" s="135"/>
      <c r="F372" s="135"/>
      <c r="G372" s="12"/>
    </row>
    <row r="373" spans="1:7" ht="14.25">
      <c r="A373" s="261"/>
      <c r="B373" s="679" t="s">
        <v>316</v>
      </c>
      <c r="C373" s="266"/>
      <c r="D373" s="1864" t="s">
        <v>1320</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00000000000003" customHeight="1">
      <c r="A403" s="132"/>
      <c r="B403" s="676"/>
      <c r="C403" s="132"/>
      <c r="D403" s="1864"/>
      <c r="E403" s="1864"/>
      <c r="F403" s="1864"/>
      <c r="G403" s="30"/>
    </row>
    <row r="404" spans="1:7" s="32" customFormat="1">
      <c r="A404" s="132"/>
      <c r="B404" s="676"/>
      <c r="C404" s="132"/>
      <c r="D404" s="135"/>
      <c r="E404" s="135"/>
      <c r="F404" s="135"/>
      <c r="G404" s="30"/>
    </row>
    <row r="405" spans="1:7" ht="14.25">
      <c r="A405" s="261"/>
      <c r="B405" s="679" t="s">
        <v>316</v>
      </c>
      <c r="C405" s="266"/>
      <c r="D405" s="1877" t="s">
        <v>1321</v>
      </c>
      <c r="E405" s="1877"/>
      <c r="F405" s="1877"/>
    </row>
    <row r="406" spans="1:7">
      <c r="D406" s="1894" t="s">
        <v>1085</v>
      </c>
      <c r="E406" s="1894"/>
      <c r="F406" s="1894"/>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64" t="s">
        <v>1323</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25">
      <c r="B416" s="679" t="s">
        <v>316</v>
      </c>
      <c r="C416" s="261"/>
      <c r="D416" s="1878" t="s">
        <v>1324</v>
      </c>
      <c r="E416" s="1878"/>
      <c r="F416" s="1878"/>
      <c r="G416" s="12"/>
    </row>
    <row r="417" spans="1:7">
      <c r="D417" s="1878"/>
      <c r="E417" s="1878"/>
      <c r="F417" s="1878"/>
      <c r="G417" s="12"/>
    </row>
    <row r="418" spans="1:7">
      <c r="D418" s="135"/>
      <c r="E418" s="135"/>
      <c r="F418" s="135"/>
      <c r="G418" s="12"/>
    </row>
    <row r="419" spans="1:7" ht="14.25">
      <c r="B419" s="679"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1327</v>
      </c>
      <c r="E440" s="1879"/>
      <c r="F440" s="1879"/>
    </row>
    <row r="441" spans="1:7">
      <c r="A441" s="135"/>
      <c r="B441" s="135"/>
    </row>
    <row r="442" spans="1:7">
      <c r="A442" s="1884" t="s">
        <v>1168</v>
      </c>
      <c r="B442" s="1884"/>
      <c r="C442" s="1884"/>
      <c r="D442" s="1884"/>
      <c r="E442" s="1884"/>
      <c r="F442" s="1884"/>
      <c r="G442" s="1884"/>
    </row>
    <row r="443" spans="1:7">
      <c r="A443" s="135"/>
      <c r="B443" s="135"/>
    </row>
    <row r="444" spans="1:7">
      <c r="D444" s="1880" t="s">
        <v>948</v>
      </c>
      <c r="E444" s="1880"/>
      <c r="F444" s="1880"/>
    </row>
    <row r="445" spans="1:7" s="39" customFormat="1" ht="14.25">
      <c r="A445" s="403"/>
      <c r="B445" s="403"/>
      <c r="C445" s="273"/>
      <c r="D445" s="1881" t="s">
        <v>1328</v>
      </c>
      <c r="E445" s="1881"/>
      <c r="F445" s="1881"/>
      <c r="G445" s="130"/>
    </row>
    <row r="446" spans="1:7" s="39" customFormat="1" ht="14.25">
      <c r="A446" s="403"/>
      <c r="B446" s="403"/>
      <c r="C446" s="273"/>
      <c r="D446" s="732"/>
      <c r="E446" s="6"/>
      <c r="F446" s="6"/>
      <c r="G446" s="130"/>
    </row>
    <row r="447" spans="1:7" s="39" customFormat="1" ht="14.25">
      <c r="A447" s="261"/>
      <c r="B447" s="679" t="s">
        <v>316</v>
      </c>
      <c r="C447" s="273"/>
      <c r="D447" s="1882" t="s">
        <v>1329</v>
      </c>
      <c r="E447" s="1882"/>
      <c r="F447" s="1882"/>
      <c r="G447" s="130"/>
    </row>
    <row r="448" spans="1:7" s="39" customFormat="1" ht="14.25">
      <c r="A448" s="261"/>
      <c r="B448" s="261"/>
      <c r="C448" s="273"/>
      <c r="D448" s="1882"/>
      <c r="E448" s="1882"/>
      <c r="F448" s="1882"/>
      <c r="G448" s="130"/>
    </row>
    <row r="449" spans="1:7" s="39" customFormat="1" ht="14.25">
      <c r="A449" s="261"/>
      <c r="B449" s="261"/>
      <c r="C449" s="273"/>
      <c r="D449" s="730"/>
      <c r="E449" s="6"/>
      <c r="F449" s="6"/>
      <c r="G449" s="130"/>
    </row>
    <row r="450" spans="1:7">
      <c r="B450" s="679" t="s">
        <v>316</v>
      </c>
      <c r="D450" s="1883" t="s">
        <v>1330</v>
      </c>
      <c r="E450" s="1883"/>
      <c r="F450" s="1883"/>
    </row>
    <row r="451" spans="1:7" ht="14.25">
      <c r="A451" s="261"/>
      <c r="D451" s="1883"/>
      <c r="E451" s="1883"/>
      <c r="F451" s="1883"/>
    </row>
    <row r="452" spans="1:7" ht="14.25">
      <c r="A452" s="261"/>
      <c r="B452" s="261"/>
      <c r="D452" s="1883"/>
      <c r="E452" s="1883"/>
      <c r="F452" s="1883"/>
    </row>
    <row r="453" spans="1:7" ht="14.25">
      <c r="A453" s="261"/>
      <c r="B453" s="261"/>
      <c r="D453" s="1883"/>
      <c r="E453" s="1883"/>
      <c r="F453" s="1883"/>
    </row>
    <row r="454" spans="1:7">
      <c r="D454" s="678"/>
      <c r="E454" s="678"/>
      <c r="F454" s="678"/>
      <c r="G454" s="12"/>
    </row>
    <row r="455" spans="1:7" ht="14.25">
      <c r="A455" s="261"/>
      <c r="B455" s="679" t="s">
        <v>316</v>
      </c>
      <c r="D455" s="1865" t="s">
        <v>1331</v>
      </c>
      <c r="E455" s="1865"/>
      <c r="F455" s="1865"/>
      <c r="G455" s="12"/>
    </row>
    <row r="456" spans="1:7" ht="14.25">
      <c r="A456" s="261"/>
      <c r="B456" s="261"/>
      <c r="D456" s="1865"/>
      <c r="E456" s="1865"/>
      <c r="F456" s="1865"/>
      <c r="G456" s="12"/>
    </row>
    <row r="457" spans="1:7" ht="14.25">
      <c r="A457" s="261"/>
      <c r="D457" s="1865"/>
      <c r="E457" s="1865"/>
      <c r="F457" s="1865"/>
      <c r="G457" s="12"/>
    </row>
    <row r="458" spans="1:7" ht="14.25">
      <c r="A458" s="261"/>
      <c r="B458" s="261"/>
      <c r="D458" s="678"/>
      <c r="E458" s="678"/>
      <c r="F458" s="678"/>
      <c r="G458" s="12"/>
    </row>
    <row r="459" spans="1:7" ht="14.25">
      <c r="A459" s="261"/>
      <c r="B459" s="718" t="s">
        <v>316</v>
      </c>
      <c r="D459" s="1877" t="s">
        <v>1332</v>
      </c>
      <c r="E459" s="1877"/>
      <c r="F459" s="1877"/>
      <c r="G459" s="12"/>
    </row>
    <row r="460" spans="1:7" ht="14.25">
      <c r="A460" s="261"/>
      <c r="B460" s="261"/>
      <c r="D460" s="730"/>
      <c r="E460" s="6"/>
      <c r="F460" s="6"/>
      <c r="G460" s="12"/>
    </row>
    <row r="461" spans="1:7" ht="14.25">
      <c r="A461" s="261"/>
      <c r="B461" s="679" t="s">
        <v>316</v>
      </c>
      <c r="D461" s="1864" t="s">
        <v>1333</v>
      </c>
      <c r="E461" s="1864"/>
      <c r="F461" s="1864"/>
      <c r="G461" s="12"/>
    </row>
    <row r="462" spans="1:7" ht="14.25">
      <c r="A462" s="261"/>
      <c r="D462" s="1864"/>
      <c r="E462" s="1864"/>
      <c r="F462" s="1864"/>
      <c r="G462" s="12"/>
    </row>
    <row r="463" spans="1:7">
      <c r="A463" s="23"/>
      <c r="B463" s="675"/>
      <c r="D463" s="733"/>
      <c r="E463" s="6"/>
      <c r="F463" s="6"/>
      <c r="G463" s="12"/>
    </row>
    <row r="464" spans="1:7">
      <c r="A464" s="23"/>
      <c r="B464" s="718" t="s">
        <v>316</v>
      </c>
      <c r="D464" s="1877" t="s">
        <v>1334</v>
      </c>
      <c r="E464" s="1877"/>
      <c r="F464" s="1877"/>
      <c r="G464" s="12"/>
    </row>
    <row r="465" spans="1:7" ht="14.25">
      <c r="A465" s="261"/>
      <c r="B465" s="261"/>
      <c r="D465" s="135"/>
    </row>
    <row r="466" spans="1:7">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885" t="s">
        <v>851</v>
      </c>
      <c r="E468" s="1885"/>
      <c r="F468" s="1885"/>
      <c r="G468" s="182"/>
    </row>
    <row r="469" spans="1:7" customFormat="1" ht="13.35" customHeight="1">
      <c r="A469" s="260"/>
      <c r="B469" s="260"/>
      <c r="C469" s="313"/>
      <c r="D469" s="1886" t="s">
        <v>1212</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45" customHeight="1">
      <c r="A475" s="261"/>
      <c r="B475" s="679" t="s">
        <v>316</v>
      </c>
      <c r="C475" s="313"/>
      <c r="D475" s="1926" t="s">
        <v>1203</v>
      </c>
      <c r="E475" s="1926"/>
      <c r="F475" s="1926"/>
      <c r="G475" s="149"/>
    </row>
    <row r="476" spans="1:7" customFormat="1">
      <c r="A476" s="260"/>
      <c r="B476" s="260"/>
      <c r="C476" s="313"/>
      <c r="D476" s="1926"/>
      <c r="E476" s="1926"/>
      <c r="F476" s="1926"/>
      <c r="G476" s="149"/>
    </row>
    <row r="477" spans="1:7" s="680" customFormat="1">
      <c r="A477" s="260"/>
      <c r="B477" s="260"/>
      <c r="C477" s="313"/>
      <c r="D477" s="1926"/>
      <c r="E477" s="1926"/>
      <c r="F477" s="1926"/>
      <c r="G477" s="149"/>
    </row>
    <row r="478" spans="1:7" s="680" customFormat="1">
      <c r="A478" s="260"/>
      <c r="B478" s="260"/>
      <c r="C478" s="313"/>
      <c r="D478" s="1926"/>
      <c r="E478" s="1926"/>
      <c r="F478" s="1926"/>
      <c r="G478" s="149"/>
    </row>
    <row r="479" spans="1:7" customFormat="1">
      <c r="A479" s="260"/>
      <c r="B479" s="260"/>
      <c r="C479" s="313"/>
      <c r="D479" s="1926"/>
      <c r="E479" s="1926"/>
      <c r="F479" s="1926"/>
      <c r="G479" s="149"/>
    </row>
    <row r="480" spans="1:7" customFormat="1">
      <c r="A480" s="260"/>
      <c r="B480" s="260"/>
      <c r="C480" s="313"/>
      <c r="D480" s="443"/>
      <c r="E480" s="149"/>
      <c r="F480" s="151"/>
      <c r="G480" s="149"/>
    </row>
    <row r="481" spans="1:7" customFormat="1" ht="14.45" customHeight="1">
      <c r="A481" s="261"/>
      <c r="B481" s="679" t="s">
        <v>316</v>
      </c>
      <c r="C481" s="313"/>
      <c r="D481" s="1926" t="s">
        <v>1206</v>
      </c>
      <c r="E481" s="1926"/>
      <c r="F481" s="1926"/>
      <c r="G481" s="149"/>
    </row>
    <row r="482" spans="1:7" customFormat="1">
      <c r="A482" s="260"/>
      <c r="B482" s="260"/>
      <c r="C482" s="313"/>
      <c r="D482" s="1926"/>
      <c r="E482" s="1926"/>
      <c r="F482" s="1926"/>
      <c r="G482" s="149"/>
    </row>
    <row r="483" spans="1:7" s="680" customFormat="1">
      <c r="A483" s="260"/>
      <c r="B483" s="260"/>
      <c r="C483" s="313"/>
      <c r="D483" s="1926"/>
      <c r="E483" s="1926"/>
      <c r="F483" s="1926"/>
      <c r="G483" s="149"/>
    </row>
    <row r="484" spans="1:7" customFormat="1">
      <c r="A484" s="260"/>
      <c r="B484" s="260"/>
      <c r="C484" s="313"/>
      <c r="D484" s="1926"/>
      <c r="E484" s="1926"/>
      <c r="F484" s="192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6" t="s">
        <v>1204</v>
      </c>
      <c r="E486" s="1926"/>
      <c r="F486" s="1926"/>
      <c r="G486" s="149"/>
    </row>
    <row r="487" spans="1:7" customFormat="1">
      <c r="A487" s="260"/>
      <c r="B487" s="260"/>
      <c r="C487" s="313"/>
      <c r="D487" s="1926"/>
      <c r="E487" s="1926"/>
      <c r="F487" s="1926"/>
      <c r="G487" s="149"/>
    </row>
    <row r="488" spans="1:7" customFormat="1">
      <c r="A488" s="260"/>
      <c r="B488" s="260"/>
      <c r="C488" s="313"/>
      <c r="D488" s="1926"/>
      <c r="E488" s="1926"/>
      <c r="F488" s="1926"/>
      <c r="G488" s="149"/>
    </row>
    <row r="489" spans="1:7" s="680" customFormat="1">
      <c r="A489" s="260"/>
      <c r="B489" s="260"/>
      <c r="C489" s="313"/>
      <c r="D489" s="700"/>
      <c r="E489" s="700"/>
      <c r="F489" s="700"/>
      <c r="G489" s="149"/>
    </row>
    <row r="490" spans="1:7" customFormat="1" ht="14.45" customHeight="1">
      <c r="A490" s="261"/>
      <c r="B490" s="679" t="s">
        <v>316</v>
      </c>
      <c r="C490" s="313"/>
      <c r="D490" s="1926" t="s">
        <v>1205</v>
      </c>
      <c r="E490" s="1926"/>
      <c r="F490" s="1926"/>
      <c r="G490" s="149"/>
    </row>
    <row r="491" spans="1:7" customFormat="1">
      <c r="A491" s="260"/>
      <c r="B491" s="260"/>
      <c r="C491" s="313"/>
      <c r="D491" s="1926"/>
      <c r="E491" s="1926"/>
      <c r="F491" s="1926"/>
      <c r="G491" s="149"/>
    </row>
    <row r="492" spans="1:7" customFormat="1">
      <c r="A492" s="260"/>
      <c r="B492" s="260"/>
      <c r="C492" s="313"/>
      <c r="D492" s="1926"/>
      <c r="E492" s="1926"/>
      <c r="F492" s="1926"/>
      <c r="G492" s="149"/>
    </row>
    <row r="493" spans="1:7" customFormat="1">
      <c r="A493" s="260"/>
      <c r="B493" s="260"/>
      <c r="C493" s="313"/>
      <c r="D493" s="1926"/>
      <c r="E493" s="1926"/>
      <c r="F493" s="1926"/>
      <c r="G493" s="149"/>
    </row>
    <row r="494" spans="1:7" customFormat="1">
      <c r="A494" s="260"/>
      <c r="B494" s="260"/>
      <c r="C494" s="313"/>
      <c r="D494" s="1926"/>
      <c r="E494" s="1926"/>
      <c r="F494" s="1926"/>
      <c r="G494" s="149"/>
    </row>
    <row r="495" spans="1:7" customFormat="1">
      <c r="A495" s="260"/>
      <c r="B495" s="260"/>
      <c r="C495" s="313"/>
      <c r="D495" s="1926"/>
      <c r="E495" s="1926"/>
      <c r="F495" s="1926"/>
      <c r="G495" s="149"/>
    </row>
    <row r="496" spans="1:7" customFormat="1">
      <c r="A496" s="260"/>
      <c r="B496" s="260"/>
      <c r="C496" s="313"/>
      <c r="D496" s="1926"/>
      <c r="E496" s="1926"/>
      <c r="F496" s="1926"/>
      <c r="G496" s="149"/>
    </row>
    <row r="497" spans="1:7" customFormat="1">
      <c r="A497" s="487"/>
      <c r="B497" s="487"/>
      <c r="C497" s="486"/>
      <c r="D497" s="1926"/>
      <c r="E497" s="1926"/>
      <c r="F497" s="1926"/>
      <c r="G497" s="149"/>
    </row>
    <row r="498" spans="1:7" customFormat="1">
      <c r="A498" s="487"/>
      <c r="B498" s="487"/>
      <c r="C498" s="486"/>
      <c r="D498" s="1926"/>
      <c r="E498" s="1926"/>
      <c r="F498" s="1926"/>
      <c r="G498" s="149"/>
    </row>
    <row r="499" spans="1:7" customFormat="1">
      <c r="A499" s="487"/>
      <c r="B499" s="487"/>
      <c r="C499" s="486"/>
      <c r="D499" s="443"/>
      <c r="E499" s="149"/>
      <c r="F499" s="151"/>
      <c r="G499" s="149"/>
    </row>
    <row r="500" spans="1:7" customFormat="1" ht="13.35" customHeight="1">
      <c r="A500" s="487"/>
      <c r="B500" s="679" t="s">
        <v>316</v>
      </c>
      <c r="C500" s="486"/>
      <c r="D500" s="1876" t="s">
        <v>1349</v>
      </c>
      <c r="E500" s="1876"/>
      <c r="F500" s="1876"/>
      <c r="G500" s="149"/>
    </row>
    <row r="501" spans="1:7" customFormat="1">
      <c r="A501" s="487"/>
      <c r="B501" s="487"/>
      <c r="C501" s="486"/>
      <c r="D501" s="1876"/>
      <c r="E501" s="1876"/>
      <c r="F501" s="1876"/>
      <c r="G501" s="149"/>
    </row>
    <row r="502" spans="1:7" customFormat="1">
      <c r="A502" s="487"/>
      <c r="B502" s="487"/>
      <c r="C502" s="486"/>
      <c r="D502" s="1876"/>
      <c r="E502" s="1876"/>
      <c r="F502" s="1876"/>
      <c r="G502" s="149"/>
    </row>
    <row r="503" spans="1:7" customFormat="1">
      <c r="A503" s="487"/>
      <c r="B503" s="487"/>
      <c r="C503" s="486"/>
      <c r="D503" s="1876"/>
      <c r="E503" s="1876"/>
      <c r="F503" s="1876"/>
      <c r="G503" s="149"/>
    </row>
    <row r="504" spans="1:7" customFormat="1">
      <c r="A504" s="260"/>
      <c r="B504" s="260"/>
      <c r="C504" s="313"/>
      <c r="D504" s="1876"/>
      <c r="E504" s="1876"/>
      <c r="F504" s="1876"/>
      <c r="G504" s="149"/>
    </row>
    <row r="505" spans="1:7" s="717" customFormat="1">
      <c r="A505" s="720"/>
      <c r="B505" s="720"/>
      <c r="C505" s="313"/>
      <c r="D505" s="741"/>
      <c r="E505" s="741"/>
      <c r="F505" s="741"/>
      <c r="G505" s="149"/>
    </row>
    <row r="506" spans="1:7" customFormat="1" ht="14.45" customHeight="1">
      <c r="A506" s="261"/>
      <c r="B506" s="679" t="s">
        <v>316</v>
      </c>
      <c r="C506" s="10"/>
      <c r="D506" s="1926" t="s">
        <v>1207</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c r="A510" s="1884" t="s">
        <v>1170</v>
      </c>
      <c r="B510" s="1884"/>
      <c r="C510" s="1884"/>
      <c r="D510" s="1884"/>
      <c r="E510" s="1884"/>
      <c r="F510" s="1884"/>
      <c r="G510" s="1884"/>
    </row>
    <row r="511" spans="1:7">
      <c r="A511" s="135"/>
      <c r="B511" s="135"/>
      <c r="C511" s="266"/>
      <c r="F511" s="134"/>
    </row>
    <row r="512" spans="1:7">
      <c r="B512" s="1912" t="s">
        <v>470</v>
      </c>
      <c r="C512" s="1912"/>
      <c r="D512" s="1912"/>
      <c r="E512" s="1912"/>
      <c r="F512" s="1912"/>
    </row>
    <row r="513" spans="1:7">
      <c r="A513" s="135"/>
      <c r="B513" s="135"/>
      <c r="C513" s="266"/>
      <c r="D513" s="135"/>
      <c r="F513" s="135"/>
    </row>
    <row r="514" spans="1:7">
      <c r="A514" s="1934" t="s">
        <v>1171</v>
      </c>
      <c r="B514" s="1934"/>
      <c r="C514" s="1934"/>
      <c r="D514" s="1934"/>
      <c r="E514" s="1934"/>
      <c r="F514" s="1934"/>
      <c r="G514" s="1934"/>
    </row>
    <row r="515" spans="1:7">
      <c r="A515" s="135"/>
      <c r="B515" s="135"/>
      <c r="C515" s="266"/>
      <c r="D515" s="135"/>
      <c r="F515" s="135"/>
    </row>
    <row r="516" spans="1:7">
      <c r="C516" s="266"/>
      <c r="D516" s="1887" t="s">
        <v>720</v>
      </c>
      <c r="E516" s="1887"/>
      <c r="F516" s="1887"/>
    </row>
    <row r="517" spans="1:7" s="682" customFormat="1">
      <c r="A517" s="699"/>
      <c r="B517" s="699"/>
      <c r="C517" s="266"/>
      <c r="D517" s="1877" t="s">
        <v>1228</v>
      </c>
      <c r="E517" s="1877"/>
      <c r="F517" s="1877"/>
      <c r="G517" s="7"/>
    </row>
    <row r="518" spans="1:7" s="682" customFormat="1">
      <c r="A518" s="699"/>
      <c r="B518" s="699"/>
      <c r="C518" s="266"/>
      <c r="D518" s="704"/>
      <c r="E518" s="704"/>
      <c r="F518" s="704"/>
      <c r="G518" s="7"/>
    </row>
    <row r="519" spans="1:7" ht="13.35" customHeight="1">
      <c r="A519" s="261"/>
      <c r="B519" s="679" t="s">
        <v>316</v>
      </c>
      <c r="C519" s="266"/>
      <c r="D519" s="1877" t="s">
        <v>949</v>
      </c>
      <c r="E519" s="1877"/>
      <c r="F519" s="1877"/>
      <c r="G519" s="12"/>
    </row>
    <row r="520" spans="1:7" ht="13.35" customHeight="1">
      <c r="A520" s="266"/>
      <c r="B520" s="266"/>
      <c r="C520" s="266"/>
      <c r="D520" s="704"/>
      <c r="E520" s="677"/>
      <c r="F520" s="677"/>
      <c r="G520" s="12"/>
    </row>
    <row r="521" spans="1:7" ht="14.25">
      <c r="A521" s="261"/>
      <c r="B521" s="679" t="s">
        <v>316</v>
      </c>
      <c r="C521" s="266"/>
      <c r="D521" s="1864" t="s">
        <v>1229</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9" t="s">
        <v>316</v>
      </c>
      <c r="C524" s="266"/>
      <c r="D524" s="1864" t="s">
        <v>1230</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9" t="s">
        <v>316</v>
      </c>
      <c r="C527" s="266"/>
      <c r="D527" s="1864" t="s">
        <v>1231</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9" t="s">
        <v>316</v>
      </c>
      <c r="C530" s="266"/>
      <c r="D530" s="1864" t="s">
        <v>1232</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9" t="s">
        <v>316</v>
      </c>
      <c r="C534" s="266"/>
      <c r="D534" s="1899" t="s">
        <v>1350</v>
      </c>
      <c r="E534" s="1899"/>
      <c r="F534" s="1899"/>
    </row>
    <row r="535" spans="1:7">
      <c r="A535" s="266"/>
      <c r="B535" s="266"/>
      <c r="C535" s="266"/>
      <c r="D535" s="1899"/>
      <c r="E535" s="1899"/>
      <c r="F535" s="1899"/>
    </row>
    <row r="536" spans="1:7">
      <c r="A536" s="266"/>
      <c r="B536" s="266"/>
      <c r="C536" s="266"/>
      <c r="D536" s="135"/>
      <c r="E536" s="135"/>
      <c r="F536" s="135"/>
    </row>
    <row r="537" spans="1:7" ht="14.25">
      <c r="A537" s="261"/>
      <c r="B537" s="679" t="s">
        <v>316</v>
      </c>
      <c r="C537" s="266"/>
      <c r="D537" s="1899" t="s">
        <v>1233</v>
      </c>
      <c r="E537" s="1899"/>
      <c r="F537" s="1899"/>
    </row>
    <row r="538" spans="1:7">
      <c r="A538" s="266"/>
      <c r="B538" s="266"/>
      <c r="C538" s="266"/>
      <c r="D538" s="1899"/>
      <c r="E538" s="1899"/>
      <c r="F538" s="1899"/>
    </row>
    <row r="539" spans="1:7">
      <c r="A539" s="266"/>
      <c r="B539" s="266"/>
      <c r="C539" s="266"/>
      <c r="D539" s="135"/>
      <c r="E539" s="135"/>
      <c r="F539" s="135"/>
    </row>
    <row r="540" spans="1:7" ht="14.25">
      <c r="A540" s="261"/>
      <c r="B540" s="679" t="s">
        <v>316</v>
      </c>
      <c r="C540" s="266"/>
      <c r="D540" s="1864" t="s">
        <v>1234</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9" t="s">
        <v>316</v>
      </c>
      <c r="C543" s="266"/>
      <c r="D543" s="1877" t="s">
        <v>1235</v>
      </c>
      <c r="E543" s="1877"/>
      <c r="F543" s="1877"/>
      <c r="G543" s="57"/>
    </row>
    <row r="544" spans="1:7">
      <c r="A544" s="23"/>
      <c r="B544" s="675"/>
      <c r="C544" s="266"/>
      <c r="D544" s="1877" t="s">
        <v>881</v>
      </c>
      <c r="E544" s="1877"/>
      <c r="F544" s="1877"/>
      <c r="G544" s="57"/>
    </row>
    <row r="545" spans="1:7">
      <c r="A545" s="23"/>
      <c r="B545" s="675"/>
      <c r="C545" s="266"/>
      <c r="D545" s="6"/>
      <c r="E545" s="1895" t="s">
        <v>1236</v>
      </c>
      <c r="F545" s="1895"/>
      <c r="G545" s="57"/>
    </row>
    <row r="546" spans="1:7" ht="14.25">
      <c r="A546" s="261"/>
      <c r="B546" s="261"/>
      <c r="C546" s="266"/>
      <c r="E546" s="135"/>
      <c r="F546" s="135"/>
      <c r="G546" s="57"/>
    </row>
    <row r="547" spans="1:7" ht="14.25">
      <c r="A547" s="261"/>
      <c r="B547" s="679" t="s">
        <v>316</v>
      </c>
      <c r="C547" s="266"/>
      <c r="D547" s="1939" t="s">
        <v>1237</v>
      </c>
      <c r="E547" s="1939"/>
      <c r="F547" s="1939"/>
      <c r="G547" s="57"/>
    </row>
    <row r="548" spans="1:7">
      <c r="C548" s="266"/>
      <c r="D548" s="1864" t="s">
        <v>1238</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9" t="s">
        <v>316</v>
      </c>
      <c r="C552" s="266"/>
      <c r="D552" s="1864" t="s">
        <v>1239</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84" t="s">
        <v>1172</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07" t="s">
        <v>1188</v>
      </c>
      <c r="E560" s="1907"/>
      <c r="F560" s="1907"/>
      <c r="G560" s="57"/>
    </row>
    <row r="561" spans="1:7">
      <c r="A561" s="12"/>
      <c r="B561" s="12"/>
      <c r="C561" s="260"/>
      <c r="D561" s="377"/>
      <c r="G561" s="57"/>
    </row>
    <row r="562" spans="1:7">
      <c r="A562" s="260"/>
      <c r="B562" s="679" t="s">
        <v>316</v>
      </c>
      <c r="D562" s="1907" t="s">
        <v>955</v>
      </c>
      <c r="E562" s="1907"/>
      <c r="F562" s="1907"/>
      <c r="G562" s="57"/>
    </row>
    <row r="563" spans="1:7">
      <c r="A563" s="23"/>
      <c r="B563" s="675"/>
      <c r="D563" s="325"/>
    </row>
    <row r="564" spans="1:7">
      <c r="A564" s="23"/>
      <c r="B564" s="679" t="s">
        <v>316</v>
      </c>
      <c r="D564" s="1883" t="s">
        <v>1189</v>
      </c>
      <c r="E564" s="1883"/>
      <c r="F564" s="1883"/>
    </row>
    <row r="565" spans="1:7">
      <c r="A565" s="23"/>
      <c r="B565" s="675"/>
      <c r="D565" s="1883"/>
      <c r="E565" s="1883"/>
      <c r="F565" s="1883"/>
    </row>
    <row r="566" spans="1:7">
      <c r="A566" s="23"/>
      <c r="B566" s="688"/>
      <c r="D566" s="1883"/>
      <c r="E566" s="1883"/>
      <c r="F566" s="1883"/>
    </row>
    <row r="567" spans="1:7">
      <c r="A567" s="23"/>
      <c r="B567" s="675"/>
      <c r="D567" s="478"/>
    </row>
    <row r="568" spans="1:7" s="682" customFormat="1">
      <c r="A568" s="688"/>
      <c r="B568" s="679" t="s">
        <v>316</v>
      </c>
      <c r="C568" s="689"/>
      <c r="D568" s="1883" t="s">
        <v>1190</v>
      </c>
      <c r="E568" s="1883"/>
      <c r="F568" s="1883"/>
      <c r="G568" s="7"/>
    </row>
    <row r="569" spans="1:7" s="682" customFormat="1">
      <c r="A569" s="688"/>
      <c r="B569" s="688"/>
      <c r="C569" s="689"/>
      <c r="D569" s="1883"/>
      <c r="E569" s="1883"/>
      <c r="F569" s="1883"/>
      <c r="G569" s="7"/>
    </row>
    <row r="570" spans="1:7" s="682" customFormat="1">
      <c r="A570" s="688"/>
      <c r="B570" s="688"/>
      <c r="C570" s="689"/>
      <c r="D570" s="1883"/>
      <c r="E570" s="1883"/>
      <c r="F570" s="1883"/>
      <c r="G570" s="7"/>
    </row>
    <row r="571" spans="1:7" s="682" customFormat="1">
      <c r="A571" s="688"/>
      <c r="B571" s="688"/>
      <c r="C571" s="689"/>
      <c r="D571" s="1883"/>
      <c r="E571" s="1883"/>
      <c r="F571" s="1883"/>
      <c r="G571" s="7"/>
    </row>
    <row r="572" spans="1:7" s="682" customFormat="1">
      <c r="A572" s="688"/>
      <c r="B572" s="688"/>
      <c r="C572" s="689"/>
      <c r="D572" s="694"/>
      <c r="E572" s="694"/>
      <c r="F572" s="694"/>
      <c r="G572" s="7"/>
    </row>
    <row r="573" spans="1:7">
      <c r="A573" s="23"/>
      <c r="B573" s="679" t="s">
        <v>316</v>
      </c>
      <c r="D573" s="1883" t="s">
        <v>1191</v>
      </c>
      <c r="E573" s="1883"/>
      <c r="F573" s="1883"/>
    </row>
    <row r="574" spans="1:7">
      <c r="A574" s="23"/>
      <c r="B574" s="675"/>
      <c r="D574" s="1883"/>
      <c r="E574" s="1883"/>
      <c r="F574" s="1883"/>
    </row>
    <row r="575" spans="1:7">
      <c r="A575" s="23"/>
      <c r="B575" s="675"/>
      <c r="D575" s="377"/>
    </row>
    <row r="576" spans="1:7" s="682" customFormat="1">
      <c r="A576" s="688"/>
      <c r="B576" s="679" t="s">
        <v>316</v>
      </c>
      <c r="C576" s="689"/>
      <c r="D576" s="1907" t="s">
        <v>1192</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950</v>
      </c>
      <c r="E579" s="1907"/>
      <c r="F579" s="1907"/>
    </row>
    <row r="580" spans="1:7" ht="14.25">
      <c r="A580" s="261"/>
      <c r="B580" s="261"/>
      <c r="D580" s="377"/>
    </row>
    <row r="581" spans="1:7" ht="14.25">
      <c r="A581" s="261"/>
      <c r="B581" s="679" t="s">
        <v>316</v>
      </c>
      <c r="D581" s="1907" t="s">
        <v>1193</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4" t="s">
        <v>1173</v>
      </c>
      <c r="B588" s="1884"/>
      <c r="C588" s="1884"/>
      <c r="D588" s="1884"/>
      <c r="E588" s="1884"/>
      <c r="F588" s="1884"/>
      <c r="G588" s="1884"/>
    </row>
    <row r="589" spans="1:7"/>
    <row r="590" spans="1:7">
      <c r="D590" s="1901" t="s">
        <v>1273</v>
      </c>
      <c r="E590" s="1901"/>
      <c r="F590" s="1901"/>
    </row>
    <row r="591" spans="1:7">
      <c r="D591" s="1940" t="s">
        <v>1274</v>
      </c>
      <c r="E591" s="1940"/>
      <c r="F591" s="1940"/>
    </row>
    <row r="592" spans="1:7" s="719" customFormat="1">
      <c r="A592" s="705"/>
      <c r="B592" s="705"/>
      <c r="C592" s="705"/>
      <c r="D592" s="723"/>
      <c r="E592" s="722"/>
      <c r="F592" s="722"/>
      <c r="G592" s="7"/>
    </row>
    <row r="593" spans="1:7" s="39" customFormat="1" ht="14.25">
      <c r="A593" s="403"/>
      <c r="B593" s="679" t="s">
        <v>316</v>
      </c>
      <c r="C593" s="273"/>
      <c r="D593" s="1903" t="s">
        <v>1275</v>
      </c>
      <c r="E593" s="1903"/>
      <c r="F593" s="1903"/>
      <c r="G593" s="130"/>
    </row>
    <row r="594" spans="1:7">
      <c r="D594" s="1903"/>
      <c r="E594" s="1903"/>
      <c r="F594" s="1903"/>
    </row>
    <row r="595" spans="1:7">
      <c r="D595" s="1903"/>
      <c r="E595" s="1903"/>
      <c r="F595" s="1903"/>
    </row>
    <row r="596" spans="1:7"/>
    <row r="597" spans="1:7">
      <c r="A597" s="1884" t="s">
        <v>1174</v>
      </c>
      <c r="B597" s="1884"/>
      <c r="C597" s="1884"/>
      <c r="D597" s="1884"/>
      <c r="E597" s="1884"/>
      <c r="F597" s="1884"/>
      <c r="G597" s="1884"/>
    </row>
    <row r="598" spans="1:7">
      <c r="A598" s="135"/>
      <c r="B598" s="135"/>
      <c r="G598" s="57"/>
    </row>
    <row r="599" spans="1:7">
      <c r="A599" s="257"/>
      <c r="B599" s="674"/>
      <c r="C599" s="255"/>
      <c r="D599" s="1941" t="s">
        <v>1276</v>
      </c>
      <c r="E599" s="1941"/>
      <c r="F599" s="1941"/>
      <c r="G599" s="57"/>
    </row>
    <row r="600" spans="1:7">
      <c r="A600" s="257"/>
      <c r="B600" s="674"/>
      <c r="C600" s="255"/>
      <c r="D600" s="1941"/>
      <c r="E600" s="1941"/>
      <c r="F600" s="1941"/>
      <c r="G600" s="57"/>
    </row>
    <row r="601" spans="1:7">
      <c r="C601" s="260"/>
      <c r="D601" s="1940" t="s">
        <v>1277</v>
      </c>
      <c r="E601" s="1940"/>
      <c r="F601" s="1940"/>
      <c r="G601" s="57"/>
    </row>
    <row r="602" spans="1:7" s="719" customFormat="1">
      <c r="A602" s="705"/>
      <c r="B602" s="705"/>
      <c r="C602" s="720"/>
      <c r="D602" s="724"/>
      <c r="E602" s="724"/>
      <c r="F602" s="724"/>
      <c r="G602" s="57"/>
    </row>
    <row r="603" spans="1:7">
      <c r="A603" s="23"/>
      <c r="B603" s="679" t="s">
        <v>316</v>
      </c>
      <c r="D603" s="1940" t="s">
        <v>453</v>
      </c>
      <c r="E603" s="1940"/>
      <c r="F603" s="1940"/>
      <c r="G603" s="57"/>
    </row>
    <row r="604" spans="1:7">
      <c r="C604" s="268"/>
      <c r="E604" s="12"/>
      <c r="G604" s="57"/>
    </row>
    <row r="605" spans="1:7">
      <c r="A605" s="23"/>
      <c r="B605" s="679" t="s">
        <v>316</v>
      </c>
      <c r="D605" s="1900" t="s">
        <v>1278</v>
      </c>
      <c r="E605" s="1900"/>
      <c r="F605" s="1900"/>
      <c r="G605" s="57"/>
    </row>
    <row r="606" spans="1:7">
      <c r="D606" s="1900"/>
      <c r="E606" s="1900"/>
      <c r="F606" s="1900"/>
      <c r="G606" s="57"/>
    </row>
    <row r="607" spans="1:7">
      <c r="D607" s="12"/>
      <c r="G607" s="57"/>
    </row>
    <row r="608" spans="1:7">
      <c r="B608" s="679" t="s">
        <v>316</v>
      </c>
      <c r="D608" s="1900" t="s">
        <v>1279</v>
      </c>
      <c r="E608" s="1900"/>
      <c r="F608" s="1900"/>
      <c r="G608" s="57"/>
    </row>
    <row r="609" spans="1:7">
      <c r="C609" s="268"/>
      <c r="D609" s="1900"/>
      <c r="E609" s="1900"/>
      <c r="F609" s="1900"/>
      <c r="G609" s="57"/>
    </row>
    <row r="610" spans="1:7">
      <c r="C610" s="268"/>
      <c r="G610" s="57"/>
    </row>
    <row r="611" spans="1:7">
      <c r="B611" s="679" t="s">
        <v>316</v>
      </c>
      <c r="C611" s="268"/>
      <c r="D611" s="1900" t="s">
        <v>1280</v>
      </c>
      <c r="E611" s="1900"/>
      <c r="F611" s="1900"/>
      <c r="G611" s="57"/>
    </row>
    <row r="612" spans="1:7">
      <c r="C612" s="268"/>
      <c r="D612" s="1900"/>
      <c r="E612" s="1900"/>
      <c r="F612" s="1900"/>
      <c r="G612" s="57"/>
    </row>
    <row r="613" spans="1:7">
      <c r="C613" s="268"/>
      <c r="G613" s="57"/>
    </row>
    <row r="614" spans="1:7">
      <c r="A614" s="1884" t="s">
        <v>1175</v>
      </c>
      <c r="B614" s="1884"/>
      <c r="C614" s="1884"/>
      <c r="D614" s="1884"/>
      <c r="E614" s="1884"/>
      <c r="F614" s="1884"/>
      <c r="G614" s="1884"/>
    </row>
    <row r="615" spans="1:7">
      <c r="A615" s="267"/>
      <c r="B615" s="267"/>
      <c r="C615" s="267"/>
      <c r="G615" s="57"/>
    </row>
    <row r="616" spans="1:7">
      <c r="C616" s="23"/>
      <c r="D616" s="1901" t="s">
        <v>1281</v>
      </c>
      <c r="E616" s="1901"/>
      <c r="F616" s="1901"/>
      <c r="G616" s="57"/>
    </row>
    <row r="617" spans="1:7">
      <c r="A617" s="23"/>
      <c r="B617" s="675"/>
      <c r="C617" s="265"/>
      <c r="D617" s="50"/>
      <c r="G617" s="57"/>
    </row>
    <row r="618" spans="1:7" ht="14.25">
      <c r="A618" s="261"/>
      <c r="B618" s="679" t="s">
        <v>316</v>
      </c>
      <c r="C618" s="265"/>
      <c r="D618" s="1902" t="s">
        <v>1282</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4.25">
      <c r="A625" s="261"/>
      <c r="B625" s="679" t="s">
        <v>316</v>
      </c>
      <c r="C625" s="265"/>
      <c r="D625" s="1902" t="s">
        <v>1283</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4.25">
      <c r="A628" s="261"/>
      <c r="B628" s="679" t="s">
        <v>316</v>
      </c>
      <c r="C628" s="266"/>
      <c r="D628" s="1903" t="s">
        <v>1284</v>
      </c>
      <c r="E628" s="1903"/>
      <c r="F628" s="1903"/>
      <c r="G628" s="57"/>
    </row>
    <row r="629" spans="1:7" ht="14.25">
      <c r="A629" s="261"/>
      <c r="B629" s="261"/>
      <c r="C629" s="266"/>
      <c r="D629" s="1903"/>
      <c r="E629" s="1903"/>
      <c r="F629" s="1903"/>
      <c r="G629" s="57"/>
    </row>
    <row r="630" spans="1:7" ht="14.25">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1285</v>
      </c>
      <c r="E633" s="1904"/>
      <c r="F633" s="1904"/>
      <c r="G633" s="57"/>
    </row>
    <row r="634" spans="1:7">
      <c r="A634" s="266"/>
      <c r="B634" s="266"/>
      <c r="C634" s="266"/>
      <c r="D634" s="727"/>
      <c r="E634" s="727"/>
      <c r="F634" s="727"/>
      <c r="G634" s="57"/>
    </row>
    <row r="635" spans="1:7">
      <c r="A635" s="1884" t="s">
        <v>1176</v>
      </c>
      <c r="B635" s="1884"/>
      <c r="C635" s="1884"/>
      <c r="D635" s="1884"/>
      <c r="E635" s="1884"/>
      <c r="F635" s="1884"/>
      <c r="G635" s="1884"/>
    </row>
    <row r="636" spans="1:7">
      <c r="A636" s="135"/>
      <c r="B636" s="135"/>
      <c r="C636" s="266"/>
      <c r="D636" s="147"/>
      <c r="E636" s="147"/>
      <c r="F636" s="147"/>
      <c r="G636" s="57"/>
    </row>
    <row r="637" spans="1:7">
      <c r="C637" s="267"/>
      <c r="D637" s="1905" t="s">
        <v>1335</v>
      </c>
      <c r="E637" s="1905"/>
      <c r="F637" s="1905"/>
      <c r="G637" s="57"/>
    </row>
    <row r="638" spans="1:7">
      <c r="A638" s="260"/>
      <c r="B638" s="260"/>
      <c r="C638" s="260"/>
      <c r="D638" s="1906" t="s">
        <v>1336</v>
      </c>
      <c r="E638" s="1906"/>
      <c r="F638" s="1906"/>
      <c r="G638" s="57"/>
    </row>
    <row r="639" spans="1:7" s="719" customFormat="1">
      <c r="A639" s="720"/>
      <c r="B639" s="720"/>
      <c r="C639" s="720"/>
      <c r="D639" s="734"/>
      <c r="E639" s="734"/>
      <c r="F639" s="734"/>
      <c r="G639" s="57"/>
    </row>
    <row r="640" spans="1:7" ht="14.45" customHeight="1">
      <c r="A640" s="261"/>
      <c r="B640" s="679" t="s">
        <v>316</v>
      </c>
      <c r="C640" s="266"/>
      <c r="D640" s="1862" t="s">
        <v>1337</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2" customFormat="1" ht="14.25">
      <c r="A644" s="261"/>
      <c r="B644" s="261"/>
      <c r="C644" s="266"/>
      <c r="D644" s="1862"/>
      <c r="E644" s="1862"/>
      <c r="F644" s="1862"/>
      <c r="G644" s="57"/>
    </row>
    <row r="645" spans="1:11" s="719" customFormat="1" ht="14.25">
      <c r="A645" s="714"/>
      <c r="B645" s="714"/>
      <c r="C645" s="266"/>
      <c r="D645" s="736"/>
      <c r="E645" s="736"/>
      <c r="F645" s="736"/>
      <c r="G645" s="57"/>
    </row>
    <row r="646" spans="1:11" s="682" customFormat="1" ht="14.25">
      <c r="A646" s="261"/>
      <c r="B646" s="679" t="s">
        <v>316</v>
      </c>
      <c r="C646" s="266"/>
      <c r="D646" s="1923" t="s">
        <v>1187</v>
      </c>
      <c r="E646" s="1923"/>
      <c r="F646" s="1923"/>
      <c r="G646" s="57"/>
    </row>
    <row r="647" spans="1:11" s="682" customFormat="1" ht="14.25">
      <c r="A647" s="261"/>
      <c r="B647" s="261"/>
      <c r="C647" s="266"/>
      <c r="D647" s="1924" t="s">
        <v>1338</v>
      </c>
      <c r="E647" s="1924"/>
      <c r="F647" s="1924"/>
      <c r="G647" s="57"/>
    </row>
    <row r="648" spans="1:11" s="682" customFormat="1" ht="14.25">
      <c r="A648" s="261"/>
      <c r="B648" s="261"/>
      <c r="C648" s="266"/>
      <c r="D648" s="1924"/>
      <c r="E648" s="1924"/>
      <c r="F648" s="1924"/>
      <c r="G648" s="57"/>
    </row>
    <row r="649" spans="1:11" s="682" customFormat="1" ht="14.25">
      <c r="A649" s="261"/>
      <c r="B649" s="261"/>
      <c r="C649" s="266"/>
      <c r="D649" s="1924"/>
      <c r="E649" s="1924"/>
      <c r="F649" s="1924"/>
      <c r="G649" s="57"/>
    </row>
    <row r="650" spans="1:11" s="682" customFormat="1" ht="14.25">
      <c r="A650" s="261"/>
      <c r="B650" s="261"/>
      <c r="C650" s="266"/>
      <c r="D650" s="1924"/>
      <c r="E650" s="1924"/>
      <c r="F650" s="1924"/>
      <c r="G650" s="57"/>
    </row>
    <row r="651" spans="1:11" s="682" customFormat="1" ht="14.25">
      <c r="A651" s="261"/>
      <c r="B651" s="261"/>
      <c r="C651" s="266"/>
      <c r="D651" s="1924"/>
      <c r="E651" s="1924"/>
      <c r="F651" s="1924"/>
      <c r="G651" s="57"/>
    </row>
    <row r="652" spans="1:11" s="682" customFormat="1" ht="14.25">
      <c r="A652" s="261"/>
      <c r="B652" s="261"/>
      <c r="C652" s="266"/>
      <c r="D652" s="1925" t="s">
        <v>1339</v>
      </c>
      <c r="E652" s="1925"/>
      <c r="F652" s="1925"/>
      <c r="G652" s="57"/>
    </row>
    <row r="653" spans="1:11">
      <c r="A653" s="266"/>
      <c r="B653" s="266"/>
      <c r="C653" s="266"/>
      <c r="D653" s="147"/>
      <c r="E653" s="147"/>
      <c r="F653" s="147"/>
      <c r="G653" s="57"/>
    </row>
    <row r="654" spans="1:11">
      <c r="A654" s="1884" t="s">
        <v>1177</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77" t="s">
        <v>1213</v>
      </c>
      <c r="E658" s="1877"/>
      <c r="F658" s="1877"/>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7" t="s">
        <v>951</v>
      </c>
      <c r="E660" s="1877"/>
      <c r="F660" s="1877"/>
      <c r="G660" s="57"/>
      <c r="H660" s="269"/>
      <c r="I660" s="269"/>
      <c r="J660" s="269"/>
      <c r="K660" s="269"/>
    </row>
    <row r="661" spans="1:11">
      <c r="A661" s="260"/>
      <c r="B661" s="260"/>
      <c r="C661" s="260"/>
      <c r="D661" s="1877" t="s">
        <v>962</v>
      </c>
      <c r="E661" s="1877"/>
      <c r="F661" s="1877"/>
      <c r="G661" s="57"/>
      <c r="H661" s="269"/>
      <c r="I661" s="269"/>
      <c r="J661" s="269"/>
      <c r="K661" s="269"/>
    </row>
    <row r="662" spans="1:11">
      <c r="A662" s="260"/>
      <c r="B662" s="260"/>
      <c r="C662" s="260"/>
      <c r="D662" s="6"/>
      <c r="E662" s="1873" t="s">
        <v>1214</v>
      </c>
      <c r="F662" s="1873"/>
      <c r="G662" s="57"/>
      <c r="H662" s="269"/>
      <c r="I662" s="269"/>
      <c r="J662" s="269"/>
      <c r="K662" s="269"/>
    </row>
    <row r="663" spans="1:11">
      <c r="A663" s="260"/>
      <c r="B663" s="260"/>
      <c r="C663" s="260"/>
      <c r="D663" s="6"/>
      <c r="E663" s="1873"/>
      <c r="F663" s="187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4" t="s">
        <v>1215</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7" t="s">
        <v>991</v>
      </c>
      <c r="E669" s="1877"/>
      <c r="F669" s="1877"/>
      <c r="G669" s="57"/>
      <c r="H669" s="269"/>
      <c r="I669" s="269"/>
      <c r="J669" s="269"/>
      <c r="K669" s="269"/>
    </row>
    <row r="670" spans="1:11" ht="14.25">
      <c r="A670" s="261"/>
      <c r="B670" s="261"/>
      <c r="C670" s="260"/>
      <c r="D670" s="1877" t="s">
        <v>962</v>
      </c>
      <c r="E670" s="1877"/>
      <c r="F670" s="1877"/>
      <c r="G670" s="57"/>
      <c r="H670" s="269"/>
      <c r="I670" s="269"/>
      <c r="J670" s="269"/>
      <c r="K670" s="269"/>
    </row>
    <row r="671" spans="1:11">
      <c r="A671" s="260"/>
      <c r="B671" s="260"/>
      <c r="C671" s="260"/>
      <c r="D671" s="6"/>
      <c r="E671" s="1895" t="s">
        <v>1216</v>
      </c>
      <c r="F671" s="1895"/>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9" t="s">
        <v>1226</v>
      </c>
      <c r="E673" s="1899"/>
      <c r="F673" s="1899"/>
      <c r="G673" s="57"/>
      <c r="H673" s="269"/>
      <c r="I673" s="269"/>
      <c r="J673" s="269"/>
      <c r="K673" s="269"/>
    </row>
    <row r="674" spans="1:11">
      <c r="A674" s="260"/>
      <c r="B674" s="260"/>
      <c r="C674" s="260"/>
      <c r="D674" s="1899"/>
      <c r="E674" s="1899"/>
      <c r="F674" s="1899"/>
      <c r="G674" s="57"/>
      <c r="H674" s="269"/>
      <c r="I674" s="269"/>
      <c r="J674" s="269"/>
      <c r="K674" s="269"/>
    </row>
    <row r="675" spans="1:11">
      <c r="A675" s="260"/>
      <c r="B675" s="260"/>
      <c r="C675" s="260"/>
      <c r="D675" s="1899"/>
      <c r="E675" s="1899"/>
      <c r="F675" s="1899"/>
      <c r="G675" s="57"/>
      <c r="H675" s="269"/>
      <c r="I675" s="269"/>
      <c r="J675" s="269"/>
      <c r="K675" s="269"/>
    </row>
    <row r="676" spans="1:11">
      <c r="A676" s="260"/>
      <c r="B676" s="260"/>
      <c r="C676" s="260"/>
      <c r="D676" s="1899"/>
      <c r="E676" s="1899"/>
      <c r="F676" s="1899"/>
      <c r="G676" s="57"/>
      <c r="H676" s="269"/>
      <c r="I676" s="269"/>
      <c r="J676" s="269"/>
      <c r="K676" s="269"/>
    </row>
    <row r="677" spans="1:11">
      <c r="A677" s="260"/>
      <c r="B677" s="260"/>
      <c r="C677" s="260"/>
      <c r="D677" s="1899"/>
      <c r="E677" s="1899"/>
      <c r="F677" s="1899"/>
      <c r="G677" s="57"/>
      <c r="H677" s="269"/>
      <c r="I677" s="269"/>
      <c r="J677" s="269"/>
      <c r="K677" s="269"/>
    </row>
    <row r="678" spans="1:11" s="39" customFormat="1">
      <c r="A678" s="487"/>
      <c r="B678" s="487"/>
      <c r="C678" s="487"/>
      <c r="D678" s="1899"/>
      <c r="E678" s="1899"/>
      <c r="F678" s="189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9" t="s">
        <v>1217</v>
      </c>
      <c r="E680" s="1899"/>
      <c r="F680" s="1899"/>
      <c r="G680" s="57"/>
      <c r="H680" s="269"/>
      <c r="I680" s="269"/>
      <c r="J680" s="269"/>
      <c r="K680" s="269"/>
    </row>
    <row r="681" spans="1:11">
      <c r="A681" s="260"/>
      <c r="B681" s="260"/>
      <c r="C681" s="260"/>
      <c r="D681" s="1899"/>
      <c r="E681" s="1899"/>
      <c r="F681" s="1899"/>
      <c r="G681" s="57"/>
      <c r="H681" s="269"/>
      <c r="I681" s="269"/>
      <c r="J681" s="269"/>
      <c r="K681" s="269"/>
    </row>
    <row r="682" spans="1:11">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c r="A685" s="260"/>
      <c r="B685" s="260"/>
      <c r="C685" s="260"/>
      <c r="D685" s="1899"/>
      <c r="E685" s="1899"/>
      <c r="F685" s="1899"/>
      <c r="G685" s="57"/>
      <c r="H685" s="269"/>
      <c r="I685" s="269"/>
      <c r="J685" s="269"/>
      <c r="K685" s="269"/>
    </row>
    <row r="686" spans="1:11">
      <c r="A686" s="260"/>
      <c r="B686" s="260"/>
      <c r="C686" s="260"/>
      <c r="D686" s="1899"/>
      <c r="E686" s="1899"/>
      <c r="F686" s="1899"/>
      <c r="G686" s="57"/>
      <c r="H686" s="269"/>
      <c r="I686" s="269"/>
      <c r="J686" s="269"/>
      <c r="K686" s="269"/>
    </row>
    <row r="687" spans="1:11">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c r="A689" s="260"/>
      <c r="B689" s="260"/>
      <c r="C689" s="260"/>
      <c r="D689" s="1899"/>
      <c r="E689" s="1899"/>
      <c r="F689" s="1899"/>
      <c r="G689" s="57"/>
      <c r="H689" s="269"/>
      <c r="I689" s="269"/>
      <c r="J689" s="269"/>
      <c r="K689" s="269"/>
    </row>
    <row r="690" spans="1:11">
      <c r="A690" s="260"/>
      <c r="B690" s="260"/>
      <c r="C690" s="260"/>
      <c r="D690" s="1899"/>
      <c r="E690" s="1899"/>
      <c r="F690" s="1899"/>
      <c r="G690" s="57"/>
      <c r="H690" s="269"/>
      <c r="I690" s="269"/>
      <c r="J690" s="269"/>
      <c r="K690" s="269"/>
    </row>
    <row r="691" spans="1:11">
      <c r="A691" s="260"/>
      <c r="B691" s="260"/>
      <c r="C691" s="260"/>
      <c r="D691" s="1899"/>
      <c r="E691" s="1899"/>
      <c r="F691" s="189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9" t="s">
        <v>1227</v>
      </c>
      <c r="E693" s="1899"/>
      <c r="F693" s="1899"/>
      <c r="G693" s="57"/>
      <c r="H693" s="269"/>
      <c r="I693" s="269"/>
      <c r="J693" s="269"/>
      <c r="K693" s="269"/>
    </row>
    <row r="694" spans="1:11">
      <c r="A694" s="260"/>
      <c r="B694" s="260"/>
      <c r="C694" s="260"/>
      <c r="D694" s="1899"/>
      <c r="E694" s="1899"/>
      <c r="F694" s="1899"/>
      <c r="G694" s="57"/>
      <c r="H694" s="269"/>
      <c r="I694" s="269"/>
      <c r="J694" s="269"/>
      <c r="K694" s="269"/>
    </row>
    <row r="695" spans="1:11">
      <c r="A695" s="260"/>
      <c r="B695" s="260"/>
      <c r="C695" s="260"/>
      <c r="D695" s="1899"/>
      <c r="E695" s="1899"/>
      <c r="F695" s="189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9" t="s">
        <v>1224</v>
      </c>
      <c r="E697" s="1899"/>
      <c r="F697" s="1899"/>
      <c r="G697" s="57"/>
      <c r="H697" s="269"/>
      <c r="I697" s="269"/>
      <c r="J697" s="269"/>
      <c r="K697" s="269"/>
    </row>
    <row r="698" spans="1:11" s="682" customFormat="1">
      <c r="A698" s="260"/>
      <c r="B698" s="260"/>
      <c r="C698" s="260"/>
      <c r="D698" s="1899"/>
      <c r="E698" s="1899"/>
      <c r="F698" s="189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9" t="s">
        <v>1225</v>
      </c>
      <c r="E700" s="1899"/>
      <c r="F700" s="1899"/>
      <c r="G700" s="57"/>
      <c r="H700" s="269"/>
      <c r="I700" s="269"/>
      <c r="J700" s="269"/>
      <c r="K700" s="269"/>
    </row>
    <row r="701" spans="1:11" s="682" customFormat="1">
      <c r="A701" s="260"/>
      <c r="B701" s="260"/>
      <c r="C701" s="260"/>
      <c r="D701" s="1899"/>
      <c r="E701" s="1899"/>
      <c r="F701" s="1899"/>
      <c r="G701" s="57"/>
      <c r="H701" s="269"/>
      <c r="I701" s="269"/>
      <c r="J701" s="269"/>
      <c r="K701" s="269"/>
    </row>
    <row r="702" spans="1:11" s="682" customFormat="1">
      <c r="A702" s="260"/>
      <c r="B702" s="260"/>
      <c r="C702" s="260"/>
      <c r="D702" s="1899"/>
      <c r="E702" s="1899"/>
      <c r="F702" s="189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9" t="s">
        <v>1218</v>
      </c>
      <c r="E704" s="1899"/>
      <c r="F704" s="1899"/>
      <c r="G704" s="57"/>
      <c r="H704" s="269"/>
      <c r="I704" s="269"/>
      <c r="J704" s="269"/>
      <c r="K704" s="269"/>
    </row>
    <row r="705" spans="1:11">
      <c r="A705" s="260"/>
      <c r="B705" s="260"/>
      <c r="C705" s="260"/>
      <c r="D705" s="1899"/>
      <c r="E705" s="1899"/>
      <c r="F705" s="1899"/>
      <c r="G705" s="57"/>
      <c r="H705" s="269"/>
      <c r="I705" s="269"/>
      <c r="J705" s="269"/>
      <c r="K705" s="269"/>
    </row>
    <row r="706" spans="1:11">
      <c r="A706" s="260"/>
      <c r="B706" s="260"/>
      <c r="C706" s="260"/>
      <c r="D706" s="1899"/>
      <c r="E706" s="1899"/>
      <c r="F706" s="189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9" t="s">
        <v>1219</v>
      </c>
      <c r="E708" s="1899"/>
      <c r="F708" s="1899"/>
      <c r="G708" s="57"/>
      <c r="H708" s="269"/>
      <c r="I708" s="269"/>
      <c r="J708" s="269"/>
      <c r="K708" s="269"/>
    </row>
    <row r="709" spans="1:11">
      <c r="A709" s="260"/>
      <c r="B709" s="260"/>
      <c r="C709" s="260"/>
      <c r="D709" s="1899"/>
      <c r="E709" s="1899"/>
      <c r="F709" s="1899"/>
      <c r="G709" s="57"/>
      <c r="H709" s="269"/>
      <c r="I709" s="269"/>
      <c r="J709" s="269"/>
      <c r="K709" s="269"/>
    </row>
    <row r="710" spans="1:11">
      <c r="A710" s="260"/>
      <c r="B710" s="260"/>
      <c r="C710" s="260"/>
      <c r="D710" s="1899"/>
      <c r="E710" s="1899"/>
      <c r="F710" s="1899"/>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4" t="s">
        <v>1220</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9" t="s">
        <v>1353</v>
      </c>
      <c r="E717" s="1899"/>
      <c r="F717" s="1899"/>
      <c r="G717" s="57"/>
      <c r="H717" s="269"/>
      <c r="I717" s="269"/>
      <c r="J717" s="269"/>
      <c r="K717" s="269"/>
    </row>
    <row r="718" spans="1:11">
      <c r="A718" s="260"/>
      <c r="B718" s="260"/>
      <c r="C718" s="260"/>
      <c r="D718" s="1899"/>
      <c r="E718" s="1899"/>
      <c r="F718" s="1899"/>
      <c r="G718" s="57"/>
      <c r="H718" s="269"/>
      <c r="I718" s="269"/>
      <c r="J718" s="269"/>
      <c r="K718" s="269"/>
    </row>
    <row r="719" spans="1:11">
      <c r="A719" s="260"/>
      <c r="B719" s="260"/>
      <c r="C719" s="260"/>
      <c r="D719" s="1899"/>
      <c r="E719" s="1899"/>
      <c r="F719" s="1899"/>
      <c r="G719" s="57"/>
      <c r="H719" s="269"/>
      <c r="I719" s="269"/>
      <c r="J719" s="269"/>
      <c r="K719" s="269"/>
    </row>
    <row r="720" spans="1:11">
      <c r="A720" s="260"/>
      <c r="B720" s="260"/>
      <c r="C720" s="260"/>
      <c r="D720" s="1899"/>
      <c r="E720" s="1899"/>
      <c r="F720" s="1899"/>
      <c r="G720" s="57"/>
      <c r="H720" s="269"/>
      <c r="I720" s="269"/>
      <c r="J720" s="269"/>
      <c r="K720" s="269"/>
    </row>
    <row r="721" spans="1:11">
      <c r="A721" s="260"/>
      <c r="B721" s="260"/>
      <c r="C721" s="260"/>
      <c r="D721" s="1899"/>
      <c r="E721" s="1899"/>
      <c r="F721" s="1899"/>
      <c r="G721" s="57"/>
      <c r="H721" s="269"/>
      <c r="I721" s="269"/>
      <c r="J721" s="269"/>
      <c r="K721" s="269"/>
    </row>
    <row r="722" spans="1:11">
      <c r="A722" s="260"/>
      <c r="B722" s="260"/>
      <c r="C722" s="260"/>
      <c r="D722" s="1899"/>
      <c r="E722" s="1899"/>
      <c r="F722" s="1899"/>
      <c r="G722" s="57"/>
      <c r="H722" s="269"/>
      <c r="I722" s="269"/>
      <c r="J722" s="269"/>
      <c r="K722" s="269"/>
    </row>
    <row r="723" spans="1:11">
      <c r="A723" s="260"/>
      <c r="B723" s="260"/>
      <c r="C723" s="260"/>
      <c r="D723" s="1899"/>
      <c r="E723" s="1899"/>
      <c r="F723" s="1899"/>
      <c r="G723" s="57"/>
      <c r="H723" s="269"/>
      <c r="I723" s="269"/>
      <c r="J723" s="269"/>
      <c r="K723" s="269"/>
    </row>
    <row r="724" spans="1:11">
      <c r="A724" s="260"/>
      <c r="B724" s="260"/>
      <c r="C724" s="260"/>
      <c r="D724" s="1932" t="s">
        <v>1221</v>
      </c>
      <c r="E724" s="1932"/>
      <c r="F724" s="1932"/>
      <c r="G724" s="57"/>
      <c r="H724" s="269"/>
      <c r="I724" s="269"/>
      <c r="J724" s="269"/>
      <c r="K724" s="269"/>
    </row>
    <row r="725" spans="1:11" s="682" customFormat="1">
      <c r="A725" s="260"/>
      <c r="B725" s="260"/>
      <c r="C725" s="260"/>
      <c r="D725" s="533"/>
      <c r="E725" s="7"/>
      <c r="F725" s="7"/>
      <c r="G725" s="57"/>
      <c r="H725" s="269"/>
      <c r="I725" s="269"/>
      <c r="J725" s="269"/>
      <c r="K725" s="269"/>
    </row>
    <row r="726" spans="1:11">
      <c r="A726" s="1934" t="s">
        <v>1178</v>
      </c>
      <c r="B726" s="1934"/>
      <c r="C726" s="1934"/>
      <c r="D726" s="1934"/>
      <c r="E726" s="1934"/>
      <c r="F726" s="1934"/>
      <c r="G726" s="1934"/>
      <c r="H726" s="269"/>
      <c r="I726" s="269"/>
      <c r="J726" s="269"/>
      <c r="K726" s="269"/>
    </row>
    <row r="727" spans="1:11">
      <c r="A727" s="260"/>
      <c r="B727" s="260"/>
      <c r="C727" s="260"/>
      <c r="D727" s="263"/>
      <c r="G727" s="271"/>
      <c r="H727" s="269"/>
      <c r="I727" s="269"/>
      <c r="J727" s="269"/>
      <c r="K727" s="269"/>
    </row>
    <row r="728" spans="1:11" ht="13.35" customHeight="1">
      <c r="C728" s="260"/>
      <c r="D728" s="1913" t="s">
        <v>1194</v>
      </c>
      <c r="E728" s="1913"/>
      <c r="F728" s="1913"/>
      <c r="G728" s="271"/>
      <c r="H728" s="269"/>
      <c r="I728" s="269"/>
      <c r="J728" s="269"/>
      <c r="K728" s="269"/>
    </row>
    <row r="729" spans="1:11">
      <c r="A729" s="260"/>
      <c r="B729" s="260"/>
      <c r="C729" s="260"/>
      <c r="D729" s="1930" t="s">
        <v>1195</v>
      </c>
      <c r="E729" s="1930"/>
      <c r="F729" s="193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4" t="s">
        <v>1196</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5" t="s">
        <v>1197</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25">
      <c r="A743" s="261"/>
      <c r="B743" s="679" t="s">
        <v>316</v>
      </c>
      <c r="C743" s="408"/>
      <c r="D743" s="1931" t="s">
        <v>1198</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4.25">
      <c r="A747" s="261"/>
      <c r="B747" s="679" t="s">
        <v>316</v>
      </c>
      <c r="C747" s="273"/>
      <c r="D747" s="1865" t="s">
        <v>1199</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1200</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6" t="s">
        <v>1201</v>
      </c>
      <c r="B754" s="1936"/>
      <c r="C754" s="1936"/>
      <c r="D754" s="1936"/>
      <c r="E754" s="1936"/>
      <c r="F754" s="1936"/>
      <c r="G754" s="1936"/>
    </row>
    <row r="755" spans="1:11">
      <c r="A755" s="260"/>
      <c r="B755" s="260"/>
      <c r="C755" s="260"/>
      <c r="D755" s="276"/>
      <c r="F755" s="147"/>
      <c r="G755" s="271"/>
    </row>
    <row r="756" spans="1:11">
      <c r="A756" s="273"/>
      <c r="B756" s="273"/>
      <c r="C756" s="442"/>
      <c r="D756" s="1937" t="s">
        <v>1185</v>
      </c>
      <c r="E756" s="1937"/>
      <c r="F756" s="1937"/>
      <c r="G756" s="271"/>
    </row>
    <row r="757" spans="1:11">
      <c r="A757" s="503"/>
      <c r="B757" s="503"/>
      <c r="C757" s="502"/>
      <c r="D757" s="1927" t="s">
        <v>1202</v>
      </c>
      <c r="E757" s="1927"/>
      <c r="F757" s="1927"/>
      <c r="G757" s="271"/>
    </row>
    <row r="758" spans="1:11">
      <c r="A758" s="273"/>
      <c r="B758" s="273"/>
      <c r="C758" s="442"/>
      <c r="D758" s="693"/>
      <c r="E758" s="693"/>
      <c r="F758" s="693"/>
      <c r="G758" s="271"/>
    </row>
    <row r="759" spans="1:11" ht="14.25">
      <c r="A759" s="261"/>
      <c r="B759" s="679" t="s">
        <v>316</v>
      </c>
      <c r="C759" s="442"/>
      <c r="D759" s="1928" t="s">
        <v>1070</v>
      </c>
      <c r="E759" s="1928"/>
      <c r="F759" s="1928"/>
      <c r="G759" s="271"/>
    </row>
    <row r="760" spans="1:11">
      <c r="A760" s="273"/>
      <c r="B760" s="273"/>
      <c r="C760" s="442"/>
      <c r="D760" s="692"/>
      <c r="E760" s="1929" t="s">
        <v>1186</v>
      </c>
      <c r="F760" s="1929"/>
      <c r="G760" s="271"/>
    </row>
    <row r="761" spans="1:11">
      <c r="A761" s="267"/>
      <c r="B761" s="267"/>
      <c r="C761" s="267"/>
      <c r="D761" s="135"/>
      <c r="F761" s="57"/>
      <c r="G761" s="271"/>
    </row>
    <row r="762" spans="1:11">
      <c r="A762" s="1933" t="s">
        <v>471</v>
      </c>
      <c r="B762" s="1933"/>
      <c r="C762" s="1933"/>
      <c r="D762" s="1933"/>
      <c r="E762" s="1933"/>
      <c r="F762" s="1933"/>
      <c r="G762" s="1933"/>
    </row>
    <row r="763" spans="1:11">
      <c r="A763" s="255"/>
      <c r="B763" s="673"/>
      <c r="C763" s="266"/>
      <c r="D763" s="271"/>
      <c r="E763" s="271"/>
      <c r="F763" s="271"/>
      <c r="G763" s="271"/>
    </row>
    <row r="764" spans="1:11">
      <c r="A764" s="135"/>
      <c r="B764" s="1935" t="s">
        <v>1069</v>
      </c>
      <c r="C764" s="1935"/>
      <c r="D764" s="1935"/>
      <c r="E764" s="1935"/>
      <c r="F764" s="1935"/>
      <c r="G764" s="271"/>
    </row>
    <row r="765" spans="1:11">
      <c r="A765" s="23"/>
      <c r="B765" s="675"/>
      <c r="G765" s="271"/>
    </row>
    <row r="766" spans="1:11">
      <c r="A766" s="1933" t="s">
        <v>472</v>
      </c>
      <c r="B766" s="1933"/>
      <c r="C766" s="1933"/>
      <c r="D766" s="1933"/>
      <c r="E766" s="1933"/>
      <c r="F766" s="1933"/>
      <c r="G766" s="1933"/>
    </row>
    <row r="767" spans="1:11">
      <c r="A767" s="255"/>
      <c r="B767" s="673"/>
      <c r="C767" s="255"/>
      <c r="D767" s="263"/>
      <c r="G767" s="271"/>
    </row>
    <row r="768" spans="1:11">
      <c r="A768" s="135"/>
      <c r="B768" s="1879" t="s">
        <v>470</v>
      </c>
      <c r="C768" s="1879"/>
      <c r="D768" s="1879"/>
      <c r="E768" s="1879"/>
      <c r="F768" s="1879"/>
      <c r="G768" s="271"/>
    </row>
    <row r="769" spans="1:7" ht="14.25">
      <c r="A769" s="261"/>
      <c r="B769" s="261"/>
      <c r="D769" s="135"/>
      <c r="E769" s="135"/>
      <c r="F769" s="271"/>
      <c r="G769" s="271"/>
    </row>
    <row r="770" spans="1:7">
      <c r="A770" s="1933" t="s">
        <v>473</v>
      </c>
      <c r="B770" s="1933"/>
      <c r="C770" s="1933"/>
      <c r="D770" s="1933"/>
      <c r="E770" s="1933"/>
      <c r="F770" s="1933"/>
      <c r="G770" s="1933"/>
    </row>
    <row r="771" spans="1:7">
      <c r="C771" s="260"/>
      <c r="D771" s="259"/>
      <c r="E771" s="135"/>
      <c r="F771" s="271"/>
      <c r="G771" s="271"/>
    </row>
    <row r="772" spans="1:7">
      <c r="A772" s="135"/>
      <c r="B772" s="1879" t="s">
        <v>470</v>
      </c>
      <c r="C772" s="1879"/>
      <c r="D772" s="1879"/>
      <c r="E772" s="1879"/>
      <c r="F772" s="1879"/>
      <c r="G772" s="271"/>
    </row>
    <row r="773" spans="1:7">
      <c r="A773" s="135"/>
      <c r="B773" s="135"/>
      <c r="C773" s="266"/>
      <c r="D773" s="271"/>
      <c r="E773" s="271"/>
      <c r="F773" s="271"/>
      <c r="G773" s="271"/>
    </row>
    <row r="774" spans="1:7">
      <c r="A774" s="1933" t="s">
        <v>474</v>
      </c>
      <c r="B774" s="1933"/>
      <c r="C774" s="1933"/>
      <c r="D774" s="1933"/>
      <c r="E774" s="1933"/>
      <c r="F774" s="1933"/>
      <c r="G774" s="1933"/>
    </row>
    <row r="775" spans="1:7">
      <c r="A775" s="135"/>
      <c r="B775" s="135"/>
    </row>
    <row r="776" spans="1:7">
      <c r="A776" s="135"/>
      <c r="B776" s="1879" t="s">
        <v>470</v>
      </c>
      <c r="C776" s="1879"/>
      <c r="D776" s="1879"/>
      <c r="E776" s="1879"/>
      <c r="F776" s="1879"/>
    </row>
    <row r="777" spans="1:7">
      <c r="A777" s="266"/>
      <c r="B777" s="266"/>
      <c r="C777" s="266"/>
      <c r="D777" s="258"/>
      <c r="F777" s="271"/>
    </row>
    <row r="778" spans="1:7">
      <c r="A778" s="1933" t="s">
        <v>475</v>
      </c>
      <c r="B778" s="1933"/>
      <c r="C778" s="1933"/>
      <c r="D778" s="1933"/>
      <c r="E778" s="1933"/>
      <c r="F778" s="1933"/>
      <c r="G778" s="1933"/>
    </row>
    <row r="779" spans="1:7">
      <c r="A779" s="135"/>
      <c r="B779" s="135"/>
    </row>
    <row r="780" spans="1:7">
      <c r="A780" s="135"/>
      <c r="B780" s="1879" t="s">
        <v>470</v>
      </c>
      <c r="C780" s="1879"/>
      <c r="D780" s="1879"/>
      <c r="E780" s="1879"/>
      <c r="F780" s="1879"/>
    </row>
    <row r="781" spans="1:7">
      <c r="A781" s="266"/>
      <c r="B781" s="266"/>
      <c r="C781" s="266"/>
      <c r="D781" s="258"/>
      <c r="F781" s="271"/>
    </row>
    <row r="782" spans="1:7">
      <c r="A782" s="1933" t="s">
        <v>476</v>
      </c>
      <c r="B782" s="1933"/>
      <c r="C782" s="1933"/>
      <c r="D782" s="1933"/>
      <c r="E782" s="1933"/>
      <c r="F782" s="1933"/>
      <c r="G782" s="1933"/>
    </row>
    <row r="783" spans="1:7">
      <c r="A783" s="135"/>
      <c r="B783" s="135"/>
    </row>
    <row r="784" spans="1:7">
      <c r="A784" s="135"/>
      <c r="B784" s="1879" t="s">
        <v>470</v>
      </c>
      <c r="C784" s="1879"/>
      <c r="D784" s="1879"/>
      <c r="E784" s="1879"/>
      <c r="F784" s="1879"/>
    </row>
    <row r="785" spans="1:7">
      <c r="A785" s="265"/>
      <c r="B785" s="265"/>
      <c r="C785" s="265"/>
      <c r="D785" s="277"/>
      <c r="E785" s="57"/>
      <c r="F785" s="57"/>
      <c r="G785" s="57"/>
    </row>
    <row r="786" spans="1:7">
      <c r="A786" s="1933" t="s">
        <v>192</v>
      </c>
      <c r="B786" s="1933"/>
      <c r="C786" s="1933"/>
      <c r="D786" s="1933"/>
      <c r="E786" s="1933"/>
      <c r="F786" s="1933"/>
      <c r="G786" s="1933"/>
    </row>
    <row r="787" spans="1:7">
      <c r="A787" s="135"/>
      <c r="B787" s="135"/>
    </row>
    <row r="788" spans="1:7">
      <c r="A788" s="135"/>
      <c r="B788" s="1879" t="s">
        <v>470</v>
      </c>
      <c r="C788" s="1879"/>
      <c r="D788" s="1879"/>
      <c r="E788" s="1879"/>
      <c r="F788" s="1879"/>
    </row>
    <row r="789" spans="1:7">
      <c r="A789" s="135"/>
      <c r="B789" s="135"/>
      <c r="D789" s="258"/>
    </row>
    <row r="790" spans="1:7">
      <c r="A790" s="1933" t="s">
        <v>938</v>
      </c>
      <c r="B790" s="1933"/>
      <c r="C790" s="1933"/>
      <c r="D790" s="1933"/>
      <c r="E790" s="1933"/>
      <c r="F790" s="1933"/>
      <c r="G790" s="1933"/>
    </row>
    <row r="791" spans="1:7">
      <c r="A791" s="135"/>
      <c r="B791" s="135"/>
    </row>
    <row r="792" spans="1:7">
      <c r="A792" s="135"/>
      <c r="B792" s="1879" t="s">
        <v>470</v>
      </c>
      <c r="C792" s="1879"/>
      <c r="D792" s="1879"/>
      <c r="E792" s="1879"/>
      <c r="F792" s="187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2" t="s">
        <v>2401</v>
      </c>
      <c r="B2" s="1943"/>
      <c r="C2" s="1943"/>
      <c r="D2" s="1943"/>
      <c r="E2" s="1943"/>
      <c r="F2" s="1943"/>
      <c r="G2" s="1943"/>
      <c r="H2" s="1943"/>
      <c r="I2" s="1943"/>
      <c r="J2" s="1943"/>
    </row>
    <row r="3" spans="1:10" ht="15">
      <c r="A3" s="1947" t="s">
        <v>1501</v>
      </c>
      <c r="B3" s="1948"/>
      <c r="C3" s="1948"/>
      <c r="D3" s="1948"/>
      <c r="E3" s="1948"/>
      <c r="F3" s="1948"/>
      <c r="G3" s="1948"/>
      <c r="H3" s="1948"/>
      <c r="I3" s="1948"/>
      <c r="J3" s="1948"/>
    </row>
    <row r="4" spans="1:10" ht="12.75"/>
    <row r="5" spans="1:10" ht="12.75" customHeight="1">
      <c r="A5" s="1944" t="s">
        <v>2404</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9" t="s">
        <v>2407</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1391</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1392</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2402</v>
      </c>
      <c r="B72" s="1946"/>
      <c r="C72" s="1946"/>
      <c r="D72" s="1946"/>
      <c r="E72" s="1946"/>
      <c r="F72" s="1946"/>
      <c r="G72" s="1946"/>
      <c r="H72" s="1946"/>
      <c r="I72" s="1946"/>
    </row>
    <row r="73" spans="1:9" ht="12.75">
      <c r="A73" s="1870" t="s">
        <v>1094</v>
      </c>
      <c r="B73" s="1870"/>
      <c r="C73" s="1870"/>
      <c r="D73" s="1870"/>
      <c r="E73" s="1870"/>
    </row>
    <row r="74" spans="1:9" ht="12.75">
      <c r="A74" s="1870" t="s">
        <v>1393</v>
      </c>
      <c r="B74" s="1870"/>
      <c r="C74" s="1870"/>
      <c r="D74" s="1870"/>
      <c r="E74" s="1870"/>
    </row>
    <row r="75" spans="1:9" ht="12.75">
      <c r="A75" s="1870" t="s">
        <v>2403</v>
      </c>
      <c r="B75" s="1870"/>
      <c r="C75" s="1870"/>
      <c r="D75" s="1870"/>
      <c r="E75" s="187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840" zoomScaleNormal="100" zoomScaleSheetLayoutView="100" workbookViewId="0">
      <selection activeCell="K857" sqref="K857"/>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2" t="s">
        <v>2242</v>
      </c>
      <c r="B2" s="2002"/>
      <c r="C2" s="2002"/>
      <c r="D2" s="2002"/>
      <c r="E2" s="2002"/>
      <c r="F2" s="2002"/>
      <c r="G2" s="2002"/>
      <c r="H2" s="2002"/>
      <c r="I2" s="2002"/>
    </row>
    <row r="3" spans="1:9">
      <c r="A3" s="2003" t="s">
        <v>2243</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1255</v>
      </c>
      <c r="B6" s="1991"/>
      <c r="C6" s="1992"/>
      <c r="D6" s="1992"/>
      <c r="E6" s="1992"/>
      <c r="F6" s="1992"/>
      <c r="G6" s="1992"/>
      <c r="I6" s="1836" t="s">
        <v>2417</v>
      </c>
    </row>
    <row r="7" spans="1:9" s="791" customFormat="1">
      <c r="A7" s="1991" t="s">
        <v>1256</v>
      </c>
      <c r="B7" s="1991"/>
      <c r="C7" s="1992"/>
      <c r="D7" s="1992"/>
      <c r="E7" s="1992"/>
      <c r="F7" s="1992"/>
      <c r="G7" s="1992"/>
      <c r="I7" s="1836" t="s">
        <v>2418</v>
      </c>
    </row>
    <row r="8" spans="1:9">
      <c r="A8" s="792"/>
      <c r="B8" s="792"/>
      <c r="C8" s="793"/>
      <c r="D8" s="793"/>
      <c r="E8" s="793"/>
      <c r="F8" s="793"/>
    </row>
    <row r="9" spans="1:9">
      <c r="A9" s="1920" t="s">
        <v>1258</v>
      </c>
      <c r="B9" s="1920"/>
      <c r="C9" s="1920"/>
      <c r="D9" s="1920"/>
      <c r="E9" s="1920"/>
      <c r="F9" s="1920"/>
      <c r="G9" s="1920"/>
      <c r="H9" s="1853"/>
      <c r="I9" s="1854"/>
    </row>
    <row r="10" spans="1:9">
      <c r="A10" s="793"/>
      <c r="B10" s="793"/>
      <c r="E10" s="794"/>
    </row>
    <row r="11" spans="1:9" ht="13.7" customHeight="1">
      <c r="C11" s="793"/>
      <c r="D11" s="1993" t="s">
        <v>1257</v>
      </c>
      <c r="E11" s="1993"/>
      <c r="F11" s="1993"/>
    </row>
    <row r="12" spans="1:9">
      <c r="C12" s="793"/>
      <c r="D12" s="1993"/>
      <c r="E12" s="1993"/>
      <c r="F12" s="1993"/>
    </row>
    <row r="13" spans="1:9">
      <c r="A13" s="795"/>
      <c r="B13" s="795"/>
      <c r="C13" s="795"/>
      <c r="D13" s="1904" t="s">
        <v>1240</v>
      </c>
      <c r="E13" s="1904"/>
      <c r="F13" s="1904"/>
    </row>
    <row r="14" spans="1:9">
      <c r="A14" s="795"/>
      <c r="B14" s="795"/>
      <c r="C14" s="795"/>
      <c r="D14" s="796"/>
    </row>
    <row r="15" spans="1:9" ht="14.25">
      <c r="A15" s="797"/>
      <c r="B15" s="798" t="s">
        <v>2660</v>
      </c>
      <c r="C15" s="799"/>
      <c r="D15" s="1902" t="s">
        <v>1241</v>
      </c>
      <c r="E15" s="1902"/>
      <c r="F15" s="1902"/>
      <c r="I15" s="1774" t="s">
        <v>2419</v>
      </c>
    </row>
    <row r="16" spans="1:9">
      <c r="A16" s="795"/>
      <c r="B16" s="795"/>
      <c r="C16" s="799"/>
      <c r="D16" s="1902"/>
      <c r="E16" s="1902"/>
      <c r="F16" s="1902"/>
    </row>
    <row r="17" spans="1:9">
      <c r="A17" s="795"/>
      <c r="B17" s="795"/>
      <c r="C17" s="799"/>
      <c r="D17" s="1902"/>
      <c r="E17" s="1902"/>
      <c r="F17" s="1902"/>
    </row>
    <row r="18" spans="1:9">
      <c r="A18" s="795"/>
      <c r="B18" s="795"/>
      <c r="C18" s="795"/>
    </row>
    <row r="19" spans="1:9" ht="14.25">
      <c r="A19" s="797"/>
      <c r="B19" s="798" t="s">
        <v>2659</v>
      </c>
      <c r="D19" s="1928" t="s">
        <v>1242</v>
      </c>
      <c r="E19" s="1928"/>
      <c r="F19" s="1928"/>
      <c r="I19" s="1774" t="s">
        <v>2420</v>
      </c>
    </row>
    <row r="20" spans="1:9" ht="14.25">
      <c r="A20" s="797"/>
      <c r="B20" s="797"/>
      <c r="D20" s="800"/>
    </row>
    <row r="21" spans="1:9" ht="14.25">
      <c r="A21" s="797"/>
      <c r="B21" s="798" t="s">
        <v>2660</v>
      </c>
      <c r="D21" s="1902" t="s">
        <v>1243</v>
      </c>
      <c r="E21" s="1902"/>
      <c r="F21" s="1902"/>
      <c r="I21" s="1774" t="s">
        <v>2420</v>
      </c>
    </row>
    <row r="22" spans="1:9" ht="14.25">
      <c r="A22" s="797"/>
      <c r="B22" s="797"/>
      <c r="D22" s="1902"/>
      <c r="E22" s="1902"/>
      <c r="F22" s="1902"/>
    </row>
    <row r="23" spans="1:9"/>
    <row r="24" spans="1:9" ht="14.25">
      <c r="A24" s="797"/>
      <c r="B24" s="798" t="s">
        <v>2659</v>
      </c>
      <c r="D24" s="1988" t="s">
        <v>1244</v>
      </c>
      <c r="E24" s="1988"/>
      <c r="F24" s="1988"/>
      <c r="I24" s="1774" t="s">
        <v>2423</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2660</v>
      </c>
      <c r="C30" s="801"/>
      <c r="D30" s="1903" t="s">
        <v>1245</v>
      </c>
      <c r="E30" s="1903"/>
      <c r="F30" s="1903"/>
      <c r="G30" s="802"/>
      <c r="I30" s="1837" t="s">
        <v>2419</v>
      </c>
    </row>
    <row r="31" spans="1:9" s="791" customFormat="1">
      <c r="A31" s="801"/>
      <c r="B31" s="801"/>
      <c r="C31" s="801"/>
      <c r="D31" s="1903"/>
      <c r="E31" s="1903"/>
      <c r="F31" s="1903"/>
      <c r="G31" s="802"/>
      <c r="I31" s="1837"/>
    </row>
    <row r="32" spans="1:9" ht="14.25">
      <c r="A32" s="797"/>
      <c r="B32" s="797"/>
      <c r="D32" s="803"/>
    </row>
    <row r="33" spans="1:9" ht="14.45" customHeight="1">
      <c r="A33" s="797"/>
      <c r="B33" s="798" t="s">
        <v>2660</v>
      </c>
      <c r="D33" s="1903" t="s">
        <v>1424</v>
      </c>
      <c r="E33" s="1903"/>
      <c r="F33" s="1903"/>
      <c r="I33" s="1837" t="s">
        <v>2491</v>
      </c>
    </row>
    <row r="34" spans="1:9" ht="14.25">
      <c r="A34" s="797"/>
      <c r="B34" s="797"/>
      <c r="D34" s="1903"/>
      <c r="E34" s="1903"/>
      <c r="F34" s="1903"/>
    </row>
    <row r="35" spans="1:9" ht="14.25">
      <c r="A35" s="797"/>
      <c r="B35" s="797"/>
      <c r="D35" s="1903"/>
      <c r="E35" s="1903"/>
      <c r="F35" s="1903"/>
    </row>
    <row r="36" spans="1:9" ht="14.25">
      <c r="A36" s="797"/>
      <c r="B36" s="797"/>
      <c r="D36" s="1903"/>
      <c r="E36" s="1903"/>
      <c r="F36" s="1903"/>
    </row>
    <row r="37" spans="1:9" ht="14.25">
      <c r="A37" s="797"/>
      <c r="B37" s="797"/>
      <c r="D37" s="790"/>
    </row>
    <row r="38" spans="1:9" ht="14.25">
      <c r="A38" s="797"/>
      <c r="B38" s="798" t="s">
        <v>316</v>
      </c>
      <c r="D38" s="1903" t="s">
        <v>1247</v>
      </c>
      <c r="E38" s="1903"/>
      <c r="F38" s="1903"/>
    </row>
    <row r="39" spans="1:9" ht="14.25">
      <c r="A39" s="797"/>
      <c r="B39" s="797"/>
      <c r="D39" s="1903"/>
      <c r="E39" s="1903"/>
      <c r="F39" s="1903"/>
    </row>
    <row r="40" spans="1:9" ht="14.25">
      <c r="A40" s="797"/>
      <c r="B40" s="797"/>
      <c r="D40" s="1903"/>
      <c r="E40" s="1903"/>
      <c r="F40" s="1903"/>
    </row>
    <row r="41" spans="1:9" ht="14.25">
      <c r="A41" s="797"/>
      <c r="B41" s="797"/>
      <c r="D41" s="1903"/>
      <c r="E41" s="1903"/>
      <c r="F41" s="1903"/>
    </row>
    <row r="42" spans="1:9" ht="14.25">
      <c r="A42" s="797"/>
      <c r="B42" s="797"/>
      <c r="D42" s="1903"/>
      <c r="E42" s="1903"/>
      <c r="F42" s="1903"/>
    </row>
    <row r="43" spans="1:9" ht="14.25">
      <c r="A43" s="797"/>
      <c r="B43" s="797"/>
      <c r="D43" s="781"/>
      <c r="E43" s="781"/>
      <c r="F43" s="781"/>
    </row>
    <row r="44" spans="1:9" ht="14.25">
      <c r="A44" s="797"/>
      <c r="B44" s="798" t="s">
        <v>2660</v>
      </c>
      <c r="D44" s="1903" t="s">
        <v>1248</v>
      </c>
      <c r="E44" s="1903"/>
      <c r="F44" s="1903"/>
      <c r="I44" s="1837" t="s">
        <v>2491</v>
      </c>
    </row>
    <row r="45" spans="1:9" ht="14.25">
      <c r="A45" s="797"/>
      <c r="B45" s="797"/>
      <c r="D45" s="1903"/>
      <c r="E45" s="1903"/>
      <c r="F45" s="1903"/>
    </row>
    <row r="46" spans="1:9" ht="14.25">
      <c r="A46" s="797"/>
      <c r="B46" s="797"/>
      <c r="D46" s="1903"/>
      <c r="E46" s="1903"/>
      <c r="F46" s="1903"/>
    </row>
    <row r="47" spans="1:9" ht="23.25" customHeight="1">
      <c r="A47" s="797"/>
      <c r="B47" s="797"/>
      <c r="D47" s="1903"/>
      <c r="E47" s="1903"/>
      <c r="F47" s="1903"/>
    </row>
    <row r="48" spans="1:9" ht="14.25">
      <c r="A48" s="797"/>
      <c r="B48" s="797"/>
      <c r="D48" s="785"/>
    </row>
    <row r="49" spans="1:9" ht="14.45" customHeight="1">
      <c r="A49" s="797"/>
      <c r="B49" s="798" t="s">
        <v>2660</v>
      </c>
      <c r="D49" s="1903" t="s">
        <v>1249</v>
      </c>
      <c r="E49" s="1903"/>
      <c r="F49" s="1903"/>
      <c r="I49" s="1837" t="s">
        <v>2491</v>
      </c>
    </row>
    <row r="50" spans="1:9" ht="14.25">
      <c r="A50" s="797"/>
      <c r="B50" s="797"/>
      <c r="D50" s="1903"/>
      <c r="E50" s="1903"/>
      <c r="F50" s="1903"/>
    </row>
    <row r="51" spans="1:9" ht="14.25">
      <c r="A51" s="797"/>
      <c r="B51" s="797"/>
      <c r="D51" s="1903"/>
      <c r="E51" s="1903"/>
      <c r="F51" s="1903"/>
    </row>
    <row r="52" spans="1:9" s="618" customFormat="1" ht="14.25">
      <c r="A52" s="797"/>
      <c r="B52" s="797"/>
      <c r="C52" s="804"/>
      <c r="D52" s="802"/>
      <c r="E52" s="693"/>
      <c r="F52" s="693"/>
      <c r="G52" s="693"/>
      <c r="I52" s="642"/>
    </row>
    <row r="53" spans="1:9" s="618" customFormat="1" ht="14.25">
      <c r="A53" s="805"/>
      <c r="B53" s="798" t="s">
        <v>2659</v>
      </c>
      <c r="C53" s="806"/>
      <c r="D53" s="1903" t="s">
        <v>1250</v>
      </c>
      <c r="E53" s="1903"/>
      <c r="F53" s="1903"/>
      <c r="G53" s="693"/>
      <c r="I53" s="1774"/>
    </row>
    <row r="54" spans="1:9" s="618" customFormat="1" ht="14.25">
      <c r="A54" s="805"/>
      <c r="B54" s="805"/>
      <c r="C54" s="806"/>
      <c r="D54" s="1903"/>
      <c r="E54" s="1903"/>
      <c r="F54" s="1903"/>
      <c r="G54" s="693"/>
      <c r="I54" s="642"/>
    </row>
    <row r="55" spans="1:9" s="791" customFormat="1">
      <c r="A55" s="801"/>
      <c r="B55" s="801"/>
      <c r="C55" s="801"/>
      <c r="D55" s="733"/>
      <c r="E55" s="802"/>
      <c r="F55" s="802"/>
      <c r="G55" s="802"/>
      <c r="I55" s="1837"/>
    </row>
    <row r="56" spans="1:9" ht="14.25">
      <c r="A56" s="797"/>
      <c r="B56" s="798" t="s">
        <v>2659</v>
      </c>
      <c r="D56" s="1903" t="s">
        <v>1251</v>
      </c>
      <c r="E56" s="1903"/>
      <c r="F56" s="1903"/>
      <c r="I56" s="1774" t="s">
        <v>2421</v>
      </c>
    </row>
    <row r="57" spans="1:9">
      <c r="D57" s="1903"/>
      <c r="E57" s="1903"/>
      <c r="F57" s="1903"/>
    </row>
    <row r="58" spans="1:9">
      <c r="D58" s="1903"/>
      <c r="E58" s="1903"/>
      <c r="F58" s="1903"/>
    </row>
    <row r="59" spans="1:9">
      <c r="D59" s="693"/>
    </row>
    <row r="60" spans="1:9" ht="14.25">
      <c r="A60" s="797"/>
      <c r="B60" s="798" t="s">
        <v>2660</v>
      </c>
      <c r="D60" s="1903" t="s">
        <v>1252</v>
      </c>
      <c r="E60" s="1903"/>
      <c r="F60" s="1903"/>
      <c r="I60" s="1774" t="s">
        <v>2422</v>
      </c>
    </row>
    <row r="61" spans="1:9">
      <c r="D61" s="1903"/>
      <c r="E61" s="1903"/>
      <c r="F61" s="1903"/>
    </row>
    <row r="62" spans="1:9"/>
    <row r="63" spans="1:9" ht="14.25">
      <c r="A63" s="797"/>
      <c r="B63" s="798" t="s">
        <v>2660</v>
      </c>
      <c r="D63" s="1903" t="s">
        <v>1253</v>
      </c>
      <c r="E63" s="1903"/>
      <c r="F63" s="1903"/>
    </row>
    <row r="64" spans="1:9">
      <c r="D64" s="1903"/>
      <c r="E64" s="1903"/>
      <c r="F64" s="1903"/>
      <c r="I64" s="1774" t="s">
        <v>2423</v>
      </c>
    </row>
    <row r="65" spans="1:9">
      <c r="D65" s="1903"/>
      <c r="E65" s="1903"/>
      <c r="F65" s="1903"/>
    </row>
    <row r="66" spans="1:9">
      <c r="D66" s="790"/>
    </row>
    <row r="67" spans="1:9" ht="14.25">
      <c r="A67" s="797"/>
      <c r="B67" s="798" t="s">
        <v>2660</v>
      </c>
      <c r="D67" s="1902" t="s">
        <v>1254</v>
      </c>
      <c r="E67" s="1902"/>
      <c r="F67" s="1902"/>
      <c r="I67" s="1774" t="s">
        <v>2423</v>
      </c>
    </row>
    <row r="68" spans="1:9">
      <c r="D68" s="1902"/>
      <c r="E68" s="1902"/>
      <c r="F68" s="1902"/>
    </row>
    <row r="69" spans="1:9" ht="14.25">
      <c r="A69" s="797"/>
      <c r="B69" s="797"/>
      <c r="D69" s="800"/>
    </row>
    <row r="70" spans="1:9">
      <c r="A70" s="1884" t="s">
        <v>1161</v>
      </c>
      <c r="B70" s="1884"/>
      <c r="C70" s="1884"/>
      <c r="D70" s="1884"/>
      <c r="E70" s="1884"/>
      <c r="F70" s="1884"/>
      <c r="G70" s="1884"/>
      <c r="H70" s="1853"/>
      <c r="I70" s="1854"/>
    </row>
    <row r="71" spans="1:9"/>
    <row r="72" spans="1:9">
      <c r="C72" s="807"/>
      <c r="D72" s="1973" t="s">
        <v>1259</v>
      </c>
      <c r="E72" s="1973"/>
      <c r="F72" s="1973"/>
    </row>
    <row r="73" spans="1:9">
      <c r="A73" s="800"/>
      <c r="B73" s="800"/>
      <c r="D73" s="1902" t="s">
        <v>1286</v>
      </c>
      <c r="E73" s="1902"/>
      <c r="F73" s="1902"/>
    </row>
    <row r="74" spans="1:9">
      <c r="A74" s="800"/>
      <c r="B74" s="800"/>
    </row>
    <row r="75" spans="1:9" ht="13.7" customHeight="1">
      <c r="A75" s="797"/>
      <c r="B75" s="798" t="s">
        <v>2659</v>
      </c>
      <c r="D75" s="1902" t="s">
        <v>1473</v>
      </c>
      <c r="E75" s="1902"/>
      <c r="F75" s="1902"/>
      <c r="I75" s="1774" t="s">
        <v>2424</v>
      </c>
    </row>
    <row r="76" spans="1:9" ht="14.25">
      <c r="A76" s="797"/>
      <c r="B76" s="797"/>
      <c r="D76" s="1902"/>
      <c r="E76" s="1902"/>
      <c r="F76" s="1902"/>
    </row>
    <row r="77" spans="1:9" ht="14.25">
      <c r="A77" s="797"/>
      <c r="B77" s="797"/>
      <c r="D77" s="1902"/>
      <c r="E77" s="1902"/>
      <c r="F77" s="1902"/>
    </row>
    <row r="78" spans="1:9" ht="14.25">
      <c r="A78" s="797"/>
      <c r="B78" s="797"/>
      <c r="D78" s="1902"/>
      <c r="E78" s="1902"/>
      <c r="F78" s="1902"/>
    </row>
    <row r="79" spans="1:9" ht="14.25">
      <c r="A79" s="797"/>
      <c r="B79" s="797"/>
      <c r="D79" s="1902"/>
      <c r="E79" s="1902"/>
      <c r="F79" s="1902"/>
    </row>
    <row r="80" spans="1:9" ht="14.25">
      <c r="A80" s="797"/>
      <c r="B80" s="797"/>
      <c r="D80" s="1902"/>
      <c r="E80" s="1902"/>
      <c r="F80" s="1902"/>
    </row>
    <row r="81" spans="1:9" ht="14.25">
      <c r="A81" s="797"/>
      <c r="B81" s="797"/>
      <c r="D81" s="1902"/>
      <c r="E81" s="1902"/>
      <c r="F81" s="1902"/>
    </row>
    <row r="82" spans="1:9" ht="14.25">
      <c r="A82" s="797"/>
      <c r="B82" s="797"/>
      <c r="D82" s="1902"/>
      <c r="E82" s="1902"/>
      <c r="F82" s="1902"/>
    </row>
    <row r="83" spans="1:9" ht="14.25">
      <c r="A83" s="797"/>
      <c r="B83" s="797"/>
      <c r="D83" s="878"/>
      <c r="E83" s="878"/>
      <c r="F83" s="878"/>
    </row>
    <row r="84" spans="1:9" ht="15" customHeight="1">
      <c r="A84" s="797"/>
      <c r="B84" s="798" t="s">
        <v>2659</v>
      </c>
      <c r="D84" s="1902" t="s">
        <v>2244</v>
      </c>
      <c r="E84" s="1902"/>
      <c r="F84" s="1902"/>
      <c r="I84" s="1774" t="s">
        <v>2425</v>
      </c>
    </row>
    <row r="85" spans="1:9" ht="14.25">
      <c r="A85" s="797"/>
      <c r="B85" s="797"/>
      <c r="D85" s="1902"/>
      <c r="E85" s="1902"/>
      <c r="F85" s="1902"/>
    </row>
    <row r="86" spans="1:9" ht="14.25">
      <c r="A86" s="797"/>
      <c r="B86" s="797"/>
      <c r="D86" s="1712"/>
      <c r="E86" s="1712"/>
      <c r="F86" s="1712"/>
    </row>
    <row r="87" spans="1:9" ht="14.25">
      <c r="A87" s="797"/>
      <c r="B87" s="798" t="s">
        <v>2659</v>
      </c>
      <c r="D87" s="1902" t="s">
        <v>2248</v>
      </c>
      <c r="E87" s="1902"/>
      <c r="F87" s="1902"/>
      <c r="I87" s="1774" t="s">
        <v>2426</v>
      </c>
    </row>
    <row r="88" spans="1:9" ht="14.25">
      <c r="A88" s="797"/>
      <c r="B88" s="797"/>
      <c r="D88" s="1902"/>
      <c r="E88" s="1902"/>
      <c r="F88" s="1902"/>
    </row>
    <row r="89" spans="1:9" ht="14.25">
      <c r="A89" s="797"/>
      <c r="B89" s="797"/>
      <c r="D89" s="1902"/>
      <c r="E89" s="1902"/>
      <c r="F89" s="1902"/>
    </row>
    <row r="90" spans="1:9" ht="14.25">
      <c r="A90" s="797"/>
      <c r="B90" s="797"/>
      <c r="D90" s="1712"/>
      <c r="E90" s="1712"/>
      <c r="F90" s="1712"/>
    </row>
    <row r="91" spans="1:9" ht="14.25">
      <c r="A91" s="797"/>
      <c r="B91" s="798" t="s">
        <v>2660</v>
      </c>
      <c r="D91" s="1902" t="s">
        <v>2246</v>
      </c>
      <c r="E91" s="1902"/>
      <c r="F91" s="1902"/>
      <c r="I91" s="1774" t="s">
        <v>2471</v>
      </c>
    </row>
    <row r="92" spans="1:9" s="1729" customFormat="1" ht="14.25">
      <c r="A92" s="1727"/>
      <c r="B92" s="1727"/>
      <c r="C92" s="1728"/>
      <c r="D92" s="1902"/>
      <c r="E92" s="1902"/>
      <c r="F92" s="1902"/>
      <c r="I92" s="1838"/>
    </row>
    <row r="93" spans="1:9" ht="14.25">
      <c r="A93" s="797"/>
      <c r="B93" s="797"/>
      <c r="D93" s="1718"/>
      <c r="E93" s="1719" t="s">
        <v>2247</v>
      </c>
      <c r="F93" s="1712"/>
    </row>
    <row r="94" spans="1:9" ht="14.25">
      <c r="A94" s="797"/>
      <c r="B94" s="797"/>
      <c r="D94" s="878"/>
      <c r="E94" s="878"/>
      <c r="F94" s="878"/>
    </row>
    <row r="95" spans="1:9" ht="14.25">
      <c r="A95" s="797"/>
      <c r="B95" s="798" t="s">
        <v>2660</v>
      </c>
      <c r="D95" s="1902" t="s">
        <v>2245</v>
      </c>
      <c r="E95" s="1902"/>
      <c r="F95" s="1902"/>
      <c r="I95" s="1774" t="s">
        <v>2427</v>
      </c>
    </row>
    <row r="96" spans="1:9" ht="14.25">
      <c r="A96" s="797"/>
      <c r="B96" s="797"/>
      <c r="D96" s="1902"/>
      <c r="E96" s="1902"/>
      <c r="F96" s="1902"/>
    </row>
    <row r="97" spans="1:9" ht="14.25">
      <c r="A97" s="797"/>
      <c r="B97" s="797"/>
      <c r="D97" s="1712"/>
      <c r="E97" s="1712"/>
      <c r="F97" s="1712"/>
    </row>
    <row r="98" spans="1:9" ht="14.45" customHeight="1">
      <c r="A98" s="797"/>
      <c r="B98" s="798" t="s">
        <v>2660</v>
      </c>
      <c r="D98" s="1902" t="s">
        <v>1399</v>
      </c>
      <c r="E98" s="1902"/>
      <c r="F98" s="1902"/>
      <c r="G98" s="790"/>
      <c r="I98" s="1774" t="s">
        <v>2428</v>
      </c>
    </row>
    <row r="99" spans="1:9" ht="14.25">
      <c r="A99" s="797"/>
      <c r="B99" s="797"/>
      <c r="D99" s="1902"/>
      <c r="E99" s="1902"/>
      <c r="F99" s="1902"/>
      <c r="G99" s="790"/>
    </row>
    <row r="100" spans="1:9" ht="14.25">
      <c r="A100" s="797"/>
      <c r="B100" s="797"/>
      <c r="D100" s="1902"/>
      <c r="E100" s="1902"/>
      <c r="F100" s="1902"/>
      <c r="G100" s="790"/>
    </row>
    <row r="101" spans="1:9" ht="14.25">
      <c r="A101" s="797"/>
      <c r="B101" s="797"/>
      <c r="D101" s="1902"/>
      <c r="E101" s="1902"/>
      <c r="F101" s="1902"/>
      <c r="G101" s="790"/>
    </row>
    <row r="102" spans="1:9" ht="14.25">
      <c r="A102" s="797"/>
      <c r="B102" s="797"/>
      <c r="D102" s="1902"/>
      <c r="E102" s="1902"/>
      <c r="F102" s="1902"/>
      <c r="G102" s="790"/>
    </row>
    <row r="103" spans="1:9" ht="14.25">
      <c r="A103" s="797"/>
      <c r="B103" s="797"/>
      <c r="D103" s="1902"/>
      <c r="E103" s="1902"/>
      <c r="F103" s="1902"/>
      <c r="G103" s="790"/>
    </row>
    <row r="104" spans="1:9" ht="14.25">
      <c r="A104" s="797"/>
      <c r="B104" s="797"/>
      <c r="D104" s="1902"/>
      <c r="E104" s="1902"/>
      <c r="F104" s="1902"/>
      <c r="G104" s="790"/>
    </row>
    <row r="105" spans="1:9" ht="14.25">
      <c r="A105" s="797"/>
      <c r="B105" s="797"/>
      <c r="D105" s="1902"/>
      <c r="E105" s="1902"/>
      <c r="F105" s="1902"/>
      <c r="G105" s="790"/>
    </row>
    <row r="106" spans="1:9" ht="14.25">
      <c r="A106" s="797"/>
      <c r="B106" s="797"/>
      <c r="D106" s="1902"/>
      <c r="E106" s="1902"/>
      <c r="F106" s="1902"/>
      <c r="G106" s="790"/>
    </row>
    <row r="107" spans="1:9" ht="14.25">
      <c r="A107" s="797"/>
      <c r="B107" s="797"/>
      <c r="D107" s="1902"/>
      <c r="E107" s="1902"/>
      <c r="F107" s="1902"/>
      <c r="G107" s="790"/>
    </row>
    <row r="108" spans="1:9" ht="14.25">
      <c r="A108" s="797"/>
      <c r="B108" s="797"/>
      <c r="D108" s="1902"/>
      <c r="E108" s="1902"/>
      <c r="F108" s="1902"/>
      <c r="G108" s="790"/>
    </row>
    <row r="109" spans="1:9" ht="14.25">
      <c r="A109" s="797"/>
      <c r="B109" s="797"/>
      <c r="D109" s="1902"/>
      <c r="E109" s="1902"/>
      <c r="F109" s="1902"/>
      <c r="G109" s="790"/>
    </row>
    <row r="110" spans="1:9" ht="14.25">
      <c r="A110" s="797"/>
      <c r="B110" s="797"/>
      <c r="D110" s="1902"/>
      <c r="E110" s="1902"/>
      <c r="F110" s="1902"/>
      <c r="G110" s="790"/>
    </row>
    <row r="111" spans="1:9" ht="14.25">
      <c r="A111" s="797"/>
      <c r="B111" s="797"/>
      <c r="D111" s="1902"/>
      <c r="E111" s="1902"/>
      <c r="F111" s="1902"/>
    </row>
    <row r="112" spans="1:9" ht="14.25">
      <c r="A112" s="797"/>
      <c r="B112" s="797"/>
      <c r="D112" s="1902"/>
      <c r="E112" s="1902"/>
      <c r="F112" s="1902"/>
    </row>
    <row r="113" spans="1:11" ht="14.25">
      <c r="A113" s="797"/>
      <c r="B113" s="797"/>
      <c r="D113" s="904"/>
      <c r="E113" s="904"/>
      <c r="F113" s="904"/>
    </row>
    <row r="114" spans="1:11" ht="14.25" customHeight="1">
      <c r="A114" s="797"/>
      <c r="B114" s="798" t="s">
        <v>2660</v>
      </c>
      <c r="D114" s="1922" t="s">
        <v>1261</v>
      </c>
      <c r="E114" s="1922"/>
      <c r="F114" s="1922"/>
    </row>
    <row r="115" spans="1:11" ht="14.25">
      <c r="A115" s="797"/>
      <c r="B115" s="797"/>
      <c r="D115" s="1922"/>
      <c r="E115" s="1922"/>
      <c r="F115" s="1922"/>
    </row>
    <row r="116" spans="1:11" ht="14.25">
      <c r="A116" s="797"/>
      <c r="B116" s="797"/>
      <c r="D116" s="1922"/>
      <c r="E116" s="1922"/>
      <c r="F116" s="1922"/>
    </row>
    <row r="117" spans="1:11" ht="14.25">
      <c r="A117" s="797"/>
      <c r="B117" s="797"/>
      <c r="D117" s="1922"/>
      <c r="E117" s="1922"/>
      <c r="F117" s="1922"/>
    </row>
    <row r="118" spans="1:11" ht="14.25">
      <c r="A118" s="797"/>
      <c r="B118" s="797"/>
      <c r="D118" s="1922"/>
      <c r="E118" s="1922"/>
      <c r="F118" s="1922"/>
    </row>
    <row r="119" spans="1:11" ht="14.25">
      <c r="A119" s="797"/>
      <c r="B119" s="797"/>
      <c r="D119" s="1922"/>
      <c r="E119" s="1922"/>
      <c r="F119" s="1922"/>
    </row>
    <row r="120" spans="1:11" ht="14.25">
      <c r="A120" s="797"/>
      <c r="B120" s="797"/>
      <c r="D120" s="1922"/>
      <c r="E120" s="1922"/>
      <c r="F120" s="1922"/>
    </row>
    <row r="121" spans="1:11" ht="14.25">
      <c r="A121" s="797"/>
      <c r="B121" s="797"/>
      <c r="D121" s="1922"/>
      <c r="E121" s="1922"/>
      <c r="F121" s="1922"/>
    </row>
    <row r="122" spans="1:11">
      <c r="C122" s="722"/>
      <c r="D122" s="905"/>
      <c r="E122" s="905"/>
      <c r="F122" s="905"/>
      <c r="G122" s="722"/>
      <c r="H122" s="722"/>
      <c r="I122" s="622"/>
      <c r="J122" s="722"/>
      <c r="K122" s="722"/>
    </row>
    <row r="123" spans="1:11" ht="14.25">
      <c r="A123" s="797"/>
      <c r="B123" s="798" t="s">
        <v>2659</v>
      </c>
      <c r="C123" s="722"/>
      <c r="D123" s="1922" t="s">
        <v>1263</v>
      </c>
      <c r="E123" s="1922"/>
      <c r="F123" s="1922"/>
      <c r="G123" s="722"/>
      <c r="H123" s="722"/>
      <c r="I123" s="622" t="s">
        <v>2429</v>
      </c>
      <c r="J123" s="722"/>
      <c r="K123" s="722"/>
    </row>
    <row r="124" spans="1:11" ht="14.25">
      <c r="A124" s="797"/>
      <c r="B124" s="797"/>
      <c r="C124" s="722"/>
      <c r="D124" s="1922"/>
      <c r="E124" s="1922"/>
      <c r="F124" s="1922"/>
      <c r="G124" s="722"/>
      <c r="H124" s="722"/>
      <c r="I124" s="622"/>
      <c r="J124" s="722"/>
      <c r="K124" s="722"/>
    </row>
    <row r="125" spans="1:11"/>
    <row r="126" spans="1:11" ht="14.25">
      <c r="A126" s="797"/>
      <c r="B126" s="798" t="s">
        <v>2659</v>
      </c>
      <c r="C126" s="804"/>
      <c r="D126" s="1902" t="s">
        <v>1264</v>
      </c>
      <c r="E126" s="1902"/>
      <c r="F126" s="1902"/>
      <c r="I126" s="622" t="s">
        <v>2429</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ht="14.25">
      <c r="A132" s="797"/>
      <c r="B132" s="798" t="s">
        <v>2659</v>
      </c>
      <c r="C132" s="804"/>
      <c r="D132" s="1903" t="s">
        <v>1265</v>
      </c>
      <c r="E132" s="1903"/>
      <c r="F132" s="1903"/>
      <c r="G132" s="672"/>
      <c r="I132" s="622" t="s">
        <v>2430</v>
      </c>
    </row>
    <row r="133" spans="1:9" s="812" customFormat="1" ht="13.7" customHeight="1">
      <c r="A133" s="809"/>
      <c r="B133" s="809"/>
      <c r="C133" s="810"/>
      <c r="D133" s="1903"/>
      <c r="E133" s="1903"/>
      <c r="F133" s="1903"/>
      <c r="G133" s="811"/>
      <c r="I133" s="1839"/>
    </row>
    <row r="134" spans="1:9" s="722" customFormat="1" ht="13.7" customHeight="1">
      <c r="A134" s="788"/>
      <c r="B134" s="788"/>
      <c r="C134" s="804"/>
      <c r="D134" s="1903"/>
      <c r="E134" s="1903"/>
      <c r="F134" s="1903"/>
      <c r="G134" s="672"/>
      <c r="I134" s="622"/>
    </row>
    <row r="135" spans="1:9" s="722" customFormat="1" ht="13.7" customHeight="1">
      <c r="A135" s="788"/>
      <c r="B135" s="788"/>
      <c r="C135" s="804"/>
      <c r="D135" s="1903"/>
      <c r="E135" s="1903"/>
      <c r="F135" s="1903"/>
      <c r="G135" s="672"/>
      <c r="I135" s="622"/>
    </row>
    <row r="136" spans="1:9" s="722" customFormat="1" ht="13.7" customHeight="1">
      <c r="A136" s="788"/>
      <c r="B136" s="788"/>
      <c r="C136" s="804"/>
      <c r="D136" s="1903"/>
      <c r="E136" s="1903"/>
      <c r="F136" s="1903"/>
      <c r="G136" s="672"/>
      <c r="I136" s="622"/>
    </row>
    <row r="137" spans="1:9" s="722" customFormat="1" ht="13.7" customHeight="1">
      <c r="A137" s="813"/>
      <c r="B137" s="813"/>
      <c r="C137" s="804"/>
      <c r="D137" s="1903"/>
      <c r="E137" s="1903"/>
      <c r="F137" s="1903"/>
      <c r="G137" s="672"/>
      <c r="I137" s="622"/>
    </row>
    <row r="138" spans="1:9" s="618" customFormat="1" ht="13.7" customHeight="1">
      <c r="A138" s="801"/>
      <c r="B138" s="801"/>
      <c r="C138" s="806"/>
      <c r="D138" s="1903"/>
      <c r="E138" s="1903"/>
      <c r="F138" s="1903"/>
      <c r="G138" s="693"/>
      <c r="I138" s="642"/>
    </row>
    <row r="139" spans="1:9" s="618" customFormat="1" ht="13.7" customHeight="1">
      <c r="A139" s="801"/>
      <c r="B139" s="801"/>
      <c r="C139" s="806"/>
      <c r="D139" s="1903"/>
      <c r="E139" s="1903"/>
      <c r="F139" s="1903"/>
      <c r="G139" s="693"/>
      <c r="I139" s="642"/>
    </row>
    <row r="140" spans="1:9" s="722" customFormat="1" ht="13.7" customHeight="1">
      <c r="A140" s="788"/>
      <c r="B140" s="788"/>
      <c r="C140" s="804"/>
      <c r="D140" s="1903"/>
      <c r="E140" s="1903"/>
      <c r="F140" s="1903"/>
      <c r="G140" s="672"/>
      <c r="I140" s="622"/>
    </row>
    <row r="141" spans="1:9" s="722" customFormat="1" ht="13.7" customHeight="1">
      <c r="A141" s="788"/>
      <c r="B141" s="788"/>
      <c r="C141" s="804"/>
      <c r="D141" s="1903"/>
      <c r="E141" s="1903"/>
      <c r="F141" s="1903"/>
      <c r="G141" s="672"/>
      <c r="I141" s="622"/>
    </row>
    <row r="142" spans="1:9" s="722" customFormat="1" ht="13.7" customHeight="1">
      <c r="A142" s="788"/>
      <c r="B142" s="788"/>
      <c r="C142" s="804"/>
      <c r="D142" s="1903"/>
      <c r="E142" s="1903"/>
      <c r="F142" s="1903"/>
      <c r="G142" s="672"/>
      <c r="I142" s="622"/>
    </row>
    <row r="143" spans="1:9" s="722" customFormat="1" ht="13.7" customHeight="1">
      <c r="A143" s="788"/>
      <c r="B143" s="788"/>
      <c r="C143" s="804"/>
      <c r="D143" s="1903"/>
      <c r="E143" s="1903"/>
      <c r="F143" s="1903"/>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2660</v>
      </c>
      <c r="C145" s="804"/>
      <c r="D145" s="1986" t="s">
        <v>1373</v>
      </c>
      <c r="E145" s="1986"/>
      <c r="F145" s="1986"/>
      <c r="G145" s="672"/>
      <c r="I145" s="622" t="s">
        <v>2431</v>
      </c>
    </row>
    <row r="146" spans="1:9" s="722" customFormat="1" ht="13.7" customHeight="1">
      <c r="A146" s="788"/>
      <c r="B146" s="788"/>
      <c r="C146" s="804"/>
      <c r="D146" s="1986"/>
      <c r="E146" s="1986"/>
      <c r="F146" s="1986"/>
      <c r="G146" s="672"/>
      <c r="I146" s="622"/>
    </row>
    <row r="147" spans="1:9" s="722" customFormat="1" ht="13.7" customHeight="1">
      <c r="A147" s="788"/>
      <c r="B147" s="788"/>
      <c r="C147" s="804"/>
      <c r="D147" s="1986"/>
      <c r="E147" s="1986"/>
      <c r="F147" s="1986"/>
      <c r="G147" s="672"/>
      <c r="I147" s="622"/>
    </row>
    <row r="148" spans="1:9" s="722" customFormat="1" ht="13.7" customHeight="1">
      <c r="A148" s="788"/>
      <c r="B148" s="788"/>
      <c r="C148" s="804"/>
      <c r="D148" s="1986"/>
      <c r="E148" s="1986"/>
      <c r="F148" s="1986"/>
      <c r="G148" s="672"/>
      <c r="I148" s="622"/>
    </row>
    <row r="149" spans="1:9" s="722" customFormat="1" ht="13.7" customHeight="1">
      <c r="A149" s="788"/>
      <c r="B149" s="788"/>
      <c r="C149" s="804"/>
      <c r="D149" s="1986"/>
      <c r="E149" s="1986"/>
      <c r="F149" s="1986"/>
      <c r="G149" s="672"/>
      <c r="I149" s="622"/>
    </row>
    <row r="150" spans="1:9" s="722" customFormat="1" ht="13.7" customHeight="1">
      <c r="A150" s="788"/>
      <c r="B150" s="788"/>
      <c r="C150" s="804"/>
      <c r="D150" s="1986"/>
      <c r="E150" s="1986"/>
      <c r="F150" s="1986"/>
      <c r="G150" s="672"/>
      <c r="I150" s="622"/>
    </row>
    <row r="151" spans="1:9" s="722" customFormat="1" ht="13.7" customHeight="1">
      <c r="A151" s="788"/>
      <c r="B151" s="788"/>
      <c r="C151" s="804"/>
      <c r="D151" s="1986"/>
      <c r="E151" s="1986"/>
      <c r="F151" s="1986"/>
      <c r="G151" s="672"/>
      <c r="I151" s="622"/>
    </row>
    <row r="152" spans="1:9" s="722" customFormat="1" ht="13.7" customHeight="1">
      <c r="A152" s="788"/>
      <c r="B152" s="788"/>
      <c r="C152" s="804"/>
      <c r="D152" s="1986"/>
      <c r="E152" s="1986"/>
      <c r="F152" s="1986"/>
      <c r="G152" s="672"/>
      <c r="I152" s="622"/>
    </row>
    <row r="153" spans="1:9" s="722" customFormat="1" ht="13.7" customHeight="1">
      <c r="A153" s="788"/>
      <c r="B153" s="788"/>
      <c r="C153" s="804"/>
      <c r="D153" s="1986"/>
      <c r="E153" s="1986"/>
      <c r="F153" s="1986"/>
      <c r="G153" s="672"/>
      <c r="I153" s="622"/>
    </row>
    <row r="154" spans="1:9" s="722" customFormat="1" ht="13.7" customHeight="1">
      <c r="A154" s="788"/>
      <c r="B154" s="788"/>
      <c r="C154" s="804"/>
      <c r="D154" s="1986"/>
      <c r="E154" s="1986"/>
      <c r="F154" s="1986"/>
      <c r="G154" s="672"/>
      <c r="I154" s="622"/>
    </row>
    <row r="155" spans="1:9" s="722" customFormat="1" ht="13.7" customHeight="1">
      <c r="A155" s="788"/>
      <c r="B155" s="788"/>
      <c r="C155" s="804"/>
      <c r="D155" s="1986"/>
      <c r="E155" s="1986"/>
      <c r="F155" s="1986"/>
      <c r="G155" s="672"/>
      <c r="I155" s="622"/>
    </row>
    <row r="156" spans="1:9" s="722" customFormat="1" ht="13.7" customHeight="1">
      <c r="A156" s="788"/>
      <c r="B156" s="788"/>
      <c r="C156" s="804"/>
      <c r="D156" s="1986"/>
      <c r="E156" s="1986"/>
      <c r="F156" s="1986"/>
      <c r="G156" s="672"/>
      <c r="I156" s="622"/>
    </row>
    <row r="157" spans="1:9" s="722" customFormat="1" ht="13.7" customHeight="1">
      <c r="A157" s="788"/>
      <c r="B157" s="788"/>
      <c r="C157" s="804"/>
      <c r="D157" s="1986"/>
      <c r="E157" s="1986"/>
      <c r="F157" s="1986"/>
      <c r="G157" s="672"/>
      <c r="I157" s="622"/>
    </row>
    <row r="158" spans="1:9" s="722" customFormat="1" ht="13.7" customHeight="1">
      <c r="A158" s="788"/>
      <c r="B158" s="788"/>
      <c r="C158" s="804"/>
      <c r="D158" s="1986"/>
      <c r="E158" s="1986"/>
      <c r="F158" s="1986"/>
      <c r="G158" s="672"/>
      <c r="I158" s="622"/>
    </row>
    <row r="159" spans="1:9" s="722" customFormat="1" ht="13.7" customHeight="1">
      <c r="A159" s="788"/>
      <c r="B159" s="788"/>
      <c r="C159" s="804"/>
      <c r="D159" s="1986"/>
      <c r="E159" s="1986"/>
      <c r="F159" s="1986"/>
      <c r="G159" s="672"/>
      <c r="I159" s="622"/>
    </row>
    <row r="160" spans="1:9" s="722" customFormat="1" ht="13.7" customHeight="1">
      <c r="A160" s="788"/>
      <c r="B160" s="788"/>
      <c r="C160" s="804"/>
      <c r="D160" s="1986"/>
      <c r="E160" s="1986"/>
      <c r="F160" s="1986"/>
      <c r="G160" s="672"/>
      <c r="I160" s="622"/>
    </row>
    <row r="161" spans="1:9" s="722" customFormat="1" ht="13.7" customHeight="1">
      <c r="A161" s="788"/>
      <c r="B161" s="788"/>
      <c r="C161" s="804"/>
      <c r="D161" s="1986"/>
      <c r="E161" s="1986"/>
      <c r="F161" s="1986"/>
      <c r="G161" s="672"/>
      <c r="I161" s="622"/>
    </row>
    <row r="162" spans="1:9" s="722" customFormat="1" ht="13.7" customHeight="1">
      <c r="A162" s="788"/>
      <c r="B162" s="788"/>
      <c r="C162" s="804"/>
      <c r="D162" s="1986"/>
      <c r="E162" s="1986"/>
      <c r="F162" s="1986"/>
      <c r="G162" s="672"/>
      <c r="I162" s="622"/>
    </row>
    <row r="163" spans="1:9" s="722" customFormat="1" ht="13.7" customHeight="1">
      <c r="A163" s="788"/>
      <c r="B163" s="788"/>
      <c r="C163" s="804"/>
      <c r="D163" s="1987" t="s">
        <v>1407</v>
      </c>
      <c r="E163" s="1987"/>
      <c r="F163" s="1987"/>
      <c r="G163" s="856"/>
      <c r="I163" s="622"/>
    </row>
    <row r="164" spans="1:9" s="722" customFormat="1" ht="13.7" customHeight="1">
      <c r="A164" s="788"/>
      <c r="B164" s="788"/>
      <c r="C164" s="804"/>
      <c r="D164" s="1985"/>
      <c r="E164" s="1985"/>
      <c r="F164" s="1985"/>
      <c r="G164" s="1985"/>
      <c r="I164" s="622"/>
    </row>
    <row r="165" spans="1:9" s="722" customFormat="1" ht="14.45" customHeight="1">
      <c r="A165" s="813"/>
      <c r="B165" s="798" t="s">
        <v>2660</v>
      </c>
      <c r="C165" s="814"/>
      <c r="D165" s="1876" t="s">
        <v>1435</v>
      </c>
      <c r="E165" s="1876"/>
      <c r="F165" s="1876"/>
      <c r="G165" s="815"/>
      <c r="I165" s="622" t="s">
        <v>2426</v>
      </c>
    </row>
    <row r="166" spans="1:9" s="722" customFormat="1" ht="14.45" customHeight="1">
      <c r="A166" s="813"/>
      <c r="B166" s="813"/>
      <c r="C166" s="814"/>
      <c r="D166" s="1876"/>
      <c r="E166" s="1876"/>
      <c r="F166" s="1876"/>
      <c r="G166" s="815"/>
      <c r="I166" s="622"/>
    </row>
    <row r="167" spans="1:9" s="722" customFormat="1" ht="13.7" customHeight="1">
      <c r="A167" s="813"/>
      <c r="B167" s="813"/>
      <c r="C167" s="814"/>
      <c r="D167" s="1876"/>
      <c r="E167" s="1876"/>
      <c r="F167" s="1876"/>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2660</v>
      </c>
      <c r="C169" s="814"/>
      <c r="D169" s="1872" t="s">
        <v>1267</v>
      </c>
      <c r="E169" s="1872"/>
      <c r="F169" s="1872"/>
      <c r="G169" s="815"/>
      <c r="I169" s="622" t="s">
        <v>2432</v>
      </c>
    </row>
    <row r="170" spans="1:9" s="722" customFormat="1" ht="13.7" customHeight="1">
      <c r="A170" s="813"/>
      <c r="B170" s="813"/>
      <c r="C170" s="814"/>
      <c r="D170" s="1872"/>
      <c r="E170" s="1872"/>
      <c r="F170" s="1872"/>
      <c r="G170" s="815"/>
      <c r="I170" s="622"/>
    </row>
    <row r="171" spans="1:9" s="722" customFormat="1" ht="13.7" customHeight="1">
      <c r="A171" s="813"/>
      <c r="B171" s="813"/>
      <c r="C171" s="814"/>
      <c r="D171" s="1872"/>
      <c r="E171" s="1872"/>
      <c r="F171" s="1872"/>
      <c r="G171" s="815"/>
      <c r="I171" s="622"/>
    </row>
    <row r="172" spans="1:9" s="722" customFormat="1" ht="13.7" customHeight="1">
      <c r="A172" s="813"/>
      <c r="B172" s="813"/>
      <c r="C172" s="814"/>
      <c r="D172" s="1872"/>
      <c r="E172" s="1872"/>
      <c r="F172" s="187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2659</v>
      </c>
      <c r="C174" s="804"/>
      <c r="D174" s="1907" t="s">
        <v>1268</v>
      </c>
      <c r="E174" s="1907"/>
      <c r="F174" s="1907"/>
      <c r="G174" s="672"/>
      <c r="I174" s="622" t="s">
        <v>2433</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4" t="s">
        <v>2408</v>
      </c>
      <c r="B178" s="1884"/>
      <c r="C178" s="1884"/>
      <c r="D178" s="1884"/>
      <c r="E178" s="1884"/>
      <c r="F178" s="1884"/>
      <c r="G178" s="1884"/>
      <c r="H178" s="1853"/>
      <c r="I178" s="1854"/>
    </row>
    <row r="179" spans="1:9" ht="12" customHeight="1">
      <c r="D179" s="800"/>
      <c r="E179" s="800"/>
      <c r="F179" s="800"/>
    </row>
    <row r="180" spans="1:9">
      <c r="B180" s="1974" t="s">
        <v>470</v>
      </c>
      <c r="C180" s="1974"/>
      <c r="D180" s="1974"/>
      <c r="E180" s="1974"/>
      <c r="F180" s="1974"/>
    </row>
    <row r="181" spans="1:9" s="1772" customFormat="1">
      <c r="A181" s="788"/>
      <c r="B181" s="1831" t="s">
        <v>2409</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08" t="s">
        <v>2249</v>
      </c>
      <c r="E185" s="1908"/>
      <c r="F185" s="1908"/>
      <c r="G185" s="819"/>
    </row>
    <row r="186" spans="1:9">
      <c r="A186" s="817"/>
      <c r="B186" s="817"/>
      <c r="C186" s="818"/>
      <c r="D186" s="1908"/>
      <c r="E186" s="1908"/>
      <c r="F186" s="1908"/>
      <c r="G186" s="819"/>
    </row>
    <row r="187" spans="1:9">
      <c r="A187" s="817"/>
      <c r="B187" s="817"/>
      <c r="C187" s="818"/>
      <c r="D187" s="1909" t="s">
        <v>1400</v>
      </c>
      <c r="E187" s="1909"/>
      <c r="F187" s="1909"/>
      <c r="G187" s="819"/>
    </row>
    <row r="188" spans="1:9">
      <c r="A188" s="817"/>
      <c r="B188" s="817"/>
      <c r="C188" s="818"/>
      <c r="D188" s="1713"/>
      <c r="E188" s="1713"/>
      <c r="F188" s="1713"/>
      <c r="G188" s="819"/>
    </row>
    <row r="189" spans="1:9">
      <c r="A189" s="817"/>
      <c r="B189" s="798" t="s">
        <v>2659</v>
      </c>
      <c r="C189" s="818"/>
      <c r="D189" s="1877" t="s">
        <v>2250</v>
      </c>
      <c r="E189" s="1877"/>
      <c r="F189" s="1877"/>
      <c r="G189" s="819"/>
      <c r="I189" s="1774" t="s">
        <v>2482</v>
      </c>
    </row>
    <row r="190" spans="1:9">
      <c r="A190" s="817"/>
      <c r="B190" s="817"/>
      <c r="C190" s="818"/>
      <c r="D190" s="1930" t="s">
        <v>2251</v>
      </c>
      <c r="E190" s="1930"/>
      <c r="F190" s="1930"/>
      <c r="G190" s="819"/>
    </row>
    <row r="191" spans="1:9">
      <c r="A191" s="817"/>
      <c r="B191" s="817"/>
      <c r="C191" s="818"/>
      <c r="D191" s="1730" t="s">
        <v>2252</v>
      </c>
      <c r="E191" s="1955" t="s">
        <v>2253</v>
      </c>
      <c r="F191" s="1955"/>
      <c r="G191" s="819"/>
    </row>
    <row r="192" spans="1:9">
      <c r="A192" s="817"/>
      <c r="B192" s="817"/>
      <c r="C192" s="818"/>
      <c r="D192" s="155"/>
      <c r="E192" s="155"/>
      <c r="F192" s="155"/>
      <c r="G192" s="819"/>
    </row>
    <row r="193" spans="1:9">
      <c r="A193" s="817"/>
      <c r="B193" s="798" t="s">
        <v>316</v>
      </c>
      <c r="C193" s="818"/>
      <c r="D193" s="1930" t="s">
        <v>2254</v>
      </c>
      <c r="E193" s="1930"/>
      <c r="F193" s="1930"/>
      <c r="G193" s="819"/>
      <c r="I193" s="1774" t="s">
        <v>2483</v>
      </c>
    </row>
    <row r="194" spans="1:9">
      <c r="A194" s="817"/>
      <c r="B194" s="817"/>
      <c r="C194" s="818"/>
      <c r="D194" s="1877" t="s">
        <v>2251</v>
      </c>
      <c r="E194" s="1877"/>
      <c r="F194" s="1877"/>
      <c r="G194" s="819"/>
    </row>
    <row r="195" spans="1:9">
      <c r="A195" s="817"/>
      <c r="B195" s="817"/>
      <c r="C195" s="818"/>
      <c r="D195" s="1711" t="s">
        <v>2255</v>
      </c>
      <c r="E195" s="1972" t="s">
        <v>2256</v>
      </c>
      <c r="F195" s="1972"/>
      <c r="G195" s="819"/>
    </row>
    <row r="196" spans="1:9">
      <c r="A196" s="817"/>
      <c r="B196" s="817"/>
      <c r="C196" s="818"/>
      <c r="D196" s="155"/>
      <c r="E196" s="155"/>
      <c r="F196" s="155"/>
      <c r="G196" s="819"/>
    </row>
    <row r="197" spans="1:9">
      <c r="A197" s="817"/>
      <c r="B197" s="798" t="s">
        <v>316</v>
      </c>
      <c r="C197" s="818"/>
      <c r="D197" s="1930" t="s">
        <v>2257</v>
      </c>
      <c r="E197" s="1930"/>
      <c r="F197" s="1930"/>
      <c r="G197" s="819"/>
      <c r="I197" s="1774" t="s">
        <v>2484</v>
      </c>
    </row>
    <row r="198" spans="1:9">
      <c r="A198" s="817"/>
      <c r="B198" s="817"/>
      <c r="C198" s="818"/>
      <c r="D198" s="1708" t="s">
        <v>2251</v>
      </c>
      <c r="E198" s="155"/>
      <c r="F198" s="155"/>
      <c r="G198" s="819"/>
    </row>
    <row r="199" spans="1:9">
      <c r="A199" s="817"/>
      <c r="B199" s="817"/>
      <c r="C199" s="818"/>
      <c r="D199" s="1711" t="s">
        <v>2252</v>
      </c>
      <c r="E199" s="1972" t="s">
        <v>2258</v>
      </c>
      <c r="F199" s="1972"/>
      <c r="G199" s="819"/>
    </row>
    <row r="200" spans="1:9">
      <c r="A200" s="817"/>
      <c r="B200" s="817"/>
      <c r="C200" s="818"/>
      <c r="D200" s="1713"/>
      <c r="E200" s="1713"/>
      <c r="F200" s="1713"/>
      <c r="G200" s="819"/>
    </row>
    <row r="201" spans="1:9" ht="14.25">
      <c r="A201" s="797"/>
      <c r="B201" s="798" t="s">
        <v>316</v>
      </c>
      <c r="C201" s="818"/>
      <c r="D201" s="1902" t="s">
        <v>2259</v>
      </c>
      <c r="E201" s="1902"/>
      <c r="F201" s="1902"/>
      <c r="G201" s="819"/>
      <c r="I201" s="1774" t="s">
        <v>2485</v>
      </c>
    </row>
    <row r="202" spans="1:9" ht="14.25">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316</v>
      </c>
      <c r="C205" s="818"/>
      <c r="D205" s="1930" t="s">
        <v>2260</v>
      </c>
      <c r="E205" s="1930"/>
      <c r="F205" s="1930"/>
      <c r="I205" s="1774" t="s">
        <v>2486</v>
      </c>
    </row>
    <row r="206" spans="1:9">
      <c r="A206" s="818"/>
      <c r="B206" s="818"/>
      <c r="C206" s="818"/>
      <c r="D206" s="1930" t="s">
        <v>2251</v>
      </c>
      <c r="E206" s="1930"/>
      <c r="F206" s="1930"/>
    </row>
    <row r="207" spans="1:9">
      <c r="A207" s="818"/>
      <c r="B207" s="818"/>
      <c r="C207" s="818"/>
      <c r="D207" s="1711" t="s">
        <v>2252</v>
      </c>
      <c r="E207" s="1972" t="s">
        <v>2261</v>
      </c>
      <c r="F207" s="1972"/>
    </row>
    <row r="208" spans="1:9">
      <c r="A208" s="818"/>
      <c r="B208" s="818"/>
      <c r="C208" s="818"/>
      <c r="D208" s="779"/>
      <c r="E208" s="779"/>
      <c r="F208" s="779"/>
    </row>
    <row r="209" spans="1:9" s="618" customFormat="1" ht="14.25">
      <c r="A209" s="797"/>
      <c r="B209" s="798" t="s">
        <v>316</v>
      </c>
      <c r="C209" s="806"/>
      <c r="D209" s="1902" t="s">
        <v>1426</v>
      </c>
      <c r="E209" s="1902"/>
      <c r="F209" s="1902"/>
      <c r="G209" s="693"/>
      <c r="I209" s="642"/>
    </row>
    <row r="210" spans="1:9" s="618" customFormat="1" ht="14.45" customHeight="1">
      <c r="A210" s="797"/>
      <c r="C210" s="806"/>
      <c r="D210" s="1902"/>
      <c r="E210" s="1902"/>
      <c r="F210" s="1902"/>
      <c r="G210" s="693"/>
      <c r="I210" s="642"/>
    </row>
    <row r="211" spans="1:9" s="618" customFormat="1" ht="14.25">
      <c r="A211" s="797"/>
      <c r="B211" s="818"/>
      <c r="C211" s="806"/>
      <c r="D211" s="1902"/>
      <c r="E211" s="1902"/>
      <c r="F211" s="1902"/>
      <c r="G211" s="693"/>
      <c r="I211" s="642"/>
    </row>
    <row r="212" spans="1:9" s="618" customFormat="1" ht="14.25">
      <c r="A212" s="797"/>
      <c r="B212" s="818"/>
      <c r="C212" s="806"/>
      <c r="D212" s="1902"/>
      <c r="E212" s="1902"/>
      <c r="F212" s="1902"/>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1293</v>
      </c>
      <c r="E217" s="1976"/>
      <c r="F217" s="1976"/>
    </row>
    <row r="218" spans="1:9" ht="12" customHeight="1">
      <c r="A218" s="816"/>
      <c r="B218" s="816"/>
      <c r="C218" s="816"/>
    </row>
    <row r="219" spans="1:9" ht="13.7" customHeight="1">
      <c r="A219" s="816"/>
      <c r="C219" s="816"/>
      <c r="D219" s="1901" t="s">
        <v>579</v>
      </c>
      <c r="E219" s="1901"/>
      <c r="F219" s="1901"/>
      <c r="I219" s="1774" t="s">
        <v>2434</v>
      </c>
    </row>
    <row r="220" spans="1:9" ht="14.25">
      <c r="A220" s="797"/>
      <c r="B220" s="798" t="s">
        <v>2659</v>
      </c>
      <c r="D220" s="1902" t="s">
        <v>2262</v>
      </c>
      <c r="E220" s="1902"/>
      <c r="F220" s="1902"/>
    </row>
    <row r="221" spans="1:9" ht="14.25" customHeight="1">
      <c r="A221" s="797"/>
      <c r="B221" s="797"/>
      <c r="D221" s="1902"/>
      <c r="E221" s="1902"/>
      <c r="F221" s="1902"/>
    </row>
    <row r="222" spans="1:9" ht="14.25" customHeight="1">
      <c r="A222" s="797"/>
      <c r="B222" s="797"/>
      <c r="D222" s="1902"/>
      <c r="E222" s="1902"/>
      <c r="F222" s="1902"/>
    </row>
    <row r="223" spans="1:9" ht="14.25">
      <c r="A223" s="797"/>
      <c r="B223" s="797"/>
      <c r="D223" s="1902"/>
      <c r="E223" s="1902"/>
      <c r="F223" s="1902"/>
    </row>
    <row r="224" spans="1:9" ht="14.25">
      <c r="A224" s="797"/>
      <c r="B224" s="797"/>
      <c r="D224" s="1712"/>
      <c r="E224" s="1712"/>
      <c r="F224" s="1712"/>
    </row>
    <row r="225" spans="1:9" ht="14.25">
      <c r="A225" s="797"/>
      <c r="B225" s="798" t="s">
        <v>2659</v>
      </c>
      <c r="D225" s="1902" t="s">
        <v>2263</v>
      </c>
      <c r="E225" s="1902"/>
      <c r="F225" s="1902"/>
      <c r="I225" s="1774" t="s">
        <v>2435</v>
      </c>
    </row>
    <row r="226" spans="1:9" ht="14.25">
      <c r="A226" s="797"/>
      <c r="B226" s="797"/>
      <c r="D226" s="1902"/>
      <c r="E226" s="1902"/>
      <c r="F226" s="1902"/>
    </row>
    <row r="227" spans="1:9" ht="14.25">
      <c r="A227" s="797"/>
      <c r="B227" s="797"/>
      <c r="D227" s="1902"/>
      <c r="E227" s="1902"/>
      <c r="F227" s="1902"/>
    </row>
    <row r="228" spans="1:9" ht="14.25">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ht="14.25">
      <c r="A231" s="797"/>
      <c r="B231" s="797"/>
      <c r="D231" s="1902" t="s">
        <v>1289</v>
      </c>
      <c r="E231" s="1902"/>
      <c r="F231" s="1902"/>
      <c r="I231" s="1774" t="s">
        <v>2434</v>
      </c>
    </row>
    <row r="232" spans="1:9" ht="14.25">
      <c r="A232" s="797"/>
      <c r="B232" s="797"/>
      <c r="D232" s="1902"/>
      <c r="E232" s="1902"/>
      <c r="F232" s="1902"/>
    </row>
    <row r="233" spans="1:9" ht="14.25">
      <c r="A233" s="797"/>
      <c r="B233" s="797"/>
      <c r="D233" s="1902"/>
      <c r="E233" s="1902"/>
      <c r="F233" s="1902"/>
    </row>
    <row r="234" spans="1:9" ht="14.25">
      <c r="A234" s="797"/>
      <c r="B234" s="797"/>
      <c r="D234" s="1902"/>
      <c r="E234" s="1902"/>
      <c r="F234" s="1902"/>
    </row>
    <row r="235" spans="1:9" ht="14.25">
      <c r="A235" s="797"/>
      <c r="B235" s="797"/>
      <c r="D235" s="1902"/>
      <c r="E235" s="1902"/>
      <c r="F235" s="1902"/>
    </row>
    <row r="236" spans="1:9" ht="14.25">
      <c r="A236" s="797"/>
      <c r="B236" s="797"/>
      <c r="D236" s="800"/>
      <c r="E236" s="800"/>
      <c r="F236" s="800"/>
    </row>
    <row r="237" spans="1:9" ht="14.25">
      <c r="A237" s="797"/>
      <c r="B237" s="798" t="s">
        <v>316</v>
      </c>
      <c r="D237" s="1980" t="s">
        <v>2267</v>
      </c>
      <c r="E237" s="1980"/>
      <c r="F237" s="1980"/>
      <c r="I237" s="1774" t="s">
        <v>2473</v>
      </c>
    </row>
    <row r="238" spans="1:9" ht="14.25">
      <c r="A238" s="797"/>
      <c r="B238" s="797"/>
      <c r="D238" s="1980"/>
      <c r="E238" s="1980"/>
      <c r="F238" s="1980"/>
    </row>
    <row r="239" spans="1:9" ht="14.25">
      <c r="A239" s="797"/>
      <c r="B239" s="797"/>
      <c r="D239" s="1980"/>
      <c r="E239" s="1980"/>
      <c r="F239" s="1980"/>
    </row>
    <row r="240" spans="1:9" ht="14.25">
      <c r="A240" s="797"/>
      <c r="B240" s="797"/>
      <c r="D240" s="1974" t="s">
        <v>963</v>
      </c>
      <c r="E240" s="1974"/>
      <c r="F240" s="1974"/>
    </row>
    <row r="241" spans="1:9" ht="14.25">
      <c r="A241" s="797"/>
      <c r="B241" s="797"/>
      <c r="D241" s="800"/>
      <c r="E241" s="800"/>
      <c r="F241" s="800"/>
    </row>
    <row r="242" spans="1:9" ht="14.45" customHeight="1">
      <c r="A242" s="797"/>
      <c r="B242" s="798" t="s">
        <v>316</v>
      </c>
      <c r="D242" s="1980" t="s">
        <v>1292</v>
      </c>
      <c r="E242" s="1980"/>
      <c r="F242" s="1980"/>
      <c r="I242" s="1774" t="s">
        <v>2493</v>
      </c>
    </row>
    <row r="243" spans="1:9" ht="14.25">
      <c r="A243" s="797"/>
      <c r="B243" s="797"/>
      <c r="D243" s="1980"/>
      <c r="E243" s="1980"/>
      <c r="F243" s="1980"/>
    </row>
    <row r="244" spans="1:9" ht="14.25">
      <c r="A244" s="797"/>
      <c r="B244" s="797"/>
      <c r="D244" s="1980"/>
      <c r="E244" s="1980"/>
      <c r="F244" s="1980"/>
    </row>
    <row r="245" spans="1:9" ht="14.25">
      <c r="A245" s="797"/>
      <c r="B245" s="797"/>
      <c r="D245" s="1980"/>
      <c r="E245" s="1980"/>
      <c r="F245" s="1980"/>
    </row>
    <row r="246" spans="1:9" ht="14.25">
      <c r="A246" s="797"/>
      <c r="B246" s="797"/>
      <c r="D246" s="1980"/>
      <c r="E246" s="1980"/>
      <c r="F246" s="1980"/>
    </row>
    <row r="247" spans="1:9" ht="14.25">
      <c r="A247" s="797"/>
      <c r="B247" s="797"/>
      <c r="D247" s="1724"/>
      <c r="E247" s="1724"/>
      <c r="F247" s="1724"/>
    </row>
    <row r="248" spans="1:9" ht="14.25">
      <c r="A248" s="797"/>
      <c r="B248" s="798" t="s">
        <v>2659</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316</v>
      </c>
      <c r="D251" s="1902" t="s">
        <v>1291</v>
      </c>
      <c r="E251" s="1902"/>
      <c r="F251" s="1902"/>
    </row>
    <row r="252" spans="1:9" ht="14.25">
      <c r="A252" s="797"/>
      <c r="B252" s="797"/>
      <c r="D252" s="1902"/>
      <c r="E252" s="1902"/>
      <c r="F252" s="1902"/>
    </row>
    <row r="253" spans="1:9">
      <c r="D253" s="821"/>
    </row>
    <row r="254" spans="1:9">
      <c r="A254" s="1884" t="s">
        <v>1165</v>
      </c>
      <c r="B254" s="1884"/>
      <c r="C254" s="1884"/>
      <c r="D254" s="1884"/>
      <c r="E254" s="1884"/>
      <c r="F254" s="1884"/>
      <c r="G254" s="1884"/>
      <c r="H254" s="1853"/>
      <c r="I254" s="1854"/>
    </row>
    <row r="255" spans="1:9">
      <c r="D255" s="821"/>
    </row>
    <row r="256" spans="1:9">
      <c r="C256" s="807"/>
      <c r="D256" s="1901" t="s">
        <v>1294</v>
      </c>
      <c r="E256" s="1901"/>
      <c r="F256" s="1901"/>
    </row>
    <row r="257" spans="1:9">
      <c r="A257" s="793"/>
      <c r="B257" s="793"/>
      <c r="C257" s="793"/>
      <c r="D257" s="800"/>
      <c r="E257" s="800"/>
      <c r="F257" s="800"/>
    </row>
    <row r="258" spans="1:9">
      <c r="A258" s="795"/>
      <c r="B258" s="795"/>
      <c r="C258" s="795"/>
      <c r="D258" s="1901" t="s">
        <v>275</v>
      </c>
      <c r="E258" s="1901"/>
      <c r="F258" s="1901"/>
      <c r="I258" s="1774" t="s">
        <v>2474</v>
      </c>
    </row>
    <row r="259" spans="1:9" ht="14.45" customHeight="1">
      <c r="A259" s="797"/>
      <c r="B259" s="798" t="s">
        <v>2659</v>
      </c>
      <c r="D259" s="1982" t="s">
        <v>1401</v>
      </c>
      <c r="E259" s="1982"/>
      <c r="F259" s="1982"/>
    </row>
    <row r="260" spans="1:9">
      <c r="D260" s="1982"/>
      <c r="E260" s="1982"/>
      <c r="F260" s="1982"/>
    </row>
    <row r="261" spans="1:9">
      <c r="D261" s="1976" t="s">
        <v>954</v>
      </c>
      <c r="E261" s="1976"/>
      <c r="F261" s="1976"/>
    </row>
    <row r="262" spans="1:9">
      <c r="D262" s="800"/>
      <c r="E262" s="800"/>
      <c r="F262" s="800"/>
    </row>
    <row r="263" spans="1:9" ht="14.45" customHeight="1">
      <c r="A263" s="797"/>
      <c r="B263" s="798" t="s">
        <v>316</v>
      </c>
      <c r="D263" s="1980" t="s">
        <v>2266</v>
      </c>
      <c r="E263" s="1980"/>
      <c r="F263" s="1980"/>
      <c r="I263" s="1774" t="s">
        <v>2494</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ht="14.25">
      <c r="A270" s="797"/>
      <c r="B270" s="798" t="s">
        <v>316</v>
      </c>
      <c r="D270" s="1902" t="s">
        <v>1297</v>
      </c>
      <c r="E270" s="1902"/>
      <c r="F270" s="1902"/>
    </row>
    <row r="271" spans="1:9">
      <c r="D271" s="1902"/>
      <c r="E271" s="1902"/>
      <c r="F271" s="1902"/>
    </row>
    <row r="272" spans="1:9">
      <c r="D272" s="1902"/>
      <c r="E272" s="1902"/>
      <c r="F272" s="1902"/>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73" t="s">
        <v>1299</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1300</v>
      </c>
      <c r="E280" s="1975"/>
      <c r="F280" s="1975"/>
    </row>
    <row r="281" spans="1:9">
      <c r="E281" s="800"/>
      <c r="F281" s="800"/>
    </row>
    <row r="282" spans="1:9" ht="14.25">
      <c r="A282" s="797"/>
      <c r="B282" s="798" t="s">
        <v>316</v>
      </c>
      <c r="D282" s="1902" t="s">
        <v>1301</v>
      </c>
      <c r="E282" s="1902"/>
      <c r="F282" s="1902"/>
      <c r="I282" s="1774" t="s">
        <v>2436</v>
      </c>
    </row>
    <row r="283" spans="1:9" ht="14.25">
      <c r="A283" s="797"/>
      <c r="B283" s="797"/>
      <c r="D283" s="1902"/>
      <c r="E283" s="1902"/>
      <c r="F283" s="1902"/>
    </row>
    <row r="284" spans="1:9">
      <c r="D284" s="800"/>
      <c r="E284" s="800"/>
      <c r="F284" s="800"/>
    </row>
    <row r="285" spans="1:9" ht="14.25">
      <c r="A285" s="797"/>
      <c r="B285" s="798" t="s">
        <v>316</v>
      </c>
      <c r="D285" s="1980" t="s">
        <v>1302</v>
      </c>
      <c r="E285" s="1980"/>
      <c r="F285" s="1980"/>
      <c r="I285" s="1774" t="s">
        <v>2436</v>
      </c>
    </row>
    <row r="286" spans="1:9" ht="14.25">
      <c r="A286" s="797"/>
      <c r="B286" s="797"/>
      <c r="D286" s="1980"/>
      <c r="E286" s="1980"/>
      <c r="F286" s="1980"/>
    </row>
    <row r="287" spans="1:9" ht="14.25">
      <c r="A287" s="797"/>
      <c r="B287" s="797"/>
      <c r="D287" s="1980"/>
      <c r="E287" s="1980"/>
      <c r="F287" s="1980"/>
    </row>
    <row r="288" spans="1:9">
      <c r="D288" s="800"/>
      <c r="E288" s="800"/>
      <c r="F288" s="800"/>
    </row>
    <row r="289" spans="1:9" ht="14.25">
      <c r="A289" s="797"/>
      <c r="B289" s="798" t="s">
        <v>316</v>
      </c>
      <c r="D289" s="1902" t="s">
        <v>1303</v>
      </c>
      <c r="E289" s="1902"/>
      <c r="F289" s="1902"/>
      <c r="I289" s="1774" t="s">
        <v>2436</v>
      </c>
    </row>
    <row r="290" spans="1:9" ht="14.25">
      <c r="A290" s="797"/>
      <c r="B290" s="797"/>
      <c r="D290" s="1902"/>
      <c r="E290" s="1902"/>
      <c r="F290" s="1902"/>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901" t="s">
        <v>719</v>
      </c>
      <c r="E294" s="1901"/>
      <c r="F294" s="1901"/>
    </row>
    <row r="295" spans="1:9">
      <c r="C295" s="816"/>
      <c r="D295" s="1904" t="s">
        <v>1304</v>
      </c>
      <c r="E295" s="1904"/>
      <c r="F295" s="1904"/>
    </row>
    <row r="296" spans="1:9">
      <c r="C296" s="816"/>
      <c r="D296" s="823"/>
    </row>
    <row r="297" spans="1:9">
      <c r="A297" s="801"/>
      <c r="B297" s="798" t="s">
        <v>316</v>
      </c>
      <c r="D297" s="1904" t="s">
        <v>1305</v>
      </c>
      <c r="E297" s="1904"/>
      <c r="F297" s="1904"/>
      <c r="I297" s="1774" t="s">
        <v>2437</v>
      </c>
    </row>
    <row r="298" spans="1:9" s="791" customFormat="1" ht="14.25">
      <c r="A298" s="805"/>
      <c r="B298" s="805"/>
      <c r="C298" s="801"/>
      <c r="D298" s="824"/>
      <c r="E298" s="825"/>
      <c r="F298" s="825"/>
      <c r="G298" s="802"/>
      <c r="I298" s="1837"/>
    </row>
    <row r="299" spans="1:9" s="791" customFormat="1" ht="13.7" customHeight="1">
      <c r="A299" s="801"/>
      <c r="B299" s="798" t="s">
        <v>316</v>
      </c>
      <c r="C299" s="801"/>
      <c r="D299" s="1998" t="s">
        <v>1430</v>
      </c>
      <c r="E299" s="1998"/>
      <c r="F299" s="1998"/>
      <c r="G299" s="802"/>
      <c r="I299" s="1837" t="s">
        <v>2437</v>
      </c>
    </row>
    <row r="300" spans="1:9" s="791" customFormat="1" ht="14.25">
      <c r="A300" s="805"/>
      <c r="B300" s="805"/>
      <c r="C300" s="801"/>
      <c r="D300" s="1998"/>
      <c r="E300" s="1998"/>
      <c r="F300" s="1998"/>
      <c r="G300" s="802"/>
      <c r="I300" s="1837"/>
    </row>
    <row r="301" spans="1:9" s="791" customFormat="1" ht="14.25">
      <c r="A301" s="805"/>
      <c r="B301" s="805"/>
      <c r="C301" s="801"/>
      <c r="D301" s="1998"/>
      <c r="E301" s="1998"/>
      <c r="F301" s="1998"/>
      <c r="G301" s="802"/>
      <c r="I301" s="1837"/>
    </row>
    <row r="302" spans="1:9" s="791" customFormat="1" ht="14.25">
      <c r="A302" s="805"/>
      <c r="B302" s="805"/>
      <c r="C302" s="801"/>
      <c r="D302" s="1998"/>
      <c r="E302" s="1998"/>
      <c r="F302" s="1998"/>
      <c r="G302" s="802"/>
      <c r="I302" s="1837"/>
    </row>
    <row r="303" spans="1:9" s="791" customFormat="1" ht="14.25">
      <c r="A303" s="805"/>
      <c r="B303" s="805"/>
      <c r="C303" s="801"/>
      <c r="D303" s="1998"/>
      <c r="E303" s="1998"/>
      <c r="F303" s="1998"/>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98" t="s">
        <v>1307</v>
      </c>
      <c r="E305" s="1998"/>
      <c r="F305" s="1998"/>
      <c r="G305" s="802"/>
      <c r="I305" s="1837" t="s">
        <v>2437</v>
      </c>
    </row>
    <row r="306" spans="1:9" s="791" customFormat="1">
      <c r="A306" s="801"/>
      <c r="B306" s="801"/>
      <c r="C306" s="801"/>
      <c r="D306" s="1998"/>
      <c r="E306" s="1998"/>
      <c r="F306" s="1998"/>
      <c r="G306" s="802"/>
      <c r="I306" s="1837"/>
    </row>
    <row r="307" spans="1:9" s="791" customFormat="1" ht="14.25">
      <c r="A307" s="805"/>
      <c r="B307" s="805"/>
      <c r="C307" s="801"/>
      <c r="D307" s="824"/>
      <c r="E307" s="825"/>
      <c r="F307" s="825"/>
      <c r="G307" s="802"/>
      <c r="I307" s="1837"/>
    </row>
    <row r="308" spans="1:9">
      <c r="A308" s="801"/>
      <c r="B308" s="798" t="s">
        <v>316</v>
      </c>
      <c r="D308" s="1904" t="s">
        <v>1308</v>
      </c>
      <c r="E308" s="1904"/>
      <c r="F308" s="1904"/>
      <c r="I308" s="1774" t="s">
        <v>2423</v>
      </c>
    </row>
    <row r="309" spans="1:9">
      <c r="E309" s="800"/>
      <c r="F309" s="800"/>
    </row>
    <row r="310" spans="1:9" ht="14.25">
      <c r="A310" s="797"/>
      <c r="B310" s="798" t="s">
        <v>316</v>
      </c>
      <c r="D310" s="1980" t="s">
        <v>1457</v>
      </c>
      <c r="E310" s="1980"/>
      <c r="F310" s="1980"/>
      <c r="I310" s="1774" t="s">
        <v>2438</v>
      </c>
    </row>
    <row r="311" spans="1:9" ht="14.25">
      <c r="A311" s="797"/>
      <c r="B311" s="797"/>
      <c r="D311" s="1980"/>
      <c r="E311" s="1980"/>
      <c r="F311" s="1980"/>
    </row>
    <row r="312" spans="1:9" ht="14.25">
      <c r="A312" s="797"/>
      <c r="B312" s="797"/>
      <c r="D312" s="1980"/>
      <c r="E312" s="1980"/>
      <c r="F312" s="1980"/>
    </row>
    <row r="313" spans="1:9" ht="14.25">
      <c r="A313" s="797"/>
      <c r="B313" s="797"/>
      <c r="D313" s="1980"/>
      <c r="E313" s="1980"/>
      <c r="F313" s="1980"/>
    </row>
    <row r="314" spans="1:9" ht="14.25">
      <c r="A314" s="797"/>
      <c r="B314" s="797"/>
      <c r="D314" s="1980"/>
      <c r="E314" s="1980"/>
      <c r="F314" s="1980"/>
    </row>
    <row r="315" spans="1:9" ht="14.25">
      <c r="A315" s="797"/>
      <c r="B315" s="797"/>
      <c r="D315" s="1980"/>
      <c r="E315" s="1980"/>
      <c r="F315" s="1980"/>
    </row>
    <row r="316" spans="1:9" ht="14.25">
      <c r="A316" s="797"/>
      <c r="B316" s="797"/>
      <c r="D316" s="1980"/>
      <c r="E316" s="1980"/>
      <c r="F316" s="1980"/>
    </row>
    <row r="317" spans="1:9" ht="14.25">
      <c r="A317" s="797"/>
      <c r="B317" s="797"/>
      <c r="D317" s="1980"/>
      <c r="E317" s="1980"/>
      <c r="F317" s="1980"/>
    </row>
    <row r="318" spans="1:9" ht="14.25">
      <c r="A318" s="797"/>
      <c r="B318" s="797"/>
      <c r="D318" s="1980"/>
      <c r="E318" s="1980"/>
      <c r="F318" s="1980"/>
    </row>
    <row r="319" spans="1:9" ht="14.25">
      <c r="A319" s="797"/>
      <c r="B319" s="797"/>
      <c r="D319" s="1980"/>
      <c r="E319" s="1980"/>
      <c r="F319" s="1980"/>
    </row>
    <row r="320" spans="1:9" ht="14.25">
      <c r="A320" s="797"/>
      <c r="B320" s="797"/>
      <c r="D320" s="1980"/>
      <c r="E320" s="1980"/>
      <c r="F320" s="1980"/>
    </row>
    <row r="321" spans="1:9" ht="14.25">
      <c r="A321" s="797"/>
      <c r="B321" s="797"/>
      <c r="D321" s="1980"/>
      <c r="E321" s="1980"/>
      <c r="F321" s="1980"/>
    </row>
    <row r="322" spans="1:9" ht="14.25">
      <c r="A322" s="797"/>
      <c r="B322" s="797"/>
      <c r="D322" s="1980"/>
      <c r="E322" s="1980"/>
      <c r="F322" s="1980"/>
    </row>
    <row r="323" spans="1:9" ht="14.25">
      <c r="A323" s="797"/>
      <c r="B323" s="797"/>
      <c r="D323" s="1980"/>
      <c r="E323" s="1980"/>
      <c r="F323" s="1980"/>
    </row>
    <row r="324" spans="1:9" ht="14.25">
      <c r="A324" s="797"/>
      <c r="B324" s="797"/>
      <c r="D324" s="1980"/>
      <c r="E324" s="1980"/>
      <c r="F324" s="1980"/>
    </row>
    <row r="325" spans="1:9">
      <c r="D325" s="800"/>
      <c r="E325" s="800"/>
      <c r="F325" s="800"/>
    </row>
    <row r="326" spans="1:9" ht="14.25">
      <c r="A326" s="797"/>
      <c r="B326" s="798" t="s">
        <v>316</v>
      </c>
      <c r="D326" s="1980" t="s">
        <v>1310</v>
      </c>
      <c r="E326" s="1980"/>
      <c r="F326" s="1980"/>
      <c r="I326" s="1774" t="s">
        <v>2438</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ht="14.25">
      <c r="A336" s="797"/>
      <c r="B336" s="798" t="s">
        <v>316</v>
      </c>
      <c r="D336" s="1902" t="s">
        <v>1507</v>
      </c>
      <c r="E336" s="1902"/>
      <c r="F336" s="1902"/>
      <c r="I336" s="1774" t="s">
        <v>2475</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1" t="s">
        <v>1060</v>
      </c>
      <c r="E343" s="1981"/>
      <c r="F343" s="1981"/>
      <c r="G343" s="1851"/>
      <c r="H343" s="1851"/>
      <c r="I343" s="1852"/>
    </row>
    <row r="344" spans="1:9" ht="13.5" thickTop="1">
      <c r="D344" s="1999" t="s">
        <v>1312</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316</v>
      </c>
      <c r="C347" s="829"/>
      <c r="D347" s="1904" t="s">
        <v>1321</v>
      </c>
      <c r="E347" s="1904"/>
      <c r="F347" s="1904"/>
      <c r="I347" s="2004" t="s">
        <v>2490</v>
      </c>
    </row>
    <row r="348" spans="1:9" ht="12.75" customHeight="1">
      <c r="D348" s="1894" t="s">
        <v>1455</v>
      </c>
      <c r="E348" s="1894"/>
      <c r="F348" s="1894"/>
      <c r="I348" s="2005"/>
    </row>
    <row r="349" spans="1:9">
      <c r="D349" s="1980" t="s">
        <v>1454</v>
      </c>
      <c r="E349" s="1980"/>
      <c r="F349" s="1980"/>
      <c r="I349" s="2005"/>
    </row>
    <row r="350" spans="1:9">
      <c r="D350" s="1980"/>
      <c r="E350" s="1980"/>
      <c r="F350" s="1980"/>
      <c r="I350" s="2005"/>
    </row>
    <row r="351" spans="1:9">
      <c r="D351" s="1980"/>
      <c r="E351" s="1980"/>
      <c r="F351" s="1980"/>
      <c r="I351" s="2006"/>
    </row>
    <row r="352" spans="1:9" ht="14.25">
      <c r="A352" s="797"/>
      <c r="B352" s="798" t="s">
        <v>316</v>
      </c>
      <c r="C352" s="814"/>
      <c r="D352" s="1898" t="s">
        <v>1313</v>
      </c>
      <c r="E352" s="1898"/>
      <c r="F352" s="1898"/>
      <c r="G352" s="790"/>
      <c r="I352" s="619"/>
    </row>
    <row r="353" spans="1:9">
      <c r="A353" s="814"/>
      <c r="B353" s="814"/>
      <c r="C353" s="814"/>
      <c r="D353" s="786"/>
      <c r="E353" s="786"/>
      <c r="F353" s="800"/>
      <c r="G353" s="790"/>
    </row>
    <row r="354" spans="1:9">
      <c r="A354" s="814"/>
      <c r="B354" s="798" t="s">
        <v>316</v>
      </c>
      <c r="C354" s="814"/>
      <c r="D354" s="1893" t="s">
        <v>1433</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6" customHeight="1">
      <c r="A367" s="814"/>
      <c r="B367" s="798" t="s">
        <v>316</v>
      </c>
      <c r="C367" s="814"/>
      <c r="D367" s="2007" t="s">
        <v>1434</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316</v>
      </c>
      <c r="C379" s="814"/>
      <c r="D379" s="1891" t="s">
        <v>1315</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1316</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 customHeight="1">
      <c r="A393" s="814"/>
      <c r="B393" s="814"/>
      <c r="C393" s="814"/>
      <c r="D393" s="1892" t="s">
        <v>1317</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316</v>
      </c>
      <c r="C412" s="814"/>
      <c r="D412" s="1892" t="s">
        <v>1318</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45" customHeight="1">
      <c r="A415" s="797"/>
      <c r="B415" s="798" t="s">
        <v>316</v>
      </c>
      <c r="D415" s="1892" t="s">
        <v>2476</v>
      </c>
      <c r="E415" s="1892"/>
      <c r="F415" s="1892"/>
    </row>
    <row r="416" spans="1:7" ht="14.45" customHeight="1">
      <c r="A416" s="797"/>
      <c r="D416" s="1892"/>
      <c r="E416" s="1892"/>
      <c r="F416" s="1892"/>
    </row>
    <row r="417" spans="1:7" ht="14.45" customHeight="1">
      <c r="A417" s="797"/>
      <c r="D417" s="1892"/>
      <c r="E417" s="1892"/>
      <c r="F417" s="1892"/>
    </row>
    <row r="418" spans="1:7" ht="14.45" customHeight="1">
      <c r="A418" s="797"/>
      <c r="D418" s="1892"/>
      <c r="E418" s="1892"/>
      <c r="F418" s="1892"/>
    </row>
    <row r="419" spans="1:7" ht="14.45" customHeight="1">
      <c r="A419" s="797"/>
      <c r="D419" s="1892"/>
      <c r="E419" s="1892"/>
      <c r="F419" s="1892"/>
    </row>
    <row r="420" spans="1:7" ht="14.45" customHeight="1">
      <c r="A420" s="797"/>
      <c r="D420" s="878"/>
      <c r="E420" s="878"/>
      <c r="F420" s="878"/>
    </row>
    <row r="421" spans="1:7" ht="13.7" customHeight="1">
      <c r="A421" s="797"/>
      <c r="B421" s="798" t="s">
        <v>316</v>
      </c>
      <c r="C421" s="814"/>
      <c r="D421" s="1893" t="s">
        <v>1458</v>
      </c>
      <c r="E421" s="1893"/>
      <c r="F421" s="1893"/>
      <c r="G421" s="790"/>
    </row>
    <row r="422" spans="1:7" ht="14.25">
      <c r="A422" s="828"/>
      <c r="B422" s="828"/>
      <c r="C422" s="814"/>
      <c r="D422" s="1893"/>
      <c r="E422" s="1893"/>
      <c r="F422" s="1893"/>
      <c r="G422" s="790"/>
    </row>
    <row r="423" spans="1:7" ht="14.25">
      <c r="A423" s="828"/>
      <c r="B423" s="828"/>
      <c r="C423" s="814"/>
      <c r="D423" s="1893"/>
      <c r="E423" s="1893"/>
      <c r="F423" s="1893"/>
      <c r="G423" s="790"/>
    </row>
    <row r="424" spans="1:7" ht="14.25">
      <c r="A424" s="828"/>
      <c r="B424" s="828"/>
      <c r="C424" s="814"/>
      <c r="D424" s="1893"/>
      <c r="E424" s="1893"/>
      <c r="F424" s="1893"/>
      <c r="G424" s="790"/>
    </row>
    <row r="425" spans="1:7" ht="15.75" customHeight="1">
      <c r="A425" s="828"/>
      <c r="B425" s="828"/>
      <c r="C425" s="814"/>
      <c r="D425" s="2000" t="s">
        <v>1508</v>
      </c>
      <c r="E425" s="1893"/>
      <c r="F425" s="1893"/>
      <c r="G425" s="790"/>
    </row>
    <row r="426" spans="1:7">
      <c r="D426" s="800"/>
      <c r="E426" s="800"/>
      <c r="F426" s="800"/>
      <c r="G426" s="790"/>
    </row>
    <row r="427" spans="1:7" ht="14.25">
      <c r="A427" s="797"/>
      <c r="B427" s="798" t="s">
        <v>316</v>
      </c>
      <c r="C427" s="829"/>
      <c r="D427" s="1902" t="s">
        <v>1320</v>
      </c>
      <c r="E427" s="1902"/>
      <c r="F427" s="1902"/>
      <c r="G427" s="790"/>
    </row>
    <row r="428" spans="1:7" ht="14.25">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00000000000003" customHeight="1">
      <c r="A457" s="788"/>
      <c r="B457" s="788"/>
      <c r="C457" s="788"/>
      <c r="D457" s="1902"/>
      <c r="E457" s="1902"/>
      <c r="F457" s="1902"/>
      <c r="G457" s="830"/>
      <c r="I457" s="1840"/>
    </row>
    <row r="458" spans="1:9">
      <c r="D458" s="800"/>
      <c r="E458" s="800"/>
      <c r="F458" s="800"/>
      <c r="G458" s="790"/>
    </row>
    <row r="459" spans="1:9" ht="14.25">
      <c r="A459" s="797"/>
      <c r="B459" s="798" t="s">
        <v>316</v>
      </c>
      <c r="C459" s="829"/>
      <c r="D459" s="1902" t="s">
        <v>1323</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ht="14.25">
      <c r="B463" s="798" t="s">
        <v>316</v>
      </c>
      <c r="C463" s="797"/>
      <c r="D463" s="1980" t="s">
        <v>1402</v>
      </c>
      <c r="E463" s="1980"/>
      <c r="F463" s="1980"/>
      <c r="G463" s="790"/>
    </row>
    <row r="464" spans="1:9">
      <c r="D464" s="1980"/>
      <c r="E464" s="1980"/>
      <c r="F464" s="1980"/>
      <c r="G464" s="790"/>
    </row>
    <row r="465" spans="1:7">
      <c r="D465" s="800"/>
      <c r="E465" s="800"/>
      <c r="F465" s="800"/>
      <c r="G465" s="790"/>
    </row>
    <row r="466" spans="1:7" ht="14.25">
      <c r="B466" s="798" t="s">
        <v>316</v>
      </c>
      <c r="C466" s="797"/>
      <c r="D466" s="1980" t="s">
        <v>1325</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798" t="s">
        <v>316</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798" t="s">
        <v>316</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798" t="s">
        <v>316</v>
      </c>
      <c r="C478" s="790"/>
      <c r="D478" s="1980"/>
      <c r="E478" s="1980"/>
      <c r="F478" s="1980"/>
      <c r="G478" s="790"/>
    </row>
    <row r="479" spans="1:7">
      <c r="A479" s="790"/>
      <c r="C479" s="790"/>
      <c r="D479" s="1980"/>
      <c r="E479" s="1980"/>
      <c r="F479" s="1980"/>
      <c r="G479" s="790"/>
    </row>
    <row r="480" spans="1:7">
      <c r="A480" s="790"/>
      <c r="B480" s="798" t="s">
        <v>316</v>
      </c>
      <c r="C480" s="790"/>
      <c r="D480" s="1980" t="s">
        <v>1326</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798" t="s">
        <v>316</v>
      </c>
      <c r="D486" s="1976" t="s">
        <v>1327</v>
      </c>
      <c r="E486" s="1976"/>
      <c r="F486" s="1976"/>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880" t="s">
        <v>948</v>
      </c>
      <c r="E490" s="1880"/>
      <c r="F490" s="1880"/>
    </row>
    <row r="491" spans="1:9" s="791" customFormat="1" ht="14.25">
      <c r="A491" s="805"/>
      <c r="B491" s="805"/>
      <c r="C491" s="801"/>
      <c r="D491" s="1881" t="s">
        <v>1328</v>
      </c>
      <c r="E491" s="1881"/>
      <c r="F491" s="1881"/>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882" t="s">
        <v>1329</v>
      </c>
      <c r="E493" s="1882"/>
      <c r="F493" s="1882"/>
      <c r="G493" s="802"/>
      <c r="I493" s="1837" t="s">
        <v>2440</v>
      </c>
    </row>
    <row r="494" spans="1:9" s="791" customFormat="1" ht="14.25">
      <c r="A494" s="797"/>
      <c r="B494" s="797"/>
      <c r="C494" s="801"/>
      <c r="D494" s="1882"/>
      <c r="E494" s="1882"/>
      <c r="F494" s="1882"/>
      <c r="G494" s="802"/>
      <c r="I494" s="1837"/>
    </row>
    <row r="495" spans="1:9" s="791" customFormat="1" ht="14.25">
      <c r="A495" s="797"/>
      <c r="B495" s="797"/>
      <c r="C495" s="801"/>
      <c r="D495" s="785"/>
      <c r="E495" s="672"/>
      <c r="F495" s="672"/>
      <c r="G495" s="802"/>
      <c r="I495" s="1837"/>
    </row>
    <row r="496" spans="1:9" ht="12.75" customHeight="1">
      <c r="B496" s="798" t="s">
        <v>316</v>
      </c>
      <c r="D496" s="1883" t="s">
        <v>1509</v>
      </c>
      <c r="E496" s="1883"/>
      <c r="F496" s="1883"/>
      <c r="I496" s="1774" t="s">
        <v>2441</v>
      </c>
    </row>
    <row r="497" spans="1:9" ht="14.25">
      <c r="A497" s="797"/>
      <c r="D497" s="1883"/>
      <c r="E497" s="1883"/>
      <c r="F497" s="1883"/>
    </row>
    <row r="498" spans="1:9" ht="14.25">
      <c r="A498" s="797"/>
      <c r="B498" s="797"/>
      <c r="D498" s="1883"/>
      <c r="E498" s="1883"/>
      <c r="F498" s="1883"/>
    </row>
    <row r="499" spans="1:9" ht="14.25">
      <c r="A499" s="797"/>
      <c r="B499" s="797"/>
      <c r="D499" s="1883"/>
      <c r="E499" s="1883"/>
      <c r="F499" s="1883"/>
    </row>
    <row r="500" spans="1:9" ht="14.25">
      <c r="A500" s="797"/>
      <c r="D500" s="893"/>
      <c r="E500" s="893"/>
      <c r="F500" s="893"/>
      <c r="G500" s="790"/>
    </row>
    <row r="501" spans="1:9" ht="14.25">
      <c r="A501" s="797"/>
      <c r="B501" s="798" t="s">
        <v>316</v>
      </c>
      <c r="D501" s="1904" t="s">
        <v>1332</v>
      </c>
      <c r="E501" s="1904"/>
      <c r="F501" s="1904"/>
      <c r="G501" s="790"/>
      <c r="I501" s="1774" t="s">
        <v>2442</v>
      </c>
    </row>
    <row r="502" spans="1:9" ht="14.25">
      <c r="A502" s="797"/>
      <c r="B502" s="797"/>
      <c r="D502" s="785"/>
      <c r="E502" s="672"/>
      <c r="F502" s="672"/>
      <c r="G502" s="790"/>
    </row>
    <row r="503" spans="1:9" ht="14.25">
      <c r="A503" s="797"/>
      <c r="B503" s="798" t="s">
        <v>316</v>
      </c>
      <c r="D503" s="1902" t="s">
        <v>1333</v>
      </c>
      <c r="E503" s="1902"/>
      <c r="F503" s="1902"/>
      <c r="G503" s="790"/>
      <c r="I503" s="1774" t="s">
        <v>2442</v>
      </c>
    </row>
    <row r="504" spans="1:9" ht="14.25">
      <c r="A504" s="797"/>
      <c r="D504" s="1902"/>
      <c r="E504" s="1902"/>
      <c r="F504" s="1902"/>
      <c r="G504" s="790"/>
    </row>
    <row r="505" spans="1:9">
      <c r="A505" s="816"/>
      <c r="B505" s="816"/>
      <c r="D505" s="733"/>
      <c r="E505" s="672"/>
      <c r="F505" s="672"/>
      <c r="G505" s="790"/>
    </row>
    <row r="506" spans="1:9">
      <c r="A506" s="816"/>
      <c r="B506" s="798" t="s">
        <v>316</v>
      </c>
      <c r="D506" s="1904" t="s">
        <v>1334</v>
      </c>
      <c r="E506" s="1904"/>
      <c r="F506" s="1904"/>
      <c r="G506" s="790"/>
      <c r="I506" s="1774" t="s">
        <v>2497</v>
      </c>
    </row>
    <row r="507" spans="1:9" ht="14.25">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851</v>
      </c>
      <c r="E510" s="2008"/>
      <c r="F510" s="2008"/>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876" t="s">
        <v>2268</v>
      </c>
      <c r="E514" s="1876"/>
      <c r="F514" s="1876"/>
      <c r="G514" s="672"/>
      <c r="I514" s="622" t="s">
        <v>2477</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316</v>
      </c>
      <c r="C517" s="804"/>
      <c r="D517" s="1876" t="s">
        <v>1207</v>
      </c>
      <c r="E517" s="1876"/>
      <c r="F517" s="1876"/>
      <c r="G517" s="672"/>
      <c r="I517" s="622" t="s">
        <v>2443</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35" customHeight="1">
      <c r="A521" s="795"/>
      <c r="B521" s="798" t="s">
        <v>316</v>
      </c>
      <c r="C521" s="799"/>
      <c r="D521" s="1988" t="s">
        <v>1233</v>
      </c>
      <c r="E521" s="1988"/>
      <c r="F521" s="1988"/>
      <c r="G521" s="672"/>
      <c r="I521" s="622" t="s">
        <v>2443</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74" t="s">
        <v>470</v>
      </c>
      <c r="C526" s="1974"/>
      <c r="D526" s="1974"/>
      <c r="E526" s="1974"/>
      <c r="F526" s="1974"/>
    </row>
    <row r="527" spans="1:9">
      <c r="A527" s="800"/>
      <c r="B527" s="800"/>
      <c r="C527" s="829"/>
      <c r="D527" s="800"/>
      <c r="F527" s="800"/>
    </row>
    <row r="528" spans="1:9">
      <c r="A528" s="1934" t="s">
        <v>1171</v>
      </c>
      <c r="B528" s="1934"/>
      <c r="C528" s="1934"/>
      <c r="D528" s="1934"/>
      <c r="E528" s="1934"/>
      <c r="F528" s="1934"/>
      <c r="G528" s="1934"/>
      <c r="H528" s="1853"/>
      <c r="I528" s="1854"/>
    </row>
    <row r="529" spans="1:9">
      <c r="A529" s="800"/>
      <c r="B529" s="800"/>
      <c r="C529" s="829"/>
      <c r="D529" s="800"/>
      <c r="F529" s="800"/>
    </row>
    <row r="530" spans="1:9">
      <c r="C530" s="829"/>
      <c r="D530" s="1901" t="s">
        <v>720</v>
      </c>
      <c r="E530" s="1901"/>
      <c r="F530" s="1901"/>
    </row>
    <row r="531" spans="1:9">
      <c r="C531" s="829"/>
      <c r="D531" s="1904" t="s">
        <v>1228</v>
      </c>
      <c r="E531" s="1904"/>
      <c r="F531" s="1904"/>
    </row>
    <row r="532" spans="1:9">
      <c r="C532" s="829"/>
      <c r="D532" s="785"/>
      <c r="E532" s="785"/>
      <c r="F532" s="785"/>
    </row>
    <row r="533" spans="1:9" ht="13.7" customHeight="1">
      <c r="A533" s="797"/>
      <c r="B533" s="798" t="s">
        <v>2659</v>
      </c>
      <c r="C533" s="829"/>
      <c r="D533" s="1904" t="s">
        <v>949</v>
      </c>
      <c r="E533" s="1904"/>
      <c r="F533" s="1904"/>
      <c r="G533" s="790"/>
      <c r="I533" s="1774" t="s">
        <v>2495</v>
      </c>
    </row>
    <row r="534" spans="1:9" ht="13.7" customHeight="1">
      <c r="A534" s="829"/>
      <c r="B534" s="829"/>
      <c r="C534" s="829"/>
      <c r="D534" s="785"/>
      <c r="E534" s="618"/>
      <c r="F534" s="618"/>
      <c r="G534" s="790"/>
    </row>
    <row r="535" spans="1:9" ht="14.25">
      <c r="A535" s="797"/>
      <c r="B535" s="798" t="s">
        <v>2659</v>
      </c>
      <c r="C535" s="829"/>
      <c r="D535" s="1902" t="s">
        <v>1229</v>
      </c>
      <c r="E535" s="1902"/>
      <c r="F535" s="1902"/>
      <c r="G535" s="790"/>
      <c r="I535" s="1774" t="s">
        <v>2495</v>
      </c>
    </row>
    <row r="536" spans="1:9">
      <c r="A536" s="829"/>
      <c r="B536" s="829"/>
      <c r="C536" s="829"/>
      <c r="D536" s="1902"/>
      <c r="E536" s="1902"/>
      <c r="F536" s="1902"/>
      <c r="G536" s="790"/>
    </row>
    <row r="537" spans="1:9">
      <c r="A537" s="829"/>
      <c r="B537" s="829"/>
      <c r="C537" s="829"/>
      <c r="D537" s="800"/>
      <c r="E537" s="800"/>
      <c r="F537" s="800"/>
      <c r="G537" s="790"/>
    </row>
    <row r="538" spans="1:9" ht="14.25">
      <c r="A538" s="797"/>
      <c r="B538" s="798" t="s">
        <v>2659</v>
      </c>
      <c r="C538" s="829"/>
      <c r="D538" s="1902" t="s">
        <v>1230</v>
      </c>
      <c r="E538" s="1902"/>
      <c r="F538" s="1902"/>
      <c r="G538" s="790"/>
      <c r="I538" s="1774" t="s">
        <v>2444</v>
      </c>
    </row>
    <row r="539" spans="1:9">
      <c r="A539" s="829"/>
      <c r="B539" s="829"/>
      <c r="C539" s="829"/>
      <c r="D539" s="1902"/>
      <c r="E539" s="1902"/>
      <c r="F539" s="1902"/>
      <c r="G539" s="790"/>
    </row>
    <row r="540" spans="1:9">
      <c r="A540" s="829"/>
      <c r="B540" s="829"/>
      <c r="C540" s="829"/>
      <c r="D540" s="800"/>
      <c r="E540" s="800"/>
      <c r="F540" s="800"/>
      <c r="G540" s="790"/>
    </row>
    <row r="541" spans="1:9" ht="14.25">
      <c r="A541" s="797"/>
      <c r="B541" s="798" t="s">
        <v>2659</v>
      </c>
      <c r="C541" s="829"/>
      <c r="D541" s="1902" t="s">
        <v>1231</v>
      </c>
      <c r="E541" s="1902"/>
      <c r="F541" s="1902"/>
      <c r="G541" s="790"/>
      <c r="I541" s="1774" t="s">
        <v>2445</v>
      </c>
    </row>
    <row r="542" spans="1:9">
      <c r="A542" s="829"/>
      <c r="B542" s="829"/>
      <c r="C542" s="829"/>
      <c r="D542" s="1902"/>
      <c r="E542" s="1902"/>
      <c r="F542" s="1902"/>
      <c r="G542" s="790"/>
    </row>
    <row r="543" spans="1:9">
      <c r="A543" s="829"/>
      <c r="B543" s="829"/>
      <c r="C543" s="829"/>
      <c r="D543" s="800"/>
      <c r="E543" s="800"/>
      <c r="F543" s="800"/>
      <c r="G543" s="790"/>
    </row>
    <row r="544" spans="1:9" ht="14.25">
      <c r="A544" s="797"/>
      <c r="B544" s="798" t="s">
        <v>2659</v>
      </c>
      <c r="C544" s="829"/>
      <c r="D544" s="1902" t="s">
        <v>1232</v>
      </c>
      <c r="E544" s="1902"/>
      <c r="F544" s="1902"/>
      <c r="G544" s="790"/>
      <c r="I544" s="1774" t="s">
        <v>2496</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ht="14.25">
      <c r="A548" s="797"/>
      <c r="B548" s="798" t="s">
        <v>2660</v>
      </c>
      <c r="C548" s="829"/>
      <c r="D548" s="1988" t="s">
        <v>1350</v>
      </c>
      <c r="E548" s="1988"/>
      <c r="F548" s="1988"/>
      <c r="I548" s="1774" t="s">
        <v>2495</v>
      </c>
    </row>
    <row r="549" spans="1:9">
      <c r="A549" s="829"/>
      <c r="B549" s="829"/>
      <c r="C549" s="829"/>
      <c r="D549" s="1988"/>
      <c r="E549" s="1988"/>
      <c r="F549" s="1988"/>
    </row>
    <row r="550" spans="1:9">
      <c r="A550" s="829"/>
      <c r="B550" s="829"/>
      <c r="C550" s="829"/>
      <c r="D550" s="800"/>
      <c r="E550" s="800"/>
      <c r="F550" s="800"/>
    </row>
    <row r="551" spans="1:9" ht="14.25">
      <c r="A551" s="797"/>
      <c r="B551" s="798" t="s">
        <v>2659</v>
      </c>
      <c r="C551" s="829"/>
      <c r="D551" s="1902" t="s">
        <v>1234</v>
      </c>
      <c r="E551" s="1902"/>
      <c r="F551" s="1902"/>
      <c r="I551" s="1774" t="s">
        <v>2495</v>
      </c>
    </row>
    <row r="552" spans="1:9">
      <c r="A552" s="829"/>
      <c r="B552" s="829"/>
      <c r="C552" s="829"/>
      <c r="D552" s="1902"/>
      <c r="E552" s="1902"/>
      <c r="F552" s="1902"/>
      <c r="G552" s="819"/>
    </row>
    <row r="553" spans="1:9">
      <c r="A553" s="829"/>
      <c r="B553" s="829"/>
      <c r="C553" s="829"/>
      <c r="D553" s="800"/>
      <c r="E553" s="800"/>
      <c r="F553" s="800"/>
      <c r="G553" s="819"/>
    </row>
    <row r="554" spans="1:9" ht="14.25">
      <c r="A554" s="797"/>
      <c r="B554" s="798" t="s">
        <v>2659</v>
      </c>
      <c r="C554" s="829"/>
      <c r="D554" s="1904" t="s">
        <v>1235</v>
      </c>
      <c r="E554" s="1904"/>
      <c r="F554" s="1904"/>
      <c r="G554" s="819"/>
      <c r="I554" s="1774" t="s">
        <v>2498</v>
      </c>
    </row>
    <row r="555" spans="1:9">
      <c r="A555" s="816"/>
      <c r="B555" s="816"/>
      <c r="C555" s="829"/>
      <c r="D555" s="1904" t="s">
        <v>881</v>
      </c>
      <c r="E555" s="1904"/>
      <c r="F555" s="1904"/>
      <c r="G555" s="819"/>
    </row>
    <row r="556" spans="1:9">
      <c r="A556" s="816"/>
      <c r="B556" s="816"/>
      <c r="C556" s="829"/>
      <c r="D556" s="672"/>
      <c r="E556" s="1975" t="s">
        <v>1236</v>
      </c>
      <c r="F556" s="1975"/>
      <c r="G556" s="819"/>
    </row>
    <row r="557" spans="1:9" ht="14.25">
      <c r="A557" s="797"/>
      <c r="B557" s="797"/>
      <c r="C557" s="829"/>
      <c r="E557" s="800"/>
      <c r="F557" s="800"/>
      <c r="G557" s="819"/>
    </row>
    <row r="558" spans="1:9" ht="14.25">
      <c r="A558" s="797"/>
      <c r="B558" s="798" t="s">
        <v>2659</v>
      </c>
      <c r="C558" s="829"/>
      <c r="D558" s="2001" t="s">
        <v>1237</v>
      </c>
      <c r="E558" s="2001"/>
      <c r="F558" s="2001"/>
      <c r="G558" s="819"/>
      <c r="I558" s="1774" t="s">
        <v>2446</v>
      </c>
    </row>
    <row r="559" spans="1:9">
      <c r="C559" s="829"/>
      <c r="D559" s="1902" t="s">
        <v>1238</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ht="14.25">
      <c r="A563" s="797"/>
      <c r="B563" s="798" t="s">
        <v>2659</v>
      </c>
      <c r="C563" s="829"/>
      <c r="D563" s="1902" t="s">
        <v>1239</v>
      </c>
      <c r="E563" s="1902"/>
      <c r="F563" s="1902"/>
      <c r="G563" s="819"/>
      <c r="I563" s="1774" t="s">
        <v>2447</v>
      </c>
    </row>
    <row r="564" spans="1:9" ht="14.25">
      <c r="A564" s="797"/>
      <c r="B564" s="797"/>
      <c r="C564" s="829"/>
      <c r="D564" s="1902"/>
      <c r="E564" s="1902"/>
      <c r="F564" s="1902"/>
      <c r="G564" s="819"/>
    </row>
    <row r="565" spans="1:9" ht="14.25">
      <c r="A565" s="797"/>
      <c r="B565" s="797"/>
      <c r="C565" s="829"/>
      <c r="D565" s="1902"/>
      <c r="E565" s="1902"/>
      <c r="F565" s="1902"/>
      <c r="G565" s="819"/>
    </row>
    <row r="566" spans="1:9" ht="14.25">
      <c r="A566" s="797"/>
      <c r="B566" s="797"/>
      <c r="C566" s="829"/>
      <c r="D566" s="1902"/>
      <c r="E566" s="1902"/>
      <c r="F566" s="1902"/>
      <c r="G566" s="819"/>
    </row>
    <row r="567" spans="1:9" ht="14.25">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1188</v>
      </c>
      <c r="E571" s="1907"/>
      <c r="F571" s="1907"/>
      <c r="G571" s="819"/>
    </row>
    <row r="572" spans="1:9">
      <c r="A572" s="790"/>
      <c r="B572" s="790"/>
      <c r="C572" s="795"/>
      <c r="D572" s="837"/>
      <c r="G572" s="819"/>
      <c r="I572" s="1774" t="s">
        <v>2448</v>
      </c>
    </row>
    <row r="573" spans="1:9">
      <c r="A573" s="795"/>
      <c r="B573" s="798" t="s">
        <v>2659</v>
      </c>
      <c r="D573" s="1907" t="s">
        <v>955</v>
      </c>
      <c r="E573" s="1907"/>
      <c r="F573" s="1907"/>
      <c r="G573" s="819"/>
    </row>
    <row r="574" spans="1:9">
      <c r="A574" s="816"/>
      <c r="B574" s="816"/>
      <c r="D574" s="814"/>
    </row>
    <row r="575" spans="1:9">
      <c r="A575" s="816"/>
      <c r="B575" s="798" t="s">
        <v>2659</v>
      </c>
      <c r="D575" s="1883" t="s">
        <v>1189</v>
      </c>
      <c r="E575" s="1883"/>
      <c r="F575" s="1883"/>
      <c r="I575" s="1774" t="s">
        <v>2450</v>
      </c>
    </row>
    <row r="576" spans="1:9">
      <c r="A576" s="816"/>
      <c r="B576" s="816"/>
      <c r="D576" s="1883"/>
      <c r="E576" s="1883"/>
      <c r="F576" s="1883"/>
      <c r="G576" s="790"/>
      <c r="I576" s="1774" t="s">
        <v>2449</v>
      </c>
    </row>
    <row r="577" spans="1:9">
      <c r="A577" s="816"/>
      <c r="B577" s="816"/>
      <c r="D577" s="1883"/>
      <c r="E577" s="1883"/>
      <c r="F577" s="1883"/>
      <c r="G577" s="790"/>
    </row>
    <row r="578" spans="1:9">
      <c r="A578" s="816"/>
      <c r="B578" s="816"/>
      <c r="D578" s="1883"/>
      <c r="E578" s="1883"/>
      <c r="F578" s="1883"/>
      <c r="G578" s="790"/>
    </row>
    <row r="579" spans="1:9">
      <c r="A579" s="816"/>
      <c r="B579" s="798" t="s">
        <v>316</v>
      </c>
      <c r="D579" s="1883" t="s">
        <v>1190</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2659</v>
      </c>
      <c r="D584" s="1883" t="s">
        <v>1191</v>
      </c>
      <c r="E584" s="1883"/>
      <c r="F584" s="1883"/>
      <c r="G584" s="790"/>
    </row>
    <row r="585" spans="1:9">
      <c r="A585" s="816"/>
      <c r="B585" s="816"/>
      <c r="D585" s="1883"/>
      <c r="E585" s="1883"/>
      <c r="F585" s="1883"/>
      <c r="G585" s="790"/>
    </row>
    <row r="586" spans="1:9">
      <c r="A586" s="816"/>
      <c r="B586" s="816"/>
      <c r="D586" s="837"/>
      <c r="G586" s="790"/>
    </row>
    <row r="587" spans="1:9">
      <c r="A587" s="816"/>
      <c r="B587" s="798" t="s">
        <v>316</v>
      </c>
      <c r="D587" s="1907" t="s">
        <v>1192</v>
      </c>
      <c r="E587" s="1907"/>
      <c r="F587" s="1907"/>
      <c r="G587" s="790"/>
      <c r="I587" s="1774" t="s">
        <v>2499</v>
      </c>
    </row>
    <row r="588" spans="1:9">
      <c r="A588" s="816"/>
      <c r="B588" s="816"/>
      <c r="D588" s="1907"/>
      <c r="E588" s="1907"/>
      <c r="F588" s="1907"/>
      <c r="G588" s="790"/>
    </row>
    <row r="589" spans="1:9" ht="14.25">
      <c r="A589" s="797"/>
      <c r="B589" s="797"/>
      <c r="D589" s="837"/>
      <c r="G589" s="790"/>
    </row>
    <row r="590" spans="1:9">
      <c r="A590" s="1884" t="s">
        <v>1173</v>
      </c>
      <c r="B590" s="1884"/>
      <c r="C590" s="1884"/>
      <c r="D590" s="1884"/>
      <c r="E590" s="1884"/>
      <c r="F590" s="1884"/>
      <c r="G590" s="1884"/>
      <c r="H590" s="1853"/>
      <c r="I590" s="1854"/>
    </row>
    <row r="591" spans="1:9"/>
    <row r="592" spans="1:9">
      <c r="D592" s="1901" t="s">
        <v>1273</v>
      </c>
      <c r="E592" s="1901"/>
      <c r="F592" s="1901"/>
    </row>
    <row r="593" spans="1:9">
      <c r="D593" s="1940" t="s">
        <v>1274</v>
      </c>
      <c r="E593" s="1940"/>
      <c r="F593" s="1940"/>
    </row>
    <row r="594" spans="1:9">
      <c r="D594" s="780"/>
      <c r="E594" s="722"/>
      <c r="F594" s="722"/>
    </row>
    <row r="595" spans="1:9" s="791" customFormat="1" ht="14.25">
      <c r="A595" s="805"/>
      <c r="B595" s="798" t="s">
        <v>2659</v>
      </c>
      <c r="C595" s="801"/>
      <c r="D595" s="1903" t="s">
        <v>1275</v>
      </c>
      <c r="E595" s="1903"/>
      <c r="F595" s="1903"/>
      <c r="G595" s="802"/>
      <c r="I595" s="1837" t="s">
        <v>2478</v>
      </c>
    </row>
    <row r="596" spans="1:9">
      <c r="D596" s="1903"/>
      <c r="E596" s="1903"/>
      <c r="F596" s="1903"/>
    </row>
    <row r="597" spans="1:9">
      <c r="D597" s="1903"/>
      <c r="E597" s="1903"/>
      <c r="F597" s="1903"/>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941" t="s">
        <v>1276</v>
      </c>
      <c r="E601" s="1941"/>
      <c r="F601" s="1941"/>
      <c r="G601" s="819"/>
    </row>
    <row r="602" spans="1:9">
      <c r="A602" s="838"/>
      <c r="B602" s="838"/>
      <c r="C602" s="793"/>
      <c r="D602" s="1941"/>
      <c r="E602" s="1941"/>
      <c r="F602" s="1941"/>
      <c r="G602" s="819"/>
    </row>
    <row r="603" spans="1:9">
      <c r="C603" s="795"/>
      <c r="D603" s="1940" t="s">
        <v>1277</v>
      </c>
      <c r="E603" s="1940"/>
      <c r="F603" s="1940"/>
      <c r="G603" s="819"/>
    </row>
    <row r="604" spans="1:9">
      <c r="C604" s="795"/>
      <c r="D604" s="780"/>
      <c r="E604" s="780"/>
      <c r="F604" s="780"/>
      <c r="G604" s="819"/>
    </row>
    <row r="605" spans="1:9" ht="12.75" customHeight="1">
      <c r="A605" s="816"/>
      <c r="B605" s="798" t="s">
        <v>2659</v>
      </c>
      <c r="D605" s="1900" t="s">
        <v>1278</v>
      </c>
      <c r="E605" s="1900"/>
      <c r="F605" s="1900"/>
      <c r="G605" s="819"/>
      <c r="I605" s="1774" t="s">
        <v>2500</v>
      </c>
    </row>
    <row r="606" spans="1:9">
      <c r="D606" s="1900"/>
      <c r="E606" s="1900"/>
      <c r="F606" s="1900"/>
      <c r="G606" s="819"/>
    </row>
    <row r="607" spans="1:9">
      <c r="D607" s="790"/>
      <c r="G607" s="819"/>
    </row>
    <row r="608" spans="1:9">
      <c r="B608" s="798" t="s">
        <v>2659</v>
      </c>
      <c r="D608" s="1900" t="s">
        <v>1279</v>
      </c>
      <c r="E608" s="1900"/>
      <c r="F608" s="1900"/>
      <c r="G608" s="819"/>
      <c r="I608" s="1774" t="s">
        <v>2451</v>
      </c>
    </row>
    <row r="609" spans="1:9">
      <c r="C609" s="839"/>
      <c r="D609" s="1900"/>
      <c r="E609" s="1900"/>
      <c r="F609" s="1900"/>
      <c r="G609" s="819"/>
    </row>
    <row r="610" spans="1:9">
      <c r="C610" s="839"/>
      <c r="G610" s="819"/>
    </row>
    <row r="611" spans="1:9">
      <c r="B611" s="798" t="s">
        <v>316</v>
      </c>
      <c r="C611" s="839"/>
      <c r="D611" s="1900" t="s">
        <v>1280</v>
      </c>
      <c r="E611" s="1900"/>
      <c r="F611" s="1900"/>
      <c r="G611" s="819"/>
      <c r="I611" s="1774" t="s">
        <v>2501</v>
      </c>
    </row>
    <row r="612" spans="1:9">
      <c r="C612" s="839"/>
      <c r="D612" s="1900"/>
      <c r="E612" s="1900"/>
      <c r="F612" s="1900"/>
      <c r="G612" s="819"/>
      <c r="I612" s="1850" t="s">
        <v>2502</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901" t="s">
        <v>1281</v>
      </c>
      <c r="E616" s="1901"/>
      <c r="F616" s="1901"/>
      <c r="G616" s="819"/>
    </row>
    <row r="617" spans="1:9">
      <c r="A617" s="816"/>
      <c r="B617" s="816"/>
      <c r="C617" s="818"/>
      <c r="D617" s="794"/>
      <c r="G617" s="819"/>
    </row>
    <row r="618" spans="1:9" ht="14.25">
      <c r="A618" s="797"/>
      <c r="B618" s="798" t="s">
        <v>2659</v>
      </c>
      <c r="C618" s="818"/>
      <c r="D618" s="1902" t="s">
        <v>1503</v>
      </c>
      <c r="E618" s="1902"/>
      <c r="F618" s="1902"/>
      <c r="G618" s="819"/>
      <c r="I618" s="1774" t="s">
        <v>2479</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ht="14.25">
      <c r="A625" s="797"/>
      <c r="B625" s="798" t="s">
        <v>316</v>
      </c>
      <c r="C625" s="818"/>
      <c r="D625" s="1902" t="s">
        <v>1283</v>
      </c>
      <c r="E625" s="1902"/>
      <c r="F625" s="1902"/>
      <c r="G625" s="819"/>
      <c r="I625" s="1774" t="s">
        <v>2503</v>
      </c>
    </row>
    <row r="626" spans="1:9">
      <c r="A626" s="829"/>
      <c r="B626" s="829"/>
      <c r="C626" s="829"/>
      <c r="D626" s="1902"/>
      <c r="E626" s="1902"/>
      <c r="F626" s="1902"/>
      <c r="G626" s="819"/>
    </row>
    <row r="627" spans="1:9">
      <c r="A627" s="829"/>
      <c r="B627" s="829"/>
      <c r="C627" s="829"/>
      <c r="D627" s="785"/>
      <c r="E627" s="841"/>
      <c r="F627" s="841"/>
      <c r="G627" s="819"/>
    </row>
    <row r="628" spans="1:9" ht="14.25">
      <c r="A628" s="797"/>
      <c r="B628" s="798" t="s">
        <v>316</v>
      </c>
      <c r="C628" s="829"/>
      <c r="D628" s="1903" t="s">
        <v>1440</v>
      </c>
      <c r="E628" s="1903"/>
      <c r="F628" s="1903"/>
      <c r="G628" s="819"/>
      <c r="I628" s="1774" t="s">
        <v>2452</v>
      </c>
    </row>
    <row r="629" spans="1:9" ht="14.25">
      <c r="A629" s="797"/>
      <c r="B629" s="797"/>
      <c r="C629" s="829"/>
      <c r="D629" s="1903"/>
      <c r="E629" s="1903"/>
      <c r="F629" s="1903"/>
      <c r="G629" s="819"/>
    </row>
    <row r="630" spans="1:9" ht="14.25">
      <c r="A630" s="797"/>
      <c r="B630" s="797"/>
      <c r="C630" s="829"/>
      <c r="D630" s="1903"/>
      <c r="E630" s="1903"/>
      <c r="F630" s="1903"/>
      <c r="G630" s="819"/>
    </row>
    <row r="631" spans="1:9">
      <c r="A631" s="829"/>
      <c r="B631" s="798" t="s">
        <v>316</v>
      </c>
      <c r="C631" s="829"/>
      <c r="D631" s="1904" t="s">
        <v>1285</v>
      </c>
      <c r="E631" s="1904"/>
      <c r="F631" s="1904"/>
      <c r="G631" s="819"/>
      <c r="I631" s="1774" t="s">
        <v>2452</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1335</v>
      </c>
      <c r="E635" s="1978"/>
      <c r="F635" s="1978"/>
      <c r="G635" s="819"/>
    </row>
    <row r="636" spans="1:9">
      <c r="A636" s="795"/>
      <c r="B636" s="795"/>
      <c r="C636" s="795"/>
      <c r="D636" s="1979" t="s">
        <v>1336</v>
      </c>
      <c r="E636" s="1979"/>
      <c r="F636" s="1979"/>
      <c r="G636" s="819"/>
    </row>
    <row r="637" spans="1:9">
      <c r="A637" s="795"/>
      <c r="B637" s="795"/>
      <c r="C637" s="795"/>
      <c r="D637" s="727"/>
      <c r="E637" s="727"/>
      <c r="F637" s="727"/>
      <c r="G637" s="819"/>
    </row>
    <row r="638" spans="1:9" ht="12.75" customHeight="1">
      <c r="B638" s="798" t="s">
        <v>316</v>
      </c>
      <c r="C638" s="829"/>
      <c r="D638" s="1986" t="s">
        <v>1524</v>
      </c>
      <c r="E638" s="1986"/>
      <c r="F638" s="1986"/>
      <c r="I638" s="1774" t="s">
        <v>2506</v>
      </c>
    </row>
    <row r="639" spans="1:9">
      <c r="D639" s="1986"/>
      <c r="E639" s="1986"/>
      <c r="F639" s="1986"/>
    </row>
    <row r="640" spans="1:9">
      <c r="D640" s="1986"/>
      <c r="E640" s="1986"/>
      <c r="F640" s="1986"/>
    </row>
    <row r="641" spans="1:9">
      <c r="D641" s="1986"/>
      <c r="E641" s="1986"/>
      <c r="F641" s="1986"/>
    </row>
    <row r="642" spans="1:9" ht="14.45" customHeight="1">
      <c r="A642" s="797"/>
      <c r="B642" s="797"/>
      <c r="C642" s="829"/>
      <c r="D642" s="900"/>
      <c r="E642" s="900"/>
      <c r="F642" s="900"/>
      <c r="G642" s="819"/>
    </row>
    <row r="643" spans="1:9" ht="12.75" customHeight="1">
      <c r="A643" s="795"/>
      <c r="B643" s="798" t="s">
        <v>2659</v>
      </c>
      <c r="C643" s="829"/>
      <c r="D643" s="1986" t="s">
        <v>1527</v>
      </c>
      <c r="E643" s="1986"/>
      <c r="F643" s="1986"/>
      <c r="G643" s="819"/>
      <c r="I643" s="1774" t="s">
        <v>2506</v>
      </c>
    </row>
    <row r="644" spans="1:9" ht="14.25">
      <c r="A644" s="795"/>
      <c r="B644" s="797"/>
      <c r="C644" s="829"/>
      <c r="D644" s="1986"/>
      <c r="E644" s="1986"/>
      <c r="F644" s="1986"/>
      <c r="G644" s="819"/>
    </row>
    <row r="645" spans="1:9" ht="14.25">
      <c r="A645" s="795"/>
      <c r="B645" s="797"/>
      <c r="C645" s="829"/>
      <c r="D645" s="1986"/>
      <c r="E645" s="1986"/>
      <c r="F645" s="1986"/>
      <c r="G645" s="819"/>
    </row>
    <row r="646" spans="1:9" ht="14.25">
      <c r="A646" s="795"/>
      <c r="B646" s="797"/>
      <c r="C646" s="829"/>
      <c r="D646" s="1986"/>
      <c r="E646" s="1986"/>
      <c r="F646" s="1986"/>
      <c r="G646" s="819"/>
    </row>
    <row r="647" spans="1:9" ht="14.25">
      <c r="A647" s="795"/>
      <c r="B647" s="797"/>
      <c r="C647" s="829"/>
      <c r="D647" s="1986"/>
      <c r="E647" s="1986"/>
      <c r="F647" s="1986"/>
      <c r="G647" s="819"/>
    </row>
    <row r="648" spans="1:9" ht="14.25" customHeight="1">
      <c r="A648" s="795"/>
      <c r="B648" s="797"/>
      <c r="C648" s="829"/>
      <c r="F648" s="901"/>
      <c r="G648" s="819"/>
    </row>
    <row r="649" spans="1:9" ht="12.75" customHeight="1">
      <c r="A649" s="795"/>
      <c r="B649" s="798" t="s">
        <v>316</v>
      </c>
      <c r="C649" s="829"/>
      <c r="D649" s="1986" t="s">
        <v>1525</v>
      </c>
      <c r="E649" s="1986"/>
      <c r="F649" s="1986"/>
      <c r="G649" s="819"/>
      <c r="I649" s="1774" t="s">
        <v>2506</v>
      </c>
    </row>
    <row r="650" spans="1:9" ht="14.25">
      <c r="A650" s="795"/>
      <c r="B650" s="797"/>
      <c r="C650" s="829"/>
      <c r="D650" s="1986"/>
      <c r="E650" s="1986"/>
      <c r="F650" s="1986"/>
      <c r="G650" s="819"/>
    </row>
    <row r="651" spans="1:9" ht="14.25">
      <c r="A651" s="797"/>
      <c r="B651" s="797"/>
      <c r="C651" s="829"/>
      <c r="D651" s="1986"/>
      <c r="E651" s="1986"/>
      <c r="F651" s="1986"/>
      <c r="G651" s="819"/>
    </row>
    <row r="652" spans="1:9" ht="14.25">
      <c r="A652" s="797"/>
      <c r="B652" s="797"/>
      <c r="C652" s="829"/>
      <c r="D652" s="1986"/>
      <c r="E652" s="1986"/>
      <c r="F652" s="1986"/>
      <c r="G652" s="819"/>
    </row>
    <row r="653" spans="1:9" ht="14.25">
      <c r="A653" s="797"/>
      <c r="B653" s="797"/>
      <c r="C653" s="829"/>
      <c r="D653" s="892"/>
      <c r="E653" s="892"/>
      <c r="F653" s="892"/>
      <c r="G653" s="819"/>
    </row>
    <row r="654" spans="1:9" ht="12.75" customHeight="1">
      <c r="A654" s="795"/>
      <c r="B654" s="798" t="s">
        <v>316</v>
      </c>
      <c r="C654" s="829"/>
      <c r="D654" s="1986" t="s">
        <v>1526</v>
      </c>
      <c r="E654" s="1986"/>
      <c r="F654" s="1986"/>
      <c r="G654" s="819"/>
      <c r="I654" s="1774" t="s">
        <v>2506</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1213</v>
      </c>
      <c r="E668" s="1904"/>
      <c r="F668" s="1904"/>
      <c r="G668" s="819"/>
      <c r="H668" s="842"/>
      <c r="I668" s="1841"/>
      <c r="J668" s="842"/>
      <c r="K668" s="842"/>
    </row>
    <row r="669" spans="1:11">
      <c r="A669" s="795"/>
      <c r="B669" s="795"/>
      <c r="C669" s="795"/>
      <c r="G669" s="819"/>
      <c r="H669" s="842"/>
      <c r="I669" s="1841"/>
      <c r="J669" s="842"/>
      <c r="K669" s="842"/>
    </row>
    <row r="670" spans="1:11" ht="14.25">
      <c r="A670" s="797"/>
      <c r="B670" s="798" t="s">
        <v>2659</v>
      </c>
      <c r="C670" s="795"/>
      <c r="D670" s="1904" t="s">
        <v>951</v>
      </c>
      <c r="E670" s="1904"/>
      <c r="F670" s="1904"/>
      <c r="G670" s="819"/>
      <c r="H670" s="842"/>
      <c r="I670" s="1841" t="s">
        <v>2480</v>
      </c>
      <c r="J670" s="842"/>
      <c r="K670" s="842"/>
    </row>
    <row r="671" spans="1:11">
      <c r="A671" s="795"/>
      <c r="B671" s="795"/>
      <c r="C671" s="795"/>
      <c r="D671" s="1904" t="s">
        <v>962</v>
      </c>
      <c r="E671" s="1904"/>
      <c r="F671" s="1904"/>
      <c r="G671" s="819"/>
      <c r="H671" s="842"/>
      <c r="I671" s="1841"/>
      <c r="J671" s="842"/>
      <c r="K671" s="842"/>
    </row>
    <row r="672" spans="1:11">
      <c r="A672" s="795"/>
      <c r="B672" s="795"/>
      <c r="C672" s="795"/>
      <c r="D672" s="672"/>
      <c r="E672" s="1996" t="s">
        <v>1214</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02" t="s">
        <v>1406</v>
      </c>
      <c r="E675" s="1902"/>
      <c r="F675" s="1902"/>
      <c r="G675" s="819"/>
      <c r="H675" s="842"/>
      <c r="I675" s="1841" t="s">
        <v>2504</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2481</v>
      </c>
      <c r="J678" s="842"/>
      <c r="K678" s="842"/>
    </row>
    <row r="679" spans="1:11" ht="14.25">
      <c r="A679" s="797"/>
      <c r="B679" s="798" t="s">
        <v>2659</v>
      </c>
      <c r="C679" s="795"/>
      <c r="D679" s="1904" t="s">
        <v>991</v>
      </c>
      <c r="E679" s="1904"/>
      <c r="F679" s="1904"/>
      <c r="G679" s="819"/>
      <c r="H679" s="842"/>
      <c r="I679" s="1841"/>
      <c r="J679" s="842"/>
      <c r="K679" s="842"/>
    </row>
    <row r="680" spans="1:11" ht="14.25">
      <c r="A680" s="797"/>
      <c r="B680" s="797"/>
      <c r="C680" s="795"/>
      <c r="D680" s="1904" t="s">
        <v>962</v>
      </c>
      <c r="E680" s="1904"/>
      <c r="F680" s="1904"/>
      <c r="G680" s="819"/>
      <c r="H680" s="842"/>
      <c r="I680" s="1841"/>
      <c r="J680" s="842"/>
      <c r="K680" s="842"/>
    </row>
    <row r="681" spans="1:11">
      <c r="A681" s="795"/>
      <c r="B681" s="795"/>
      <c r="C681" s="795"/>
      <c r="D681" s="672"/>
      <c r="E681" s="1975" t="s">
        <v>1216</v>
      </c>
      <c r="F681" s="1975"/>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88" t="s">
        <v>1226</v>
      </c>
      <c r="E683" s="1988"/>
      <c r="F683" s="1988"/>
      <c r="G683" s="819"/>
      <c r="H683" s="842"/>
      <c r="I683" s="1841" t="s">
        <v>2453</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88" t="s">
        <v>1408</v>
      </c>
      <c r="E690" s="1988"/>
      <c r="F690" s="1988"/>
      <c r="G690" s="844"/>
      <c r="H690" s="845"/>
      <c r="I690" s="1842" t="s">
        <v>2453</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88" t="s">
        <v>1217</v>
      </c>
      <c r="E693" s="1988"/>
      <c r="F693" s="1988"/>
      <c r="G693" s="819"/>
      <c r="H693" s="842"/>
      <c r="I693" s="1841" t="s">
        <v>2453</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798" t="s">
        <v>316</v>
      </c>
      <c r="C706" s="795"/>
      <c r="D706" s="1988" t="s">
        <v>1224</v>
      </c>
      <c r="E706" s="1988"/>
      <c r="F706" s="1988"/>
      <c r="G706" s="819"/>
      <c r="H706" s="842"/>
      <c r="I706" s="1841" t="s">
        <v>2505</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88" t="s">
        <v>1218</v>
      </c>
      <c r="E709" s="1988"/>
      <c r="F709" s="1988"/>
      <c r="G709" s="819"/>
      <c r="H709" s="842"/>
      <c r="I709" s="1841" t="s">
        <v>2505</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88" t="s">
        <v>1219</v>
      </c>
      <c r="E713" s="1988"/>
      <c r="F713" s="1988"/>
      <c r="G713" s="819"/>
      <c r="H713" s="842"/>
      <c r="I713" s="1841" t="s">
        <v>2505</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02" t="s">
        <v>1220</v>
      </c>
      <c r="E717" s="1902"/>
      <c r="F717" s="1902"/>
      <c r="G717" s="819"/>
      <c r="H717" s="842"/>
      <c r="I717" s="1841" t="s">
        <v>2454</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88" t="s">
        <v>1353</v>
      </c>
      <c r="E722" s="1988"/>
      <c r="F722" s="1988"/>
      <c r="G722" s="819"/>
      <c r="H722" s="842"/>
      <c r="I722" s="1841" t="s">
        <v>2470</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1221</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1178</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 customHeight="1">
      <c r="C733" s="795"/>
      <c r="D733" s="1973" t="s">
        <v>1194</v>
      </c>
      <c r="E733" s="1973"/>
      <c r="F733" s="1973"/>
      <c r="G733" s="847"/>
      <c r="H733" s="842"/>
      <c r="I733" s="1841"/>
      <c r="J733" s="842"/>
      <c r="K733" s="842"/>
    </row>
    <row r="734" spans="1:11">
      <c r="A734" s="795"/>
      <c r="B734" s="795"/>
      <c r="C734" s="795"/>
      <c r="D734" s="1928" t="s">
        <v>1195</v>
      </c>
      <c r="E734" s="1928"/>
      <c r="F734" s="1928"/>
      <c r="G734" s="847"/>
      <c r="H734" s="842"/>
      <c r="I734" s="1841"/>
      <c r="J734" s="842"/>
      <c r="K734" s="842"/>
    </row>
    <row r="735" spans="1:11">
      <c r="A735" s="795"/>
      <c r="B735" s="795"/>
      <c r="C735" s="795"/>
      <c r="G735" s="847"/>
      <c r="H735" s="842"/>
      <c r="I735" s="1841"/>
      <c r="J735" s="842"/>
      <c r="K735" s="842"/>
    </row>
    <row r="736" spans="1:11" s="791" customFormat="1" ht="14.25">
      <c r="A736" s="797"/>
      <c r="B736" s="798" t="s">
        <v>2659</v>
      </c>
      <c r="C736" s="788"/>
      <c r="D736" s="1902" t="s">
        <v>1196</v>
      </c>
      <c r="E736" s="1902"/>
      <c r="F736" s="1902"/>
      <c r="G736" s="847"/>
      <c r="H736" s="845"/>
      <c r="I736" s="1842" t="s">
        <v>2455</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6"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2659</v>
      </c>
      <c r="C743" s="851"/>
      <c r="D743" s="1903" t="s">
        <v>1459</v>
      </c>
      <c r="E743" s="1903"/>
      <c r="F743" s="1903"/>
      <c r="G743" s="852"/>
      <c r="I743" s="1843" t="s">
        <v>2455</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97" t="s">
        <v>1460</v>
      </c>
      <c r="E748" s="1997"/>
      <c r="F748" s="1997"/>
      <c r="G748" s="852"/>
      <c r="I748" s="1843" t="s">
        <v>2456</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903" t="s">
        <v>1403</v>
      </c>
      <c r="E752" s="1903"/>
      <c r="F752" s="1903"/>
      <c r="G752" s="848"/>
      <c r="H752" s="842"/>
      <c r="I752" s="1841" t="s">
        <v>2455</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3" t="s">
        <v>1425</v>
      </c>
      <c r="E755" s="1903"/>
      <c r="F755" s="1903"/>
      <c r="G755" s="848"/>
      <c r="H755" s="842"/>
      <c r="I755" s="1841" t="s">
        <v>2455</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2324</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2383</v>
      </c>
      <c r="E761" s="1995"/>
      <c r="F761" s="1995"/>
      <c r="G761" s="686"/>
    </row>
    <row r="762" spans="1:11">
      <c r="A762" s="93"/>
      <c r="B762" s="93"/>
      <c r="C762" s="1732"/>
      <c r="D762" s="1977" t="s">
        <v>2269</v>
      </c>
      <c r="E762" s="1977"/>
      <c r="F762" s="1977"/>
      <c r="G762" s="686"/>
    </row>
    <row r="763" spans="1:11">
      <c r="A763" s="93"/>
      <c r="B763" s="93"/>
      <c r="C763" s="1732"/>
      <c r="D763" s="733"/>
      <c r="E763" s="733"/>
      <c r="F763" s="733"/>
      <c r="G763" s="686"/>
    </row>
    <row r="764" spans="1:11">
      <c r="A764" s="93"/>
      <c r="B764" s="798" t="s">
        <v>2659</v>
      </c>
      <c r="C764" s="1732"/>
      <c r="D764" s="1924" t="s">
        <v>2270</v>
      </c>
      <c r="E764" s="1924"/>
      <c r="F764" s="1924"/>
      <c r="G764" s="686"/>
      <c r="I764" s="1841" t="s">
        <v>2507</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316</v>
      </c>
      <c r="C768" s="1735"/>
      <c r="D768" s="1924" t="s">
        <v>2271</v>
      </c>
      <c r="E768" s="1924"/>
      <c r="F768" s="1924"/>
      <c r="G768" s="686"/>
      <c r="I768" s="1841" t="s">
        <v>2507</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ht="14.25">
      <c r="A772" s="714"/>
      <c r="B772" s="798" t="s">
        <v>316</v>
      </c>
      <c r="C772" s="1740"/>
      <c r="D772" s="1924" t="s">
        <v>2272</v>
      </c>
      <c r="E772" s="1924"/>
      <c r="F772" s="1924"/>
      <c r="G772" s="1739"/>
      <c r="I772" s="1841" t="s">
        <v>2507</v>
      </c>
    </row>
    <row r="773" spans="1:9" ht="14.25">
      <c r="A773" s="714"/>
      <c r="B773" s="714"/>
      <c r="C773" s="1740"/>
      <c r="D773" s="1924"/>
      <c r="E773" s="1924"/>
      <c r="F773" s="1924"/>
      <c r="G773" s="1739"/>
    </row>
    <row r="774" spans="1:9" ht="14.25">
      <c r="A774" s="714"/>
      <c r="B774" s="714"/>
      <c r="C774" s="1740"/>
      <c r="D774" s="1924"/>
      <c r="E774" s="1924"/>
      <c r="F774" s="1924"/>
      <c r="G774" s="1739"/>
    </row>
    <row r="775" spans="1:9" ht="14.25">
      <c r="A775" s="714"/>
      <c r="B775" s="714"/>
      <c r="C775" s="1740"/>
      <c r="D775" s="1708"/>
      <c r="E775" s="6"/>
      <c r="F775" s="6"/>
      <c r="G775" s="1739"/>
    </row>
    <row r="776" spans="1:9" ht="14.25">
      <c r="A776" s="714"/>
      <c r="B776" s="798" t="s">
        <v>316</v>
      </c>
      <c r="C776" s="1740"/>
      <c r="D776" s="1924" t="s">
        <v>2273</v>
      </c>
      <c r="E776" s="1924"/>
      <c r="F776" s="1924"/>
      <c r="G776" s="1739"/>
      <c r="I776" s="1841" t="s">
        <v>2507</v>
      </c>
    </row>
    <row r="777" spans="1:9" ht="14.25">
      <c r="A777" s="714"/>
      <c r="B777" s="714"/>
      <c r="C777" s="1740"/>
      <c r="D777" s="1924"/>
      <c r="E777" s="1924"/>
      <c r="F777" s="1924"/>
      <c r="G777" s="1739"/>
    </row>
    <row r="778" spans="1:9" ht="14.25">
      <c r="A778" s="714"/>
      <c r="B778" s="714"/>
      <c r="C778" s="1740"/>
      <c r="D778" s="1924"/>
      <c r="E778" s="1924"/>
      <c r="F778" s="1924"/>
      <c r="G778" s="1739"/>
    </row>
    <row r="779" spans="1:9" ht="14.25">
      <c r="A779" s="714"/>
      <c r="B779" s="714"/>
      <c r="C779" s="1740"/>
      <c r="D779" s="1924"/>
      <c r="E779" s="1924"/>
      <c r="F779" s="1924"/>
      <c r="G779" s="1739"/>
    </row>
    <row r="780" spans="1:9" ht="14.25">
      <c r="A780" s="714"/>
      <c r="B780" s="714"/>
      <c r="C780" s="1740"/>
      <c r="D780" s="1924"/>
      <c r="E780" s="1924"/>
      <c r="F780" s="1924"/>
      <c r="G780" s="1739"/>
    </row>
    <row r="781" spans="1:9" ht="14.25">
      <c r="A781" s="714"/>
      <c r="B781" s="714"/>
      <c r="C781" s="1740"/>
      <c r="D781" s="1924"/>
      <c r="E781" s="1924"/>
      <c r="F781" s="1924"/>
      <c r="G781" s="1739"/>
    </row>
    <row r="782" spans="1:9" ht="14.25">
      <c r="A782" s="714"/>
      <c r="B782" s="714"/>
      <c r="C782" s="1740"/>
      <c r="D782" s="1924" t="s">
        <v>2325</v>
      </c>
      <c r="E782" s="1924"/>
      <c r="F782" s="1924"/>
      <c r="G782" s="1739"/>
    </row>
    <row r="783" spans="1:9" ht="14.25">
      <c r="A783" s="714"/>
      <c r="B783" s="714"/>
      <c r="C783" s="1740"/>
      <c r="D783" s="1924"/>
      <c r="E783" s="1924"/>
      <c r="F783" s="1924"/>
      <c r="G783" s="1739"/>
    </row>
    <row r="784" spans="1:9" ht="14.25">
      <c r="A784" s="714"/>
      <c r="B784" s="714"/>
      <c r="C784" s="1740"/>
      <c r="D784" s="1924"/>
      <c r="E784" s="1924"/>
      <c r="F784" s="1924"/>
      <c r="G784" s="1739"/>
    </row>
    <row r="785" spans="1:9" ht="14.25">
      <c r="A785" s="714"/>
      <c r="B785" s="556"/>
      <c r="C785" s="1740"/>
      <c r="D785" s="1741"/>
      <c r="E785" s="1741"/>
      <c r="F785" s="1741"/>
      <c r="G785" s="1739"/>
    </row>
    <row r="786" spans="1:9" ht="14.25">
      <c r="A786" s="714"/>
      <c r="B786" s="798" t="s">
        <v>316</v>
      </c>
      <c r="C786" s="1740"/>
      <c r="D786" s="1924" t="s">
        <v>2274</v>
      </c>
      <c r="E786" s="1924"/>
      <c r="F786" s="1924"/>
      <c r="G786" s="1739"/>
      <c r="I786" s="1841" t="s">
        <v>2507</v>
      </c>
    </row>
    <row r="787" spans="1:9" ht="14.25">
      <c r="A787" s="714"/>
      <c r="B787" s="714"/>
      <c r="C787" s="1740"/>
      <c r="D787" s="1924"/>
      <c r="E787" s="1924"/>
      <c r="F787" s="1924"/>
      <c r="G787" s="1739"/>
    </row>
    <row r="788" spans="1:9" ht="14.25">
      <c r="A788" s="714"/>
      <c r="B788" s="714"/>
      <c r="C788" s="1740"/>
      <c r="D788" s="1924"/>
      <c r="E788" s="1924"/>
      <c r="F788" s="1924"/>
      <c r="G788" s="1739"/>
    </row>
    <row r="789" spans="1:9" ht="14.25">
      <c r="A789" s="714"/>
      <c r="B789" s="714"/>
      <c r="C789" s="1740"/>
      <c r="D789" s="1924"/>
      <c r="E789" s="1924"/>
      <c r="F789" s="1924"/>
      <c r="G789" s="1739"/>
    </row>
    <row r="790" spans="1:9" ht="14.25">
      <c r="A790" s="714"/>
      <c r="B790" s="714"/>
      <c r="C790" s="1740"/>
      <c r="D790" s="1924"/>
      <c r="E790" s="1924"/>
      <c r="F790" s="1924"/>
      <c r="G790" s="1739"/>
    </row>
    <row r="791" spans="1:9" ht="14.25">
      <c r="A791" s="714"/>
      <c r="B791" s="714"/>
      <c r="C791" s="1740"/>
      <c r="D791" s="1924"/>
      <c r="E791" s="1924"/>
      <c r="F791" s="1924"/>
      <c r="G791" s="1739"/>
    </row>
    <row r="792" spans="1:9" ht="14.25">
      <c r="A792" s="714"/>
      <c r="B792" s="714"/>
      <c r="C792" s="1740"/>
      <c r="D792" s="1717"/>
      <c r="E792" s="1717"/>
      <c r="F792" s="1717"/>
      <c r="G792" s="1739"/>
    </row>
    <row r="793" spans="1:9" ht="14.25">
      <c r="A793" s="714"/>
      <c r="B793" s="798" t="s">
        <v>316</v>
      </c>
      <c r="C793" s="1740"/>
      <c r="D793" s="1924" t="s">
        <v>2275</v>
      </c>
      <c r="E793" s="1924"/>
      <c r="F793" s="1924"/>
      <c r="G793" s="1739"/>
      <c r="I793" s="1841" t="s">
        <v>2507</v>
      </c>
    </row>
    <row r="794" spans="1:9" ht="14.25">
      <c r="A794" s="714"/>
      <c r="B794" s="714"/>
      <c r="C794" s="1740"/>
      <c r="D794" s="1924"/>
      <c r="E794" s="1924"/>
      <c r="F794" s="1924"/>
      <c r="G794" s="1739"/>
    </row>
    <row r="795" spans="1:9" ht="14.25">
      <c r="A795" s="714"/>
      <c r="B795" s="714"/>
      <c r="C795" s="1740"/>
      <c r="D795" s="1924"/>
      <c r="E795" s="1924"/>
      <c r="F795" s="1924"/>
      <c r="G795" s="1739"/>
    </row>
    <row r="796" spans="1:9" ht="14.25">
      <c r="A796" s="714"/>
      <c r="B796" s="714"/>
      <c r="C796" s="1740"/>
      <c r="D796" s="1924"/>
      <c r="E796" s="1924"/>
      <c r="F796" s="1924"/>
      <c r="G796" s="1739"/>
    </row>
    <row r="797" spans="1:9" ht="14.25">
      <c r="A797" s="714"/>
      <c r="B797" s="714"/>
      <c r="C797" s="1740"/>
      <c r="D797" s="1924"/>
      <c r="E797" s="1924"/>
      <c r="F797" s="1924"/>
      <c r="G797" s="1739"/>
    </row>
    <row r="798" spans="1:9" ht="14.25">
      <c r="A798" s="714"/>
      <c r="B798" s="714"/>
      <c r="C798" s="1740"/>
      <c r="D798" s="1924"/>
      <c r="E798" s="1924"/>
      <c r="F798" s="1924"/>
      <c r="G798" s="1739"/>
    </row>
    <row r="799" spans="1:9" ht="14.25">
      <c r="A799" s="714"/>
      <c r="B799" s="714"/>
      <c r="C799" s="1740"/>
      <c r="D799" s="1717"/>
      <c r="E799" s="1717"/>
      <c r="F799" s="1717"/>
      <c r="G799" s="1739"/>
    </row>
    <row r="800" spans="1:9" ht="14.25">
      <c r="A800" s="714"/>
      <c r="B800" s="798" t="s">
        <v>316</v>
      </c>
      <c r="C800" s="1740"/>
      <c r="D800" s="1921" t="s">
        <v>2276</v>
      </c>
      <c r="E800" s="1921"/>
      <c r="F800" s="1921"/>
      <c r="G800" s="1739"/>
      <c r="I800" s="1841" t="s">
        <v>2507</v>
      </c>
    </row>
    <row r="801" spans="1:9" ht="14.25">
      <c r="A801" s="714"/>
      <c r="B801" s="714"/>
      <c r="C801" s="1740"/>
      <c r="D801" s="1921"/>
      <c r="E801" s="1921"/>
      <c r="F801" s="1921"/>
      <c r="G801" s="1739"/>
    </row>
    <row r="802" spans="1:9">
      <c r="A802" s="1725"/>
      <c r="B802" s="1725"/>
      <c r="C802" s="1740"/>
      <c r="D802" s="1921"/>
      <c r="E802" s="1921"/>
      <c r="F802" s="1921"/>
      <c r="G802" s="1739"/>
    </row>
    <row r="803" spans="1:9" ht="14.25">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2277</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2326</v>
      </c>
      <c r="E809" s="1913"/>
      <c r="F809" s="1913"/>
      <c r="G809" s="678"/>
    </row>
    <row r="810" spans="1:9" ht="14.25" customHeight="1">
      <c r="A810" s="714"/>
      <c r="B810" s="714"/>
      <c r="C810" s="556"/>
      <c r="D810" s="1864" t="s">
        <v>2278</v>
      </c>
      <c r="E810" s="1864"/>
      <c r="F810" s="1864"/>
      <c r="G810" s="678"/>
    </row>
    <row r="811" spans="1:9" ht="12.75" customHeight="1">
      <c r="A811" s="714"/>
      <c r="B811" s="714"/>
      <c r="C811" s="556"/>
      <c r="D811" s="1703"/>
      <c r="E811" s="1703"/>
      <c r="F811" s="1703"/>
      <c r="G811" s="678"/>
    </row>
    <row r="812" spans="1:9" ht="12.75" customHeight="1">
      <c r="A812" s="1742"/>
      <c r="B812" s="798" t="s">
        <v>316</v>
      </c>
      <c r="C812" s="1740"/>
      <c r="D812" s="1864" t="s">
        <v>2279</v>
      </c>
      <c r="E812" s="1864"/>
      <c r="F812" s="1864"/>
      <c r="G812" s="678"/>
      <c r="I812" s="1774" t="s">
        <v>2473</v>
      </c>
    </row>
    <row r="813" spans="1:9" ht="14.25" customHeight="1">
      <c r="A813" s="1725"/>
      <c r="B813" s="1725"/>
      <c r="C813" s="1740"/>
      <c r="D813" s="5" t="s">
        <v>2255</v>
      </c>
      <c r="E813" s="1873" t="s">
        <v>2280</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2281</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316</v>
      </c>
      <c r="C826" s="1740"/>
      <c r="D826" s="1864" t="s">
        <v>2282</v>
      </c>
      <c r="E826" s="1864"/>
      <c r="F826" s="1864"/>
      <c r="G826" s="678"/>
      <c r="I826" s="1774" t="s">
        <v>2493</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316</v>
      </c>
      <c r="C830" s="1744"/>
      <c r="D830" s="1969" t="s">
        <v>2283</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2284</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316</v>
      </c>
      <c r="C839" s="1744"/>
      <c r="D839" s="1865" t="s">
        <v>2285</v>
      </c>
      <c r="E839" s="1865"/>
      <c r="F839" s="1865"/>
      <c r="G839" s="678"/>
      <c r="I839" s="1774" t="s">
        <v>2474</v>
      </c>
    </row>
    <row r="840" spans="1:9" ht="12.75" customHeight="1">
      <c r="A840" s="403"/>
      <c r="B840" s="403"/>
      <c r="C840" s="1744"/>
      <c r="D840" s="1865" t="s">
        <v>2286</v>
      </c>
      <c r="E840" s="1865"/>
      <c r="F840" s="1865"/>
      <c r="G840" s="678"/>
    </row>
    <row r="841" spans="1:9" ht="12.75" customHeight="1">
      <c r="A841" s="403"/>
      <c r="B841" s="403"/>
      <c r="C841" s="1744"/>
      <c r="D841" s="183" t="s">
        <v>2252</v>
      </c>
      <c r="E841" s="1963" t="s">
        <v>2287</v>
      </c>
      <c r="F841" s="1963"/>
      <c r="G841" s="678"/>
    </row>
    <row r="842" spans="1:9" ht="12.75" customHeight="1">
      <c r="A842" s="403"/>
      <c r="B842" s="403"/>
      <c r="C842" s="1744"/>
      <c r="D842" s="1721"/>
      <c r="E842" s="678"/>
      <c r="F842" s="678"/>
      <c r="G842" s="678"/>
    </row>
    <row r="843" spans="1:9" ht="12.75" customHeight="1">
      <c r="A843" s="403"/>
      <c r="B843" s="798" t="s">
        <v>316</v>
      </c>
      <c r="C843" s="1744"/>
      <c r="D843" s="1865" t="s">
        <v>2288</v>
      </c>
      <c r="E843" s="1865"/>
      <c r="F843" s="1865"/>
      <c r="G843" s="678"/>
      <c r="I843" s="1774" t="s">
        <v>2494</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2327</v>
      </c>
      <c r="E850" s="1887"/>
      <c r="F850" s="1887"/>
      <c r="G850" s="1739"/>
    </row>
    <row r="851" spans="1:9" ht="12.75" customHeight="1">
      <c r="A851" s="1742"/>
      <c r="B851" s="1742"/>
      <c r="C851" s="313"/>
      <c r="D851" s="1970" t="s">
        <v>2290</v>
      </c>
      <c r="E851" s="1970"/>
      <c r="F851" s="1970"/>
      <c r="G851" s="1739"/>
    </row>
    <row r="852" spans="1:9" ht="12.75" customHeight="1">
      <c r="A852" s="1742"/>
      <c r="B852" s="1742"/>
      <c r="C852" s="313"/>
      <c r="D852" s="1750"/>
      <c r="E852" s="1750"/>
      <c r="F852" s="1750"/>
      <c r="G852" s="1739"/>
    </row>
    <row r="853" spans="1:9" ht="12.75" customHeight="1">
      <c r="A853" s="714"/>
      <c r="B853" s="798" t="s">
        <v>2659</v>
      </c>
      <c r="C853" s="556"/>
      <c r="D853" s="1877" t="s">
        <v>2291</v>
      </c>
      <c r="E853" s="1877"/>
      <c r="F853" s="1877"/>
      <c r="G853" s="1739"/>
      <c r="I853" s="1774" t="s">
        <v>2474</v>
      </c>
    </row>
    <row r="854" spans="1:9" ht="12.75" customHeight="1">
      <c r="A854" s="1742"/>
      <c r="B854" s="1742"/>
      <c r="C854" s="556"/>
      <c r="D854" s="5" t="s">
        <v>2252</v>
      </c>
      <c r="E854" s="1965" t="s">
        <v>2287</v>
      </c>
      <c r="F854" s="1965"/>
      <c r="G854" s="1739"/>
    </row>
    <row r="855" spans="1:9" ht="12.75" customHeight="1">
      <c r="A855" s="1742"/>
      <c r="B855" s="1742"/>
      <c r="C855" s="556"/>
      <c r="D855" s="1708"/>
      <c r="E855" s="1738"/>
      <c r="F855" s="1738"/>
      <c r="G855" s="1739"/>
    </row>
    <row r="856" spans="1:9" ht="12.75" customHeight="1">
      <c r="A856" s="714"/>
      <c r="B856" s="798" t="s">
        <v>2659</v>
      </c>
      <c r="C856" s="556"/>
      <c r="D856" s="1864" t="s">
        <v>2292</v>
      </c>
      <c r="E856" s="1888"/>
      <c r="F856" s="1888"/>
      <c r="G856" s="678"/>
      <c r="I856" s="1774" t="s">
        <v>2494</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316</v>
      </c>
      <c r="C859" s="557"/>
      <c r="D859" s="1966" t="s">
        <v>2293</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2284</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316</v>
      </c>
      <c r="C868" s="556"/>
      <c r="D868" s="1930" t="s">
        <v>2285</v>
      </c>
      <c r="E868" s="1930"/>
      <c r="F868" s="1930"/>
      <c r="G868" s="1739"/>
      <c r="I868" s="1774" t="s">
        <v>2474</v>
      </c>
    </row>
    <row r="869" spans="1:9" ht="12.75" customHeight="1">
      <c r="A869" s="714"/>
      <c r="B869" s="714"/>
      <c r="C869" s="556"/>
      <c r="D869" s="1930" t="s">
        <v>2286</v>
      </c>
      <c r="E869" s="1930"/>
      <c r="F869" s="1930"/>
      <c r="G869" s="1739"/>
    </row>
    <row r="870" spans="1:9" ht="12.75" customHeight="1">
      <c r="A870" s="714"/>
      <c r="B870" s="714"/>
      <c r="C870" s="556"/>
      <c r="D870" s="5" t="s">
        <v>1504</v>
      </c>
      <c r="E870" s="1967" t="s">
        <v>2287</v>
      </c>
      <c r="F870" s="1967"/>
      <c r="G870" s="1739"/>
    </row>
    <row r="871" spans="1:9" ht="12.75" customHeight="1">
      <c r="A871" s="714"/>
      <c r="B871" s="714"/>
      <c r="C871" s="556"/>
      <c r="D871" s="1708"/>
      <c r="E871" s="1738"/>
      <c r="F871" s="1738"/>
      <c r="G871" s="1739"/>
    </row>
    <row r="872" spans="1:9" ht="12.75" customHeight="1">
      <c r="A872" s="714"/>
      <c r="B872" s="798" t="s">
        <v>316</v>
      </c>
      <c r="C872" s="556"/>
      <c r="D872" s="1864" t="s">
        <v>2288</v>
      </c>
      <c r="E872" s="1864"/>
      <c r="F872" s="1864"/>
      <c r="G872" s="1739"/>
      <c r="I872" s="1774" t="s">
        <v>2494</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2328</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2334</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3" t="s">
        <v>2329</v>
      </c>
      <c r="E883" s="1923"/>
      <c r="F883" s="1923"/>
      <c r="G883" s="1739"/>
    </row>
    <row r="884" spans="1:9" ht="12.75" customHeight="1">
      <c r="A884" s="1714"/>
      <c r="B884" s="1714"/>
      <c r="C884" s="1746"/>
      <c r="D884" s="1877" t="s">
        <v>2294</v>
      </c>
      <c r="E884" s="1877"/>
      <c r="F884" s="1877"/>
      <c r="G884" s="1739"/>
    </row>
    <row r="885" spans="1:9" ht="12.75" customHeight="1">
      <c r="A885" s="1756"/>
      <c r="B885" s="1756"/>
      <c r="C885" s="1740"/>
      <c r="D885" s="5"/>
      <c r="E885" s="1738"/>
      <c r="F885" s="1738"/>
      <c r="G885" s="1739"/>
    </row>
    <row r="886" spans="1:9" ht="12.75" customHeight="1">
      <c r="A886" s="714"/>
      <c r="B886" s="798" t="s">
        <v>316</v>
      </c>
      <c r="C886" s="556"/>
      <c r="D886" s="1864" t="s">
        <v>2298</v>
      </c>
      <c r="E886" s="1864"/>
      <c r="F886" s="1864"/>
      <c r="G886" s="678"/>
      <c r="I886" s="1774" t="s">
        <v>2458</v>
      </c>
    </row>
    <row r="887" spans="1:9" ht="12.75" customHeight="1">
      <c r="A887" s="1742"/>
      <c r="B887" s="1742"/>
      <c r="C887" s="556"/>
      <c r="D887" s="1864"/>
      <c r="E887" s="1864"/>
      <c r="F887" s="1864"/>
      <c r="G887" s="678"/>
    </row>
    <row r="888" spans="1:9" s="1772" customFormat="1" ht="12.75" customHeight="1">
      <c r="A888" s="1846"/>
      <c r="B888" s="1846"/>
      <c r="C888" s="1746"/>
      <c r="D888" s="1864" t="s">
        <v>2297</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798" t="s">
        <v>2659</v>
      </c>
      <c r="C891" s="486"/>
      <c r="D891" s="1963" t="s">
        <v>2295</v>
      </c>
      <c r="E891" s="1963"/>
      <c r="F891" s="1963"/>
      <c r="G891" s="1739"/>
      <c r="I891" s="1774" t="s">
        <v>2457</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4" t="s">
        <v>2299</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316</v>
      </c>
      <c r="C903" s="1740"/>
      <c r="D903" s="1921" t="s">
        <v>2300</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316</v>
      </c>
      <c r="C908" s="1740"/>
      <c r="D908" s="1877" t="s">
        <v>2301</v>
      </c>
      <c r="E908" s="1877"/>
      <c r="F908" s="1877"/>
      <c r="G908" s="1739"/>
    </row>
    <row r="909" spans="1:9" ht="12.75" customHeight="1">
      <c r="A909" s="1756"/>
      <c r="B909" s="1756"/>
      <c r="C909" s="1740"/>
      <c r="D909" s="1708"/>
      <c r="E909" s="1738"/>
      <c r="F909" s="1738"/>
      <c r="G909" s="1739"/>
    </row>
    <row r="910" spans="1:9" ht="12.75" customHeight="1">
      <c r="A910" s="1756"/>
      <c r="B910" s="798" t="s">
        <v>316</v>
      </c>
      <c r="C910" s="1740"/>
      <c r="D910" s="1877" t="s">
        <v>2302</v>
      </c>
      <c r="E910" s="1877"/>
      <c r="F910" s="1877"/>
      <c r="G910" s="1739"/>
    </row>
    <row r="911" spans="1:9" ht="12.75" customHeight="1">
      <c r="A911" s="487"/>
      <c r="B911" s="487"/>
      <c r="C911" s="486"/>
      <c r="D911" s="183"/>
      <c r="E911" s="678"/>
      <c r="F911" s="1739"/>
      <c r="G911" s="1739"/>
    </row>
    <row r="912" spans="1:9" ht="12.75" customHeight="1">
      <c r="A912" s="1752"/>
      <c r="B912" s="798" t="s">
        <v>2659</v>
      </c>
      <c r="C912" s="1753"/>
      <c r="D912" s="1963" t="s">
        <v>2296</v>
      </c>
      <c r="E912" s="1963"/>
      <c r="F912" s="1963"/>
      <c r="G912" s="1754"/>
      <c r="I912" s="1774" t="s">
        <v>2509</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316</v>
      </c>
      <c r="C922" s="486"/>
      <c r="D922" s="1964" t="s">
        <v>2512</v>
      </c>
      <c r="E922" s="1964"/>
      <c r="F922" s="1964"/>
      <c r="G922" s="1739"/>
      <c r="I922" s="1774" t="s">
        <v>2509</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6" t="s">
        <v>2510</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8" t="s">
        <v>2303</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3" t="s">
        <v>2511</v>
      </c>
      <c r="E942" s="1963"/>
      <c r="F942" s="1963"/>
      <c r="G942" s="1739"/>
      <c r="I942" s="1774" t="s">
        <v>2509</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2304</v>
      </c>
      <c r="E947" s="1887"/>
      <c r="F947" s="1887"/>
      <c r="G947" s="678"/>
    </row>
    <row r="948" spans="1:9" ht="12.75" customHeight="1">
      <c r="A948" s="714"/>
      <c r="B948" s="798" t="s">
        <v>316</v>
      </c>
      <c r="C948" s="556"/>
      <c r="D948" s="1877" t="s">
        <v>2330</v>
      </c>
      <c r="E948" s="1877"/>
      <c r="F948" s="1877"/>
      <c r="G948" s="678"/>
      <c r="I948" s="1774" t="s">
        <v>2509</v>
      </c>
    </row>
    <row r="949" spans="1:9" ht="12.75" customHeight="1">
      <c r="A949" s="1742"/>
      <c r="B949" s="1742"/>
      <c r="C949" s="556"/>
      <c r="D949" s="6"/>
      <c r="E949" s="6"/>
      <c r="F949" s="6"/>
      <c r="G949" s="678"/>
    </row>
    <row r="950" spans="1:9" ht="12.75" customHeight="1">
      <c r="A950" s="1742"/>
      <c r="B950" s="1742"/>
      <c r="C950" s="556"/>
      <c r="D950" s="1887" t="s">
        <v>2305</v>
      </c>
      <c r="E950" s="1887"/>
      <c r="F950" s="1887"/>
      <c r="G950" s="677"/>
    </row>
    <row r="951" spans="1:9" ht="12.75" customHeight="1">
      <c r="A951" s="714"/>
      <c r="B951" s="798" t="s">
        <v>316</v>
      </c>
      <c r="C951" s="556"/>
      <c r="D951" s="1864" t="s">
        <v>2306</v>
      </c>
      <c r="E951" s="1864"/>
      <c r="F951" s="1864"/>
      <c r="G951" s="677"/>
      <c r="I951" s="1774" t="s">
        <v>2509</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2307</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2331</v>
      </c>
      <c r="E969" s="1887"/>
      <c r="F969" s="1887"/>
      <c r="G969" s="678"/>
    </row>
    <row r="970" spans="1:9" ht="12.75" customHeight="1">
      <c r="A970" s="1714"/>
      <c r="B970" s="1714"/>
      <c r="C970" s="1746"/>
      <c r="D970" s="1877" t="s">
        <v>2308</v>
      </c>
      <c r="E970" s="1877"/>
      <c r="F970" s="1877"/>
      <c r="G970" s="678"/>
    </row>
    <row r="971" spans="1:9" ht="12.75" customHeight="1">
      <c r="A971" s="1714"/>
      <c r="B971" s="1714"/>
      <c r="C971" s="1746"/>
      <c r="D971" s="6"/>
      <c r="E971" s="6"/>
      <c r="F971" s="1738"/>
      <c r="G971" s="677"/>
    </row>
    <row r="972" spans="1:9" ht="12.75" customHeight="1">
      <c r="A972" s="1742"/>
      <c r="B972" s="798" t="s">
        <v>2659</v>
      </c>
      <c r="C972" s="556"/>
      <c r="D972" s="1873" t="s">
        <v>2309</v>
      </c>
      <c r="E972" s="1873"/>
      <c r="F972" s="1873"/>
      <c r="G972" s="677"/>
      <c r="I972" s="1774" t="s">
        <v>2487</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316</v>
      </c>
      <c r="C981" s="313"/>
      <c r="D981" s="1865" t="s">
        <v>2310</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316</v>
      </c>
      <c r="C986" s="313"/>
      <c r="D986" s="1865" t="s">
        <v>2311</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2659</v>
      </c>
      <c r="C989" s="556"/>
      <c r="D989" s="1877" t="s">
        <v>2312</v>
      </c>
      <c r="E989" s="1877"/>
      <c r="F989" s="1877"/>
      <c r="G989" s="677"/>
    </row>
    <row r="990" spans="1:7" ht="12.75" customHeight="1">
      <c r="A990" s="1742"/>
      <c r="B990" s="1742"/>
      <c r="C990" s="556"/>
      <c r="D990" s="6"/>
      <c r="E990" s="6"/>
      <c r="F990" s="6"/>
      <c r="G990" s="677"/>
    </row>
    <row r="991" spans="1:7" ht="12.75" customHeight="1">
      <c r="A991" s="714"/>
      <c r="B991" s="798" t="s">
        <v>316</v>
      </c>
      <c r="C991" s="556"/>
      <c r="D991" s="1877" t="s">
        <v>2313</v>
      </c>
      <c r="E991" s="1877"/>
      <c r="F991" s="1877"/>
      <c r="G991" s="677"/>
    </row>
    <row r="992" spans="1:7" ht="12.75" customHeight="1">
      <c r="A992" s="1742"/>
      <c r="B992" s="1742"/>
      <c r="C992" s="556"/>
      <c r="D992" s="1708"/>
      <c r="E992" s="6"/>
      <c r="F992" s="6"/>
      <c r="G992" s="677"/>
    </row>
    <row r="993" spans="1:9" ht="12.75" customHeight="1">
      <c r="A993" s="714"/>
      <c r="B993" s="798" t="s">
        <v>316</v>
      </c>
      <c r="C993" s="556"/>
      <c r="D993" s="1877" t="s">
        <v>2314</v>
      </c>
      <c r="E993" s="1877"/>
      <c r="F993" s="1877"/>
      <c r="G993" s="677"/>
    </row>
    <row r="994" spans="1:9" ht="12.75" customHeight="1">
      <c r="A994" s="1742"/>
      <c r="B994" s="1742"/>
      <c r="C994" s="556"/>
      <c r="D994" s="1708"/>
      <c r="E994" s="6"/>
      <c r="F994" s="6"/>
      <c r="G994" s="677"/>
    </row>
    <row r="995" spans="1:9" ht="12.75" customHeight="1">
      <c r="A995" s="714"/>
      <c r="B995" s="798" t="s">
        <v>316</v>
      </c>
      <c r="C995" s="556"/>
      <c r="D995" s="1864" t="s">
        <v>2315</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316</v>
      </c>
      <c r="C998" s="1759"/>
      <c r="D998" s="1931" t="s">
        <v>2316</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316</v>
      </c>
      <c r="C1001" s="1759"/>
      <c r="D1001" s="1962" t="s">
        <v>2317</v>
      </c>
      <c r="E1001" s="1962"/>
      <c r="F1001" s="1962"/>
      <c r="G1001" s="1760"/>
    </row>
    <row r="1002" spans="1:9" ht="12.75" customHeight="1">
      <c r="A1002" s="1759"/>
      <c r="B1002" s="1759"/>
      <c r="C1002" s="1759"/>
      <c r="D1002" s="1761"/>
      <c r="E1002" s="1762"/>
      <c r="F1002" s="1762"/>
      <c r="G1002" s="1760"/>
    </row>
    <row r="1003" spans="1:9" ht="12.75" customHeight="1">
      <c r="A1003" s="714"/>
      <c r="B1003" s="798" t="s">
        <v>316</v>
      </c>
      <c r="C1003" s="556"/>
      <c r="D1003" s="1877" t="s">
        <v>2318</v>
      </c>
      <c r="E1003" s="1877"/>
      <c r="F1003" s="1877"/>
      <c r="G1003" s="678"/>
    </row>
    <row r="1004" spans="1:9" ht="12.75" customHeight="1">
      <c r="A1004" s="714"/>
      <c r="B1004" s="714"/>
      <c r="C1004" s="556"/>
      <c r="D1004" s="1708"/>
      <c r="E1004" s="6"/>
      <c r="F1004" s="6"/>
      <c r="G1004" s="678"/>
    </row>
    <row r="1005" spans="1:9" ht="12.75" customHeight="1">
      <c r="A1005" s="714"/>
      <c r="B1005" s="798" t="s">
        <v>316</v>
      </c>
      <c r="C1005" s="556"/>
      <c r="D1005" s="1864" t="s">
        <v>2319</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2320</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2321</v>
      </c>
      <c r="E1010" s="1923"/>
      <c r="F1010" s="1923"/>
      <c r="G1010" s="678"/>
    </row>
    <row r="1011" spans="1:9" ht="12.75" customHeight="1">
      <c r="A1011" s="1726"/>
      <c r="B1011" s="1726"/>
      <c r="C1011" s="557"/>
      <c r="D1011" s="1961" t="s">
        <v>2322</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2336</v>
      </c>
      <c r="E1013" s="1923"/>
      <c r="F1013" s="1923"/>
      <c r="G1013" s="678"/>
      <c r="I1013" s="1774" t="s">
        <v>2459</v>
      </c>
    </row>
    <row r="1014" spans="1:9" ht="12.75" customHeight="1">
      <c r="A1014" s="1742"/>
      <c r="B1014" s="798" t="s">
        <v>2659</v>
      </c>
      <c r="C1014" s="556"/>
      <c r="D1014" s="1961" t="s">
        <v>1505</v>
      </c>
      <c r="E1014" s="1961"/>
      <c r="F1014" s="1961"/>
      <c r="G1014" s="678"/>
    </row>
    <row r="1015" spans="1:9" s="1772" customFormat="1" ht="12.75" customHeight="1">
      <c r="A1015" s="1742"/>
      <c r="B1015" s="714"/>
      <c r="C1015" s="556"/>
      <c r="D1015" s="1958" t="s">
        <v>2323</v>
      </c>
      <c r="E1015" s="1958"/>
      <c r="F1015" s="1958"/>
      <c r="G1015" s="678"/>
      <c r="I1015" s="1774"/>
    </row>
    <row r="1016" spans="1:9" ht="12.75" customHeight="1">
      <c r="A1016" s="1742"/>
      <c r="B1016" s="1742"/>
      <c r="C1016" s="556"/>
      <c r="D1016" s="1961"/>
      <c r="E1016" s="1961"/>
      <c r="F1016" s="1961"/>
      <c r="G1016" s="678"/>
    </row>
    <row r="1017" spans="1:9" ht="12.75" customHeight="1">
      <c r="A1017" s="1953" t="s">
        <v>2332</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1506</v>
      </c>
      <c r="E1019" s="1937"/>
      <c r="F1019" s="1937"/>
      <c r="G1019" s="686"/>
    </row>
    <row r="1020" spans="1:9" ht="12.75" customHeight="1">
      <c r="A1020" s="254"/>
      <c r="B1020" s="1775" t="s">
        <v>2660</v>
      </c>
      <c r="C1020" s="1776"/>
      <c r="D1020" s="1940" t="s">
        <v>1505</v>
      </c>
      <c r="E1020" s="1940"/>
      <c r="F1020" s="1940"/>
      <c r="G1020" s="686"/>
    </row>
    <row r="1021" spans="1:9" ht="12.75" customHeight="1">
      <c r="A1021" s="254"/>
      <c r="B1021" s="1772"/>
      <c r="C1021" s="1776"/>
      <c r="D1021" s="1940" t="s">
        <v>2333</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1185</v>
      </c>
      <c r="E1023" s="1959"/>
      <c r="F1023" s="1959"/>
      <c r="G1023" s="686"/>
      <c r="I1023" s="1774" t="s">
        <v>2488</v>
      </c>
    </row>
    <row r="1024" spans="1:9" ht="12.75" customHeight="1">
      <c r="A1024" s="503"/>
      <c r="B1024" s="503"/>
      <c r="C1024" s="502"/>
      <c r="D1024" s="1960" t="s">
        <v>1202</v>
      </c>
      <c r="E1024" s="1960"/>
      <c r="F1024" s="1960"/>
      <c r="G1024" s="1763"/>
    </row>
    <row r="1025" spans="1:9" ht="12.75" customHeight="1">
      <c r="A1025" s="714"/>
      <c r="B1025" s="1775" t="s">
        <v>2660</v>
      </c>
      <c r="C1025" s="557"/>
      <c r="D1025" s="1930" t="s">
        <v>1070</v>
      </c>
      <c r="E1025" s="1930"/>
      <c r="F1025" s="1930"/>
      <c r="G1025" s="678"/>
    </row>
    <row r="1026" spans="1:9" ht="12.75" customHeight="1">
      <c r="A1026" s="1726"/>
      <c r="B1026" s="1726"/>
      <c r="C1026" s="557"/>
      <c r="D1026" s="6"/>
      <c r="E1026" s="1955" t="s">
        <v>1186</v>
      </c>
      <c r="F1026" s="1955"/>
      <c r="G1026" s="678"/>
    </row>
    <row r="1027" spans="1:9">
      <c r="A1027" s="790"/>
      <c r="B1027" s="790"/>
      <c r="C1027" s="790"/>
      <c r="D1027" s="790"/>
      <c r="E1027" s="790"/>
      <c r="F1027" s="790"/>
      <c r="G1027" s="790"/>
    </row>
    <row r="1028" spans="1:9">
      <c r="A1028" s="1953" t="s">
        <v>2353</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2660</v>
      </c>
      <c r="C1033" s="790"/>
      <c r="D1033" s="1956" t="s">
        <v>2337</v>
      </c>
      <c r="E1033" s="1956"/>
      <c r="F1033" s="1956"/>
      <c r="G1033" s="790"/>
      <c r="I1033" s="1774" t="s">
        <v>2460</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2660</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2660</v>
      </c>
      <c r="C1043" s="790"/>
      <c r="D1043" s="1956" t="s">
        <v>2341</v>
      </c>
      <c r="E1043" s="1956"/>
      <c r="F1043" s="1956"/>
      <c r="G1043" s="790"/>
      <c r="I1043" s="1774" t="s">
        <v>2462</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2342</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2659</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2659</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2659</v>
      </c>
      <c r="C1058" s="790"/>
      <c r="D1058" s="1766" t="s">
        <v>2351</v>
      </c>
      <c r="E1058" s="1771"/>
      <c r="F1058" s="790"/>
      <c r="G1058" s="790"/>
      <c r="I1058" s="1774" t="s">
        <v>2465</v>
      </c>
    </row>
    <row r="1059" spans="1:9" s="1772" customFormat="1">
      <c r="D1059" s="1957" t="s">
        <v>2352</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2660</v>
      </c>
      <c r="C1066" s="790"/>
      <c r="D1066" s="1952" t="s">
        <v>2344</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3" t="s">
        <v>2354</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52" t="s">
        <v>2355</v>
      </c>
      <c r="E1076" s="1952"/>
      <c r="F1076" s="1952"/>
      <c r="G1076" s="790"/>
      <c r="I1076" s="1774" t="s">
        <v>2467</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316</v>
      </c>
      <c r="C1080" s="790"/>
      <c r="D1080" s="1952" t="s">
        <v>2356</v>
      </c>
      <c r="E1080" s="1952"/>
      <c r="F1080" s="1952"/>
      <c r="G1080" s="790"/>
      <c r="I1080" s="1774" t="s">
        <v>2468</v>
      </c>
    </row>
    <row r="1081" spans="1:9" s="1772" customFormat="1">
      <c r="D1081" s="1952"/>
      <c r="E1081" s="1952"/>
      <c r="F1081" s="1952"/>
      <c r="I1081" s="1774"/>
    </row>
    <row r="1082" spans="1:9" s="1772" customFormat="1">
      <c r="D1082" s="1767"/>
      <c r="I1082" s="1774"/>
    </row>
    <row r="1083" spans="1:9">
      <c r="A1083" s="790"/>
      <c r="B1083" s="1775" t="s">
        <v>316</v>
      </c>
      <c r="C1083" s="790"/>
      <c r="D1083" s="1952" t="s">
        <v>2515</v>
      </c>
      <c r="E1083" s="1952"/>
      <c r="F1083" s="1952"/>
      <c r="G1083" s="790"/>
      <c r="I1083" s="1774" t="s">
        <v>2513</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c r="B1089" s="1772"/>
      <c r="D1089" s="1767" t="s">
        <v>2514</v>
      </c>
    </row>
    <row r="1090" spans="1:9">
      <c r="A1090" s="790"/>
      <c r="B1090" s="1775" t="s">
        <v>316</v>
      </c>
      <c r="C1090" s="790"/>
      <c r="D1090" s="1952" t="s">
        <v>2357</v>
      </c>
      <c r="E1090" s="1952"/>
      <c r="F1090" s="1952"/>
      <c r="G1090" s="790"/>
      <c r="I1090" s="1837" t="s">
        <v>2469</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316</v>
      </c>
      <c r="C1094" s="790"/>
      <c r="D1094" s="1954" t="s">
        <v>2516</v>
      </c>
      <c r="E1094" s="1954"/>
      <c r="F1094" s="1954"/>
      <c r="G1094" s="790"/>
      <c r="I1094" s="1774" t="s">
        <v>2470</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316</v>
      </c>
      <c r="D1098" s="1865" t="s">
        <v>2518</v>
      </c>
      <c r="E1098" s="1865"/>
      <c r="F1098" s="1865"/>
      <c r="I1098" s="1774" t="s">
        <v>2517</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98" zoomScale="110" zoomScaleNormal="110" zoomScaleSheetLayoutView="80" workbookViewId="0">
      <selection activeCell="Z806" sqref="Z806:AE806"/>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84" t="s">
        <v>105</v>
      </c>
      <c r="B8" s="2284"/>
      <c r="C8" s="2284"/>
      <c r="D8" s="2284"/>
      <c r="E8" s="2284"/>
      <c r="F8" s="2284"/>
      <c r="G8" s="2284"/>
      <c r="H8" s="2284"/>
      <c r="I8" s="2284"/>
      <c r="J8" s="2284"/>
      <c r="K8" s="2284"/>
      <c r="L8" s="2284"/>
      <c r="M8" s="2284"/>
      <c r="N8" s="2284"/>
      <c r="O8" s="2284"/>
      <c r="P8" s="2284"/>
      <c r="Q8" s="2284"/>
      <c r="R8" s="2284"/>
      <c r="S8" s="2284"/>
      <c r="T8" s="2284"/>
      <c r="U8" s="2284"/>
      <c r="V8" s="2284"/>
      <c r="W8" s="2284"/>
      <c r="X8" s="2284"/>
      <c r="Y8" s="2284"/>
      <c r="Z8" s="2284"/>
      <c r="AA8" s="2284"/>
      <c r="AB8" s="2284"/>
      <c r="AC8" s="2284"/>
      <c r="AD8" s="2284"/>
      <c r="AE8" s="2284"/>
      <c r="AF8" s="2284"/>
      <c r="AG8" s="2284"/>
      <c r="AH8" s="2284"/>
      <c r="AI8" s="2284"/>
      <c r="AJ8" s="2284"/>
      <c r="AK8" s="2284"/>
      <c r="AL8" s="2284"/>
      <c r="AM8" s="1571"/>
      <c r="AN8" s="1571"/>
      <c r="AO8" s="1571"/>
      <c r="AP8" s="1571"/>
      <c r="AQ8" s="1571"/>
      <c r="AR8" s="1571"/>
      <c r="AS8" s="1571"/>
      <c r="AT8" s="1571"/>
      <c r="AU8" s="1571"/>
      <c r="AV8" s="1571"/>
      <c r="AW8" s="1571"/>
      <c r="AX8" s="1571"/>
      <c r="AY8" s="1571"/>
    </row>
    <row r="9" spans="1:96" s="719" customFormat="1" ht="12.75">
      <c r="A9" s="2441" t="s">
        <v>1991</v>
      </c>
      <c r="B9" s="2441"/>
      <c r="C9" s="2441"/>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1"/>
      <c r="AB9" s="2441"/>
      <c r="AC9" s="2441"/>
      <c r="AD9" s="2441"/>
      <c r="AE9" s="2441"/>
      <c r="AF9" s="2441"/>
      <c r="AG9" s="2441"/>
      <c r="AH9" s="2441"/>
      <c r="AI9" s="2441"/>
      <c r="AJ9" s="2441"/>
      <c r="AK9" s="2441"/>
      <c r="AL9" s="2441"/>
      <c r="AM9" s="1510"/>
      <c r="AN9" s="1510"/>
      <c r="AO9" s="1510"/>
      <c r="AP9" s="1510"/>
      <c r="AQ9" s="1510"/>
      <c r="AR9" s="1510"/>
      <c r="AS9" s="1510"/>
      <c r="AT9" s="1510"/>
      <c r="AU9" s="1510"/>
      <c r="AV9" s="1510"/>
      <c r="AW9" s="1510"/>
      <c r="AX9" s="1510"/>
      <c r="AY9" s="1510"/>
      <c r="CR9" s="25"/>
    </row>
    <row r="10" spans="1:96" ht="15" customHeight="1">
      <c r="A10" s="2079" t="s">
        <v>1992</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
      <c r="AN10" s="20"/>
      <c r="AO10" s="20"/>
      <c r="AP10" s="20"/>
      <c r="AQ10" s="20"/>
      <c r="AR10" s="20"/>
      <c r="AS10" s="20"/>
      <c r="AT10" s="20"/>
      <c r="AU10" s="20"/>
      <c r="AV10" s="20"/>
      <c r="AW10" s="20"/>
      <c r="AX10" s="20"/>
      <c r="AY10" s="20"/>
    </row>
    <row r="11" spans="1:96" ht="15" customHeight="1">
      <c r="A11" s="2441" t="s">
        <v>2012</v>
      </c>
      <c r="B11" s="2441"/>
      <c r="C11" s="2441"/>
      <c r="D11" s="2441"/>
      <c r="E11" s="2441"/>
      <c r="F11" s="2441"/>
      <c r="G11" s="2441"/>
      <c r="H11" s="2441"/>
      <c r="I11" s="2441"/>
      <c r="J11" s="2441"/>
      <c r="K11" s="2441"/>
      <c r="L11" s="2441"/>
      <c r="M11" s="2441"/>
      <c r="N11" s="2441"/>
      <c r="O11" s="2441"/>
      <c r="P11" s="2441"/>
      <c r="Q11" s="2441"/>
      <c r="R11" s="2441"/>
      <c r="S11" s="2441"/>
      <c r="T11" s="2441"/>
      <c r="U11" s="2441"/>
      <c r="V11" s="2441"/>
      <c r="W11" s="2441"/>
      <c r="X11" s="2441"/>
      <c r="Y11" s="2441"/>
      <c r="Z11" s="2441"/>
      <c r="AA11" s="2441"/>
      <c r="AB11" s="2441"/>
      <c r="AC11" s="2441"/>
      <c r="AD11" s="2441"/>
      <c r="AE11" s="2441"/>
      <c r="AF11" s="2441"/>
      <c r="AG11" s="2441"/>
      <c r="AH11" s="2441"/>
      <c r="AI11" s="2441"/>
      <c r="AJ11" s="2441"/>
      <c r="AK11" s="2441"/>
      <c r="AL11" s="2441"/>
      <c r="AM11" s="1510"/>
      <c r="AN11" s="1510"/>
      <c r="AO11" s="1510"/>
      <c r="AP11" s="1510"/>
      <c r="AQ11" s="1510"/>
      <c r="AR11" s="1510"/>
      <c r="AS11" s="1510"/>
      <c r="AT11" s="1510"/>
      <c r="AU11" s="1510"/>
      <c r="AV11" s="1510"/>
      <c r="AW11" s="1510"/>
      <c r="AX11" s="1510"/>
      <c r="AY11" s="1510"/>
    </row>
    <row r="12" spans="1:96" ht="12.75">
      <c r="A12" s="2466" t="s">
        <v>2520</v>
      </c>
      <c r="B12" s="2467"/>
      <c r="C12" s="2467"/>
      <c r="D12" s="2467"/>
      <c r="E12" s="2467"/>
      <c r="F12" s="2467"/>
      <c r="G12" s="2467"/>
      <c r="H12" s="2467"/>
      <c r="I12" s="2467"/>
      <c r="J12" s="2467"/>
      <c r="K12" s="2467"/>
      <c r="L12" s="2467"/>
      <c r="M12" s="2467"/>
      <c r="N12" s="2467"/>
      <c r="O12" s="2467"/>
      <c r="P12" s="2467"/>
      <c r="Q12" s="2467"/>
      <c r="R12" s="2467"/>
      <c r="S12" s="2467"/>
      <c r="T12" s="2467"/>
      <c r="U12" s="2467"/>
      <c r="V12" s="2467"/>
      <c r="W12" s="2467"/>
      <c r="X12" s="2467"/>
      <c r="Y12" s="2467"/>
      <c r="Z12" s="2467"/>
      <c r="AA12" s="2467"/>
      <c r="AB12" s="2467"/>
      <c r="AC12" s="2467"/>
      <c r="AD12" s="2467"/>
      <c r="AE12" s="2467"/>
      <c r="AF12" s="2467"/>
      <c r="AG12" s="2467"/>
      <c r="AH12" s="2467"/>
      <c r="AI12" s="2467"/>
      <c r="AJ12" s="2467"/>
      <c r="AK12" s="2467"/>
      <c r="AL12" s="2467"/>
      <c r="AM12" s="1516"/>
      <c r="AN12" s="1516"/>
      <c r="AO12" s="1516"/>
      <c r="AP12" s="1516"/>
      <c r="AQ12" s="1516"/>
      <c r="AR12" s="1516"/>
      <c r="AS12" s="1516"/>
      <c r="AT12" s="1516"/>
      <c r="AU12" s="1516"/>
      <c r="AV12" s="1516"/>
      <c r="AW12" s="1516"/>
      <c r="AX12" s="1516"/>
      <c r="AY12" s="1516"/>
    </row>
    <row r="13" spans="1:96" ht="12.75">
      <c r="A13" s="1860" t="s">
        <v>1386</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57" t="s">
        <v>2528</v>
      </c>
      <c r="I16" s="2437"/>
      <c r="J16" s="2437"/>
      <c r="K16" s="2437"/>
      <c r="L16" s="2437"/>
      <c r="M16" s="2437"/>
      <c r="N16" s="2437"/>
      <c r="O16" s="2437"/>
      <c r="P16" s="2437"/>
      <c r="Q16" s="2437"/>
      <c r="R16" s="2437"/>
      <c r="S16" s="2437"/>
      <c r="T16" s="2437"/>
      <c r="U16" s="2437"/>
      <c r="V16" s="2437"/>
      <c r="W16" s="2437"/>
      <c r="X16" s="2437"/>
      <c r="Y16" s="2437"/>
      <c r="Z16" s="2437"/>
      <c r="AA16" s="2437"/>
      <c r="AB16" s="2437"/>
      <c r="AC16" s="2437"/>
      <c r="AD16" s="2437"/>
      <c r="AE16" s="2437"/>
      <c r="AF16" s="2437"/>
      <c r="AG16" s="2437"/>
      <c r="AH16" s="2437"/>
      <c r="AI16" s="2437"/>
      <c r="AJ16" s="2437"/>
    </row>
    <row r="17" spans="1:96" ht="12.75" customHeight="1"/>
    <row r="18" spans="1:96" ht="12.75" customHeight="1">
      <c r="A18" s="134" t="s">
        <v>106</v>
      </c>
      <c r="C18" s="7"/>
      <c r="D18" s="7"/>
      <c r="E18" s="7"/>
      <c r="F18" s="7"/>
      <c r="G18" s="7"/>
      <c r="H18" s="2291" t="s">
        <v>2601</v>
      </c>
      <c r="I18" s="2346"/>
      <c r="J18" s="2346"/>
      <c r="K18" s="2346"/>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row>
    <row r="19" spans="1:96" ht="12.75" customHeight="1"/>
    <row r="20" spans="1:96" ht="14.25" customHeight="1">
      <c r="A20" s="2449" t="s">
        <v>936</v>
      </c>
      <c r="B20" s="2449"/>
      <c r="C20" s="2449"/>
      <c r="D20" s="2449"/>
      <c r="E20" s="2449"/>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1574"/>
      <c r="AN20" s="1574"/>
      <c r="AO20" s="1574"/>
      <c r="AP20" s="1574"/>
      <c r="AQ20" s="1574"/>
      <c r="AR20" s="1574"/>
      <c r="AS20" s="1574"/>
      <c r="AT20" s="1574"/>
      <c r="AU20" s="1574"/>
      <c r="AV20" s="1574"/>
      <c r="AW20" s="1574"/>
      <c r="AX20" s="1574"/>
      <c r="AY20" s="1574"/>
    </row>
    <row r="21" spans="1:96" ht="12.75" customHeight="1">
      <c r="A21" s="2469" t="s">
        <v>1116</v>
      </c>
      <c r="B21" s="2469"/>
      <c r="C21" s="2469"/>
      <c r="D21" s="2469"/>
      <c r="E21" s="2469"/>
      <c r="F21" s="2469"/>
      <c r="G21" s="2469"/>
      <c r="H21" s="2469"/>
      <c r="I21" s="2469"/>
      <c r="J21" s="2469"/>
      <c r="K21" s="2469"/>
      <c r="L21" s="2469"/>
      <c r="M21" s="2469"/>
      <c r="N21" s="2469"/>
      <c r="O21" s="2469"/>
      <c r="P21" s="2469"/>
      <c r="Q21" s="2469"/>
      <c r="R21" s="2469"/>
      <c r="S21" s="2469"/>
      <c r="T21" s="2469"/>
      <c r="U21" s="2469"/>
      <c r="V21" s="2469"/>
      <c r="W21" s="2469"/>
      <c r="X21" s="2469"/>
      <c r="Y21" s="2469"/>
      <c r="Z21" s="2469"/>
      <c r="AA21" s="2469"/>
      <c r="AB21" s="2469"/>
      <c r="AC21" s="2469"/>
      <c r="AD21" s="2469"/>
      <c r="AE21" s="2469"/>
      <c r="AF21" s="2469"/>
      <c r="AG21" s="2469"/>
      <c r="AH21" s="2469"/>
      <c r="AI21" s="2469"/>
      <c r="AJ21" s="2469"/>
      <c r="AK21" s="2469"/>
      <c r="AL21" s="246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8">
        <f>'Basis &amp; Credits'!AB56</f>
        <v>9236122</v>
      </c>
      <c r="N26" s="2468"/>
      <c r="O26" s="2468"/>
      <c r="P26" s="2468"/>
      <c r="Q26" s="2468"/>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8">
        <f>'Basis &amp; Credits'!AB77</f>
        <v>0</v>
      </c>
      <c r="N27" s="2028"/>
      <c r="O27" s="2028"/>
      <c r="P27" s="2028"/>
      <c r="Q27" s="2028"/>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3" t="s">
        <v>706</v>
      </c>
      <c r="P33" s="2033"/>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50"/>
      <c r="H122" s="2450"/>
      <c r="I122" s="239" t="s">
        <v>187</v>
      </c>
      <c r="L122" s="2450"/>
      <c r="M122" s="2450"/>
      <c r="N122" s="2450"/>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71"/>
      <c r="D124" s="2471"/>
      <c r="E124" s="2471"/>
      <c r="F124" s="2471"/>
      <c r="G124" s="2471"/>
      <c r="H124" s="2471"/>
      <c r="I124" s="2471"/>
      <c r="J124" s="2471"/>
      <c r="K124" s="247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50"/>
      <c r="Z126" s="2450"/>
      <c r="AA126" s="2450"/>
      <c r="AB126" s="2450"/>
      <c r="AC126" s="2450"/>
      <c r="AD126" s="2450"/>
      <c r="AE126" s="2450"/>
      <c r="AF126" s="2450"/>
      <c r="AG126" s="2450"/>
      <c r="AH126" s="2450"/>
      <c r="AI126" s="2450"/>
      <c r="AJ126" s="2450"/>
      <c r="AK126" s="2450"/>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40"/>
      <c r="Z129" s="2440"/>
      <c r="AA129" s="2440"/>
      <c r="AB129" s="2440"/>
      <c r="AC129" s="2440"/>
      <c r="AD129" s="2440"/>
      <c r="AE129" s="2440"/>
      <c r="AF129" s="2440"/>
      <c r="AG129" s="2440"/>
      <c r="AH129" s="2440"/>
      <c r="AI129" s="2440"/>
      <c r="AJ129" s="2440"/>
      <c r="AK129" s="2440"/>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0"/>
      <c r="Z132" s="2440"/>
      <c r="AA132" s="2440"/>
      <c r="AB132" s="2440"/>
      <c r="AC132" s="2440"/>
      <c r="AD132" s="2440"/>
      <c r="AE132" s="2440"/>
      <c r="AF132" s="2440"/>
      <c r="AG132" s="2440"/>
      <c r="AH132" s="2440"/>
      <c r="AI132" s="2440"/>
      <c r="AJ132" s="2440"/>
      <c r="AK132" s="244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0"/>
      <c r="G150" s="2470"/>
      <c r="H150" s="2470"/>
      <c r="I150" s="2470"/>
      <c r="J150" s="2470"/>
      <c r="K150" s="2470"/>
      <c r="L150" s="2470"/>
      <c r="M150" s="2470"/>
      <c r="N150" s="2470"/>
      <c r="O150" s="2470"/>
      <c r="P150" s="2470"/>
      <c r="Q150" s="2470"/>
      <c r="R150" s="2470"/>
      <c r="S150" s="2470"/>
      <c r="T150" s="247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91" t="s">
        <v>771</v>
      </c>
      <c r="P153" s="2346"/>
      <c r="Q153" s="2346"/>
      <c r="R153" s="2346"/>
      <c r="S153" s="2346"/>
      <c r="T153" s="2346"/>
      <c r="U153" s="2346"/>
      <c r="V153" s="2346"/>
      <c r="W153" s="2346"/>
      <c r="X153" s="2346"/>
      <c r="Y153" s="2346"/>
      <c r="Z153" s="2346"/>
      <c r="AA153" s="2346"/>
      <c r="AB153" s="2346"/>
      <c r="AC153" s="2346"/>
      <c r="AD153" s="2346"/>
      <c r="AE153" s="2346"/>
      <c r="AF153" s="2346"/>
      <c r="AG153" s="2346"/>
      <c r="AH153" s="2346"/>
    </row>
    <row r="154" spans="1:96" ht="12.75" customHeight="1">
      <c r="D154" s="466" t="s">
        <v>462</v>
      </c>
      <c r="F154" s="32"/>
      <c r="G154" s="32"/>
      <c r="H154" s="32"/>
      <c r="I154" s="32"/>
      <c r="J154" s="32"/>
      <c r="K154" s="32"/>
      <c r="L154" s="32"/>
      <c r="M154" s="32"/>
      <c r="N154" s="32"/>
      <c r="O154" s="2082" t="s">
        <v>2602</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2.75">
      <c r="D155" s="13" t="s">
        <v>464</v>
      </c>
      <c r="F155" s="13"/>
      <c r="G155" s="13"/>
      <c r="H155" s="13"/>
      <c r="I155" s="13"/>
      <c r="J155" s="13"/>
      <c r="K155" s="13"/>
      <c r="L155" s="13"/>
      <c r="M155" s="13"/>
      <c r="N155" s="13"/>
      <c r="O155" s="2442" t="s">
        <v>463</v>
      </c>
      <c r="P155" s="2442"/>
      <c r="Q155" s="2442"/>
      <c r="R155" s="2442"/>
      <c r="S155" s="2442"/>
      <c r="T155" s="2442"/>
      <c r="U155" s="2442"/>
      <c r="V155" s="2442"/>
      <c r="W155" s="2442"/>
      <c r="X155" s="2442"/>
      <c r="Y155" s="2442"/>
      <c r="Z155" s="2442"/>
      <c r="AA155" s="2442"/>
      <c r="AB155" s="2442"/>
      <c r="AC155" s="2442"/>
      <c r="AD155" s="2442"/>
      <c r="AE155" s="2442"/>
      <c r="AF155" s="2442"/>
      <c r="AG155" s="2442"/>
      <c r="AH155" s="2442"/>
      <c r="AZ155" s="25"/>
    </row>
    <row r="156" spans="1:96" ht="12.75">
      <c r="D156" s="32" t="s">
        <v>322</v>
      </c>
      <c r="F156" s="32"/>
      <c r="G156" s="32"/>
      <c r="H156" s="32"/>
      <c r="I156" s="32"/>
      <c r="J156" s="32"/>
      <c r="K156" s="32"/>
      <c r="L156" s="32"/>
      <c r="M156" s="32"/>
      <c r="N156" s="32"/>
      <c r="O156" s="2291" t="s">
        <v>2603</v>
      </c>
      <c r="P156" s="2055"/>
      <c r="Q156" s="2055"/>
      <c r="R156" s="2055"/>
      <c r="S156" s="2055"/>
      <c r="T156" s="2055"/>
      <c r="U156" s="2055"/>
      <c r="V156" s="2055"/>
      <c r="W156" s="2055"/>
      <c r="X156" s="2055"/>
      <c r="Y156" s="2055"/>
      <c r="Z156" s="2055"/>
      <c r="AA156" s="2055"/>
      <c r="AB156" s="2055"/>
      <c r="AC156" s="2055"/>
      <c r="AD156" s="2055"/>
      <c r="AE156" s="2055"/>
      <c r="AF156" s="2055"/>
      <c r="AG156" s="2055"/>
      <c r="AH156" s="2055"/>
      <c r="BT156" s="12" t="s">
        <v>316</v>
      </c>
    </row>
    <row r="157" spans="1:96" ht="12.75">
      <c r="D157" s="32" t="s">
        <v>323</v>
      </c>
      <c r="F157" s="32"/>
      <c r="G157" s="32"/>
      <c r="H157" s="32"/>
      <c r="I157" s="32"/>
      <c r="J157" s="32"/>
      <c r="K157" s="32"/>
      <c r="L157" s="32"/>
      <c r="M157" s="32"/>
      <c r="N157" s="32"/>
      <c r="O157" s="2291" t="s">
        <v>771</v>
      </c>
      <c r="P157" s="2346"/>
      <c r="Q157" s="2346"/>
      <c r="R157" s="2346"/>
      <c r="S157" s="2346"/>
      <c r="T157" s="2346"/>
      <c r="U157" s="2346"/>
      <c r="V157" s="2346"/>
      <c r="W157" s="2346"/>
      <c r="X157" s="234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43">
        <v>94103</v>
      </c>
      <c r="P158" s="2443"/>
      <c r="Q158" s="2443"/>
      <c r="R158" s="2443"/>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44" t="s">
        <v>2604</v>
      </c>
      <c r="P159" s="2445"/>
      <c r="Q159" s="2445"/>
      <c r="R159" s="2445"/>
      <c r="S159" s="2445"/>
      <c r="T159" s="2445"/>
      <c r="V159" s="146" t="s">
        <v>277</v>
      </c>
      <c r="W159" s="2444"/>
      <c r="X159" s="2444"/>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44" t="s">
        <v>2605</v>
      </c>
      <c r="P160" s="2445"/>
      <c r="Q160" s="2445"/>
      <c r="R160" s="2445"/>
      <c r="S160" s="2445"/>
      <c r="T160" s="2445"/>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51" t="s">
        <v>2606</v>
      </c>
      <c r="P161" s="2351"/>
      <c r="Q161" s="2351"/>
      <c r="R161" s="2351"/>
      <c r="S161" s="2351"/>
      <c r="T161" s="2351"/>
      <c r="U161" s="2351"/>
      <c r="V161" s="2351"/>
      <c r="W161" s="2351"/>
      <c r="X161" s="2351"/>
      <c r="Y161" s="2351"/>
      <c r="Z161" s="2351"/>
      <c r="AA161" s="2351"/>
      <c r="AB161" s="2351"/>
      <c r="AC161" s="2351"/>
      <c r="AD161" s="2351"/>
      <c r="AE161" s="2351"/>
      <c r="AF161" s="2351"/>
      <c r="AG161" s="2351"/>
      <c r="AH161" s="2351"/>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72" t="s">
        <v>1456</v>
      </c>
      <c r="E164" s="2472"/>
      <c r="F164" s="2472"/>
      <c r="G164" s="2472"/>
      <c r="H164" s="2472"/>
      <c r="I164" s="2472"/>
      <c r="J164" s="2472"/>
      <c r="K164" s="2472"/>
      <c r="L164" s="2472"/>
      <c r="M164" s="2472"/>
      <c r="N164" s="2472"/>
      <c r="O164" s="2472"/>
      <c r="P164" s="2472"/>
      <c r="Q164" s="2472"/>
      <c r="R164" s="2472"/>
      <c r="S164" s="2472"/>
      <c r="T164" s="2472"/>
      <c r="U164" s="2472"/>
      <c r="V164" s="2472"/>
      <c r="W164" s="2472"/>
      <c r="X164" s="2472"/>
      <c r="Y164" s="2472"/>
      <c r="Z164" s="2472"/>
      <c r="AA164" s="2472"/>
      <c r="AB164" s="2472"/>
      <c r="AC164" s="2472"/>
      <c r="AD164" s="2472"/>
      <c r="AE164" s="2472"/>
      <c r="AF164" s="2472"/>
      <c r="AG164" s="2472"/>
      <c r="AH164" s="2472"/>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7" t="s">
        <v>572</v>
      </c>
      <c r="B169" s="2377"/>
      <c r="C169" s="2377"/>
      <c r="D169" s="2377"/>
      <c r="E169" s="2377"/>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D169" s="2377"/>
      <c r="AE169" s="2377"/>
      <c r="AF169" s="2377"/>
      <c r="AG169" s="2377"/>
      <c r="AH169" s="2377"/>
      <c r="AI169" s="2377"/>
      <c r="AJ169" s="2377"/>
      <c r="AK169" s="2377"/>
      <c r="AL169" s="237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8"/>
      <c r="B170" s="2378"/>
      <c r="C170" s="2378"/>
      <c r="D170" s="237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D170" s="2378"/>
      <c r="AE170" s="2378"/>
      <c r="AF170" s="2378"/>
      <c r="AG170" s="2378"/>
      <c r="AH170" s="2378"/>
      <c r="AI170" s="2378"/>
      <c r="AJ170" s="2378"/>
      <c r="AK170" s="2378"/>
      <c r="AL170" s="237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58" t="s">
        <v>389</v>
      </c>
      <c r="K173" s="2458"/>
      <c r="L173" s="2458"/>
      <c r="M173" s="2458"/>
      <c r="N173" s="2458"/>
      <c r="O173" s="2458"/>
      <c r="P173" s="2458"/>
      <c r="Q173" s="2458"/>
      <c r="R173" s="2458"/>
      <c r="S173" s="245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55" t="s">
        <v>2607</v>
      </c>
      <c r="K174" s="2055"/>
      <c r="L174" s="2055"/>
      <c r="M174" s="2055"/>
      <c r="N174" s="2055"/>
      <c r="O174" s="2055"/>
      <c r="P174" s="2055"/>
      <c r="Q174" s="2055"/>
      <c r="R174" s="2055"/>
      <c r="S174" s="2055"/>
      <c r="T174" s="2055"/>
      <c r="U174" s="2055"/>
      <c r="V174" s="2055"/>
      <c r="W174" s="2055"/>
      <c r="X174" s="2055"/>
      <c r="Y174" s="2055"/>
      <c r="Z174" s="2055"/>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3"/>
      <c r="V175" s="203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7"/>
      <c r="V176" s="2047"/>
      <c r="W176" s="4" t="s">
        <v>315</v>
      </c>
      <c r="X176" s="2461"/>
      <c r="Y176" s="246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3"/>
      <c r="S177" s="203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2"/>
      <c r="AG178" s="2292"/>
      <c r="AH178" s="4" t="s">
        <v>315</v>
      </c>
      <c r="AI178" s="2430"/>
      <c r="AJ178" s="2430"/>
      <c r="AK178" s="243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3"/>
      <c r="Y180" s="203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3" t="str">
        <f>H18</f>
        <v>Potrero Block B</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82" t="s">
        <v>2608</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55"/>
      <c r="F187" s="2455"/>
      <c r="G187" s="2455"/>
      <c r="H187" s="2455"/>
      <c r="I187" s="2455"/>
      <c r="J187" s="2455"/>
      <c r="K187" s="2455"/>
      <c r="L187" s="2455"/>
      <c r="M187" s="2455"/>
      <c r="N187" s="2455"/>
      <c r="O187" s="2455"/>
      <c r="P187" s="2455"/>
      <c r="Q187" s="2455"/>
      <c r="R187" s="2455"/>
      <c r="S187" s="2455"/>
      <c r="T187" s="2455"/>
      <c r="U187" s="2455"/>
      <c r="V187" s="2455"/>
      <c r="W187" s="2455"/>
      <c r="X187" s="2455"/>
      <c r="Y187" s="2455"/>
      <c r="Z187" s="2455"/>
      <c r="AA187" s="2455"/>
      <c r="AB187" s="2455"/>
      <c r="AC187" s="2455"/>
      <c r="AD187" s="2455"/>
      <c r="AE187" s="245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56"/>
      <c r="F188" s="2456"/>
      <c r="G188" s="2456"/>
      <c r="H188" s="2456"/>
      <c r="I188" s="2456"/>
      <c r="J188" s="2456"/>
      <c r="K188" s="2456"/>
      <c r="L188" s="2456"/>
      <c r="M188" s="2456"/>
      <c r="N188" s="2456"/>
      <c r="O188" s="2456"/>
      <c r="P188" s="2456"/>
      <c r="Q188" s="2456"/>
      <c r="R188" s="2456"/>
      <c r="S188" s="2456"/>
      <c r="T188" s="2456"/>
      <c r="U188" s="2456"/>
      <c r="V188" s="2456"/>
      <c r="W188" s="2456"/>
      <c r="X188" s="2456"/>
      <c r="Y188" s="2456"/>
      <c r="Z188" s="2456"/>
      <c r="AA188" s="2456"/>
      <c r="AB188" s="2456"/>
      <c r="AC188" s="2456"/>
      <c r="AD188" s="2456"/>
      <c r="AE188" s="245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291" t="s">
        <v>771</v>
      </c>
      <c r="J189" s="2055"/>
      <c r="K189" s="2055"/>
      <c r="L189" s="2055"/>
      <c r="M189" s="2055"/>
      <c r="N189" s="2055"/>
      <c r="O189" s="2055"/>
      <c r="P189" s="2055"/>
      <c r="Q189" s="25" t="s">
        <v>617</v>
      </c>
      <c r="T189" s="2055" t="s">
        <v>771</v>
      </c>
      <c r="U189" s="2055"/>
      <c r="V189" s="2055"/>
      <c r="W189" s="2055"/>
      <c r="X189" s="2055"/>
      <c r="Y189" s="2055"/>
      <c r="Z189" s="2055"/>
      <c r="AA189" s="2055"/>
      <c r="AB189" s="2055"/>
      <c r="AC189" s="2055"/>
      <c r="AD189" s="2055"/>
      <c r="AE189" s="2055"/>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5">
        <v>94107</v>
      </c>
      <c r="J190" s="2035"/>
      <c r="K190" s="2035"/>
      <c r="L190" s="2035"/>
      <c r="M190" s="2035"/>
      <c r="N190" s="2035"/>
      <c r="O190" s="25" t="s">
        <v>620</v>
      </c>
      <c r="P190" s="25"/>
      <c r="Q190" s="25"/>
      <c r="R190" s="25"/>
      <c r="S190" s="25"/>
      <c r="T190" s="2452">
        <v>614</v>
      </c>
      <c r="U190" s="2452"/>
      <c r="V190" s="2452"/>
      <c r="W190" s="2452"/>
      <c r="X190" s="2452"/>
      <c r="Y190" s="2452"/>
      <c r="Z190" s="2452"/>
      <c r="AA190" s="2452"/>
      <c r="AB190" s="2452"/>
      <c r="AC190" s="2452"/>
      <c r="AD190" s="2452"/>
      <c r="AE190" s="2452"/>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54" t="s">
        <v>2609</v>
      </c>
      <c r="O191" s="2455"/>
      <c r="P191" s="2455"/>
      <c r="Q191" s="2455"/>
      <c r="R191" s="2455"/>
      <c r="S191" s="2455"/>
      <c r="T191" s="2455"/>
      <c r="U191" s="2455"/>
      <c r="V191" s="2455"/>
      <c r="W191" s="2455"/>
      <c r="X191" s="2455"/>
      <c r="Y191" s="2455"/>
      <c r="Z191" s="2455"/>
      <c r="AA191" s="2455"/>
      <c r="AB191" s="2455"/>
      <c r="AC191" s="2455"/>
      <c r="AD191" s="2455"/>
      <c r="AE191" s="2455"/>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56"/>
      <c r="O192" s="2456"/>
      <c r="P192" s="2456"/>
      <c r="Q192" s="2456"/>
      <c r="R192" s="2456"/>
      <c r="S192" s="2456"/>
      <c r="T192" s="2456"/>
      <c r="U192" s="2456"/>
      <c r="V192" s="2456"/>
      <c r="W192" s="2456"/>
      <c r="X192" s="2456"/>
      <c r="Y192" s="2456"/>
      <c r="Z192" s="2456"/>
      <c r="AA192" s="2456"/>
      <c r="AB192" s="2456"/>
      <c r="AC192" s="2456"/>
      <c r="AD192" s="2456"/>
      <c r="AE192" s="2456"/>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464" t="s">
        <v>2610</v>
      </c>
      <c r="U193" s="2464"/>
      <c r="V193" s="2464"/>
      <c r="W193" s="2464"/>
      <c r="X193" s="2464"/>
      <c r="Y193" s="2464"/>
      <c r="Z193" s="2464"/>
      <c r="AA193" s="2464"/>
      <c r="AB193" s="2464"/>
      <c r="AC193" s="2464"/>
      <c r="AD193" s="2464"/>
      <c r="AE193" s="2464"/>
      <c r="AF193" s="2464"/>
      <c r="AG193" s="2464"/>
      <c r="AH193" s="2464"/>
      <c r="AI193" s="2464"/>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3" t="s">
        <v>578</v>
      </c>
      <c r="U194" s="2033"/>
      <c r="W194" s="25" t="s">
        <v>722</v>
      </c>
      <c r="X194" s="25"/>
      <c r="Y194" s="25"/>
      <c r="Z194" s="25"/>
      <c r="AA194" s="25"/>
      <c r="AB194" s="25"/>
      <c r="AC194" s="25"/>
      <c r="AD194" s="25"/>
      <c r="AE194" s="25"/>
      <c r="AF194" s="25"/>
      <c r="AG194" s="25"/>
      <c r="AH194" s="2033">
        <v>12</v>
      </c>
      <c r="AI194" s="2033"/>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73" t="s">
        <v>706</v>
      </c>
      <c r="U195" s="2273"/>
      <c r="V195" s="12"/>
      <c r="W195" s="25" t="s">
        <v>723</v>
      </c>
      <c r="X195" s="25"/>
      <c r="Y195" s="25"/>
      <c r="Z195" s="25"/>
      <c r="AA195" s="25"/>
      <c r="AB195" s="25"/>
      <c r="AC195" s="25"/>
      <c r="AD195" s="25"/>
      <c r="AE195" s="25"/>
      <c r="AF195" s="25"/>
      <c r="AG195" s="25"/>
      <c r="AH195" s="2033">
        <v>17</v>
      </c>
      <c r="AI195" s="2033"/>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73" t="s">
        <v>706</v>
      </c>
      <c r="U196" s="2273"/>
      <c r="W196" s="25" t="s">
        <v>724</v>
      </c>
      <c r="X196" s="25"/>
      <c r="Y196" s="25"/>
      <c r="Z196" s="25"/>
      <c r="AA196" s="25"/>
      <c r="AB196" s="25"/>
      <c r="AC196" s="25"/>
      <c r="AD196" s="25"/>
      <c r="AE196" s="25"/>
      <c r="AF196" s="25"/>
      <c r="AG196" s="25"/>
      <c r="AH196" s="2033">
        <v>11</v>
      </c>
      <c r="AI196" s="203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73"/>
      <c r="U197" s="2273"/>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3" t="s">
        <v>706</v>
      </c>
      <c r="Z198" s="203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3" t="s">
        <v>403</v>
      </c>
      <c r="E203" s="2023"/>
      <c r="F203" s="2023"/>
      <c r="G203" s="2023"/>
      <c r="H203" s="2023"/>
      <c r="I203" s="2023"/>
      <c r="J203" s="2023"/>
      <c r="K203" s="2023"/>
      <c r="L203" s="2023"/>
      <c r="M203" s="2023"/>
      <c r="P203" s="2447">
        <f>M26</f>
        <v>9236122</v>
      </c>
      <c r="Q203" s="2448"/>
      <c r="R203" s="2448"/>
      <c r="S203" s="2448"/>
      <c r="T203" s="2448"/>
      <c r="U203" s="2448"/>
      <c r="V203" s="25"/>
      <c r="W203" s="25"/>
      <c r="X203" s="25"/>
      <c r="Y203" s="25"/>
      <c r="Z203" s="2459" t="s">
        <v>1384</v>
      </c>
      <c r="AA203" s="2459"/>
      <c r="AB203" s="2459"/>
      <c r="AC203" s="2459"/>
      <c r="AD203" s="2459"/>
      <c r="AE203" s="2459"/>
      <c r="AF203" s="245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65" t="s">
        <v>1477</v>
      </c>
      <c r="E204" s="2023"/>
      <c r="F204" s="2023"/>
      <c r="G204" s="2023"/>
      <c r="H204" s="2023"/>
      <c r="I204" s="2023"/>
      <c r="J204" s="2023"/>
      <c r="K204" s="2023"/>
      <c r="L204" s="2023"/>
      <c r="M204" s="2023"/>
      <c r="P204" s="2448">
        <f>M27</f>
        <v>0</v>
      </c>
      <c r="Q204" s="2448"/>
      <c r="R204" s="2448"/>
      <c r="S204" s="2448"/>
      <c r="T204" s="2448"/>
      <c r="U204" s="2448"/>
      <c r="V204" s="47"/>
      <c r="W204" s="58" t="s">
        <v>2219</v>
      </c>
      <c r="Z204" s="2459"/>
      <c r="AA204" s="2459"/>
      <c r="AB204" s="2459"/>
      <c r="AC204" s="2459"/>
      <c r="AD204" s="2459"/>
      <c r="AE204" s="2459"/>
      <c r="AF204" s="2459"/>
      <c r="AG204" s="25" t="s">
        <v>1478</v>
      </c>
      <c r="AH204" s="25"/>
      <c r="AI204" s="25"/>
      <c r="AJ204" s="25"/>
      <c r="AK204" s="25"/>
      <c r="AL204" s="25"/>
      <c r="AM204" s="25"/>
      <c r="AN204" s="25"/>
      <c r="AO204" s="25"/>
      <c r="AP204" s="2033" t="s">
        <v>706</v>
      </c>
      <c r="AQ204" s="2033"/>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0"/>
      <c r="AA205" s="2460"/>
      <c r="AB205" s="2460"/>
      <c r="AC205" s="2460"/>
      <c r="AD205" s="2460"/>
      <c r="AE205" s="2460"/>
      <c r="AF205" s="2460"/>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46" t="s">
        <v>2611</v>
      </c>
      <c r="E207" s="2346"/>
      <c r="F207" s="2346"/>
      <c r="G207" s="2346"/>
      <c r="H207" s="2346"/>
      <c r="I207" s="2346"/>
      <c r="J207" s="2346"/>
      <c r="K207" s="2346"/>
      <c r="L207" s="2346"/>
      <c r="M207" s="23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46" t="s">
        <v>1155</v>
      </c>
      <c r="E210" s="2346"/>
      <c r="F210" s="2346"/>
      <c r="G210" s="2346"/>
      <c r="H210" s="2346"/>
      <c r="I210" s="2346"/>
      <c r="J210" s="2346"/>
      <c r="K210" s="2346"/>
      <c r="L210" s="2346"/>
      <c r="M210" s="234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3"/>
      <c r="Z211" s="203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57" t="s">
        <v>626</v>
      </c>
      <c r="E213" s="2557"/>
      <c r="F213" s="2557"/>
      <c r="G213" s="2557"/>
      <c r="H213" s="2557"/>
      <c r="I213" s="2557"/>
      <c r="J213" s="2557"/>
      <c r="K213" s="2557"/>
      <c r="L213" s="2557"/>
      <c r="M213" s="2557"/>
      <c r="N213" s="2557"/>
      <c r="O213" s="2557"/>
      <c r="P213" s="2557"/>
      <c r="Q213" s="2557"/>
      <c r="R213" s="2557"/>
      <c r="S213" s="2557"/>
      <c r="T213" s="2557"/>
      <c r="U213" s="2557"/>
      <c r="V213" s="2557"/>
      <c r="W213" s="2557"/>
      <c r="X213" s="2557"/>
      <c r="Y213" s="2557"/>
      <c r="Z213" s="2557"/>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7"/>
      <c r="AC214" s="2537"/>
      <c r="AD214" s="2537"/>
      <c r="AE214" s="2537"/>
      <c r="AF214" s="2537"/>
      <c r="AG214" s="2537"/>
      <c r="AH214" s="2537"/>
      <c r="AI214" s="2537"/>
      <c r="AJ214" s="2537"/>
      <c r="AK214" s="2537"/>
      <c r="AL214" s="253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37"/>
      <c r="AC215" s="2537"/>
      <c r="AD215" s="2537"/>
      <c r="AE215" s="2537"/>
      <c r="AF215" s="2537"/>
      <c r="AG215" s="2537"/>
      <c r="AH215" s="2537"/>
      <c r="AI215" s="2537"/>
      <c r="AJ215" s="2537"/>
      <c r="AK215" s="2537"/>
      <c r="AL215" s="2537"/>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6" t="s">
        <v>696</v>
      </c>
      <c r="E219" s="2346"/>
      <c r="F219" s="2346"/>
      <c r="G219" s="2346"/>
      <c r="H219" s="2346"/>
      <c r="I219" s="2346"/>
      <c r="J219" s="2346"/>
      <c r="K219" s="2346"/>
      <c r="L219" s="2346"/>
      <c r="M219" s="2346"/>
      <c r="N219" s="2346"/>
      <c r="O219" s="2346"/>
      <c r="P219" s="2346"/>
      <c r="Q219" s="2346"/>
      <c r="R219" s="2346"/>
      <c r="S219" s="2346"/>
      <c r="T219" s="2346"/>
      <c r="U219" s="2346"/>
      <c r="V219" s="2346"/>
      <c r="W219" s="2346"/>
      <c r="X219" s="2346"/>
      <c r="Y219" s="2346"/>
      <c r="Z219" s="234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7" t="s">
        <v>573</v>
      </c>
      <c r="B221" s="2377"/>
      <c r="C221" s="2377"/>
      <c r="D221" s="2377"/>
      <c r="E221" s="2377"/>
      <c r="F221" s="2377"/>
      <c r="G221" s="2377"/>
      <c r="H221" s="2377"/>
      <c r="I221" s="2377"/>
      <c r="J221" s="2377"/>
      <c r="K221" s="2377"/>
      <c r="L221" s="2377"/>
      <c r="M221" s="2377"/>
      <c r="N221" s="2377"/>
      <c r="O221" s="2377"/>
      <c r="P221" s="2377"/>
      <c r="Q221" s="2377"/>
      <c r="R221" s="2377"/>
      <c r="S221" s="2377"/>
      <c r="T221" s="2377"/>
      <c r="U221" s="2377"/>
      <c r="V221" s="2377"/>
      <c r="W221" s="2377"/>
      <c r="X221" s="2377"/>
      <c r="Y221" s="2377"/>
      <c r="Z221" s="2377"/>
      <c r="AA221" s="2377"/>
      <c r="AB221" s="2377"/>
      <c r="AC221" s="2377"/>
      <c r="AD221" s="2377"/>
      <c r="AE221" s="2377"/>
      <c r="AF221" s="2377"/>
      <c r="AG221" s="2377"/>
      <c r="AH221" s="2377"/>
      <c r="AI221" s="2377"/>
      <c r="AJ221" s="2377"/>
      <c r="AK221" s="2377"/>
      <c r="AL221" s="2377"/>
      <c r="AM221" s="144"/>
      <c r="AN221" s="144"/>
      <c r="AO221" s="144"/>
      <c r="AP221" s="144"/>
      <c r="AQ221" s="144"/>
      <c r="AR221" s="144"/>
      <c r="AS221" s="144"/>
      <c r="AT221" s="144"/>
      <c r="AU221" s="144"/>
      <c r="AV221" s="144"/>
      <c r="AW221" s="144"/>
      <c r="AX221" s="144"/>
      <c r="AY221" s="144"/>
      <c r="BA221" s="58"/>
    </row>
    <row r="222" spans="1:96" ht="13.5" thickBot="1">
      <c r="A222" s="2378"/>
      <c r="B222" s="2378"/>
      <c r="C222" s="2378"/>
      <c r="D222" s="2378"/>
      <c r="E222" s="2378"/>
      <c r="F222" s="2378"/>
      <c r="G222" s="2378"/>
      <c r="H222" s="2378"/>
      <c r="I222" s="2378"/>
      <c r="J222" s="2378"/>
      <c r="K222" s="2378"/>
      <c r="L222" s="2378"/>
      <c r="M222" s="2378"/>
      <c r="N222" s="2378"/>
      <c r="O222" s="2378"/>
      <c r="P222" s="2378"/>
      <c r="Q222" s="2378"/>
      <c r="R222" s="2378"/>
      <c r="S222" s="2378"/>
      <c r="T222" s="2378"/>
      <c r="U222" s="2378"/>
      <c r="V222" s="2378"/>
      <c r="W222" s="2378"/>
      <c r="X222" s="2378"/>
      <c r="Y222" s="2378"/>
      <c r="Z222" s="2378"/>
      <c r="AA222" s="2378"/>
      <c r="AB222" s="2378"/>
      <c r="AC222" s="2378"/>
      <c r="AD222" s="2378"/>
      <c r="AE222" s="2378"/>
      <c r="AF222" s="2378"/>
      <c r="AG222" s="2378"/>
      <c r="AH222" s="2378"/>
      <c r="AI222" s="2378"/>
      <c r="AJ222" s="2378"/>
      <c r="AK222" s="2378"/>
      <c r="AL222" s="237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3" t="s">
        <v>626</v>
      </c>
      <c r="AJ225" s="2033"/>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3" t="s">
        <v>626</v>
      </c>
      <c r="AJ226" s="203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3" t="s">
        <v>578</v>
      </c>
      <c r="AJ227" s="203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3" t="s">
        <v>626</v>
      </c>
      <c r="AJ228" s="203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53" t="str">
        <f>H16</f>
        <v>Potrero Housing Associates II, L.P.</v>
      </c>
      <c r="N231" s="2453"/>
      <c r="O231" s="2453"/>
      <c r="P231" s="2453"/>
      <c r="Q231" s="2453"/>
      <c r="R231" s="2453"/>
      <c r="S231" s="2453"/>
      <c r="T231" s="2453"/>
      <c r="U231" s="2453"/>
      <c r="V231" s="2453"/>
      <c r="W231" s="2453"/>
      <c r="X231" s="2453"/>
      <c r="Y231" s="2453"/>
      <c r="Z231" s="2453"/>
      <c r="AA231" s="2453"/>
      <c r="AB231" s="2453"/>
      <c r="AC231" s="2453"/>
      <c r="AD231" s="2453"/>
      <c r="AE231" s="2453"/>
      <c r="AF231" s="2453"/>
      <c r="AG231" s="2453"/>
      <c r="AH231" s="2453"/>
      <c r="AI231" s="2453"/>
      <c r="AJ231" s="2453"/>
      <c r="AK231" s="2453"/>
      <c r="BA231" s="58"/>
      <c r="BB231" s="384"/>
      <c r="BG231" s="387"/>
      <c r="BQ231" s="61"/>
    </row>
    <row r="232" spans="1:69" ht="12.75">
      <c r="D232" s="57" t="s">
        <v>90</v>
      </c>
      <c r="E232" s="57"/>
      <c r="F232" s="57"/>
      <c r="G232" s="57"/>
      <c r="H232" s="57"/>
      <c r="I232" s="57"/>
      <c r="J232" s="57"/>
      <c r="K232" s="7"/>
      <c r="M232" s="2291" t="s">
        <v>2522</v>
      </c>
      <c r="N232" s="2346"/>
      <c r="O232" s="2346"/>
      <c r="P232" s="2346"/>
      <c r="Q232" s="2346"/>
      <c r="R232" s="2346"/>
      <c r="S232" s="2346"/>
      <c r="T232" s="2346"/>
      <c r="U232" s="2346"/>
      <c r="V232" s="2346"/>
      <c r="W232" s="2346"/>
      <c r="X232" s="2346"/>
      <c r="Y232" s="2346"/>
      <c r="Z232" s="2346"/>
      <c r="AA232" s="2346"/>
      <c r="AB232" s="2346"/>
      <c r="AC232" s="2346"/>
      <c r="AD232" s="2346"/>
      <c r="AE232" s="2346"/>
      <c r="AZ232" s="7"/>
      <c r="BA232" s="58"/>
      <c r="BB232" s="334" t="s">
        <v>571</v>
      </c>
      <c r="BG232" s="389">
        <f>IF(AND(AND($M$248="nonprofit",$M$256="nonprofit",$M$264="for profit")),2,0)</f>
        <v>0</v>
      </c>
      <c r="BQ232" s="61"/>
    </row>
    <row r="233" spans="1:69" ht="12.75">
      <c r="D233" s="57" t="s">
        <v>615</v>
      </c>
      <c r="E233" s="57"/>
      <c r="M233" s="2291" t="s">
        <v>771</v>
      </c>
      <c r="N233" s="2346"/>
      <c r="O233" s="2346"/>
      <c r="P233" s="2346"/>
      <c r="Q233" s="2346"/>
      <c r="R233" s="2346"/>
      <c r="S233" s="2346"/>
      <c r="T233" s="2346"/>
      <c r="V233" s="59" t="s">
        <v>91</v>
      </c>
      <c r="W233" s="2082" t="s">
        <v>2523</v>
      </c>
      <c r="X233" s="2034"/>
      <c r="Y233" s="57" t="s">
        <v>618</v>
      </c>
      <c r="AC233" s="2346">
        <v>94108</v>
      </c>
      <c r="AD233" s="2346"/>
      <c r="AE233" s="2346"/>
      <c r="BB233" s="334" t="s">
        <v>571</v>
      </c>
      <c r="BG233" s="389">
        <f>IF(AND(AND($M$248="nonprofit",$M$256="for profit",$M$264="nonprofit")),2,0)</f>
        <v>0</v>
      </c>
    </row>
    <row r="234" spans="1:69" ht="12.75">
      <c r="D234" s="60" t="s">
        <v>92</v>
      </c>
      <c r="E234" s="7"/>
      <c r="F234" s="7"/>
      <c r="G234" s="7"/>
      <c r="H234" s="7"/>
      <c r="I234" s="7"/>
      <c r="J234" s="7"/>
      <c r="K234" s="29"/>
      <c r="M234" s="2291" t="s">
        <v>2524</v>
      </c>
      <c r="N234" s="2346"/>
      <c r="O234" s="2346"/>
      <c r="P234" s="2346"/>
      <c r="Q234" s="2346"/>
      <c r="R234" s="2346"/>
      <c r="S234" s="2346"/>
      <c r="T234" s="2346"/>
      <c r="U234" s="2346"/>
      <c r="V234" s="2346"/>
      <c r="W234" s="2346"/>
      <c r="X234" s="2346"/>
      <c r="Y234" s="2346"/>
      <c r="Z234" s="2346"/>
      <c r="AA234" s="2346"/>
      <c r="AB234" s="2346"/>
      <c r="AC234" s="2346"/>
      <c r="AD234" s="2346"/>
      <c r="AE234" s="234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50" t="s">
        <v>2525</v>
      </c>
      <c r="N235" s="2084"/>
      <c r="O235" s="2084"/>
      <c r="P235" s="2084"/>
      <c r="Q235" s="2084"/>
      <c r="R235" s="2084"/>
      <c r="S235" s="7" t="s">
        <v>212</v>
      </c>
      <c r="T235" s="7"/>
      <c r="U235" s="2034"/>
      <c r="V235" s="2034"/>
      <c r="W235" s="2034"/>
      <c r="X235" s="7" t="s">
        <v>94</v>
      </c>
      <c r="Z235" s="2350" t="s">
        <v>2526</v>
      </c>
      <c r="AA235" s="2084"/>
      <c r="AB235" s="2084"/>
      <c r="AC235" s="2084"/>
      <c r="AD235" s="2084"/>
      <c r="AE235" s="2084"/>
      <c r="BB235" s="385"/>
      <c r="BG235" s="386"/>
    </row>
    <row r="236" spans="1:69" ht="12.75">
      <c r="D236" s="60" t="s">
        <v>95</v>
      </c>
      <c r="E236" s="7"/>
      <c r="F236" s="7"/>
      <c r="M236" s="2351" t="s">
        <v>2530</v>
      </c>
      <c r="N236" s="2351"/>
      <c r="O236" s="2351"/>
      <c r="P236" s="2351"/>
      <c r="Q236" s="2351"/>
      <c r="R236" s="2351"/>
      <c r="S236" s="2351"/>
      <c r="T236" s="2351"/>
      <c r="U236" s="2351"/>
      <c r="V236" s="2351"/>
      <c r="W236" s="2351"/>
      <c r="X236" s="2351"/>
      <c r="Y236" s="2351"/>
      <c r="Z236" s="2351"/>
      <c r="AA236" s="2351"/>
      <c r="AB236" s="2351"/>
      <c r="AC236" s="2351"/>
      <c r="AD236" s="2351"/>
      <c r="AE236" s="235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5" t="s">
        <v>561</v>
      </c>
      <c r="N237" s="2035"/>
      <c r="O237" s="2035"/>
      <c r="P237" s="2035"/>
      <c r="Q237" s="2035"/>
      <c r="R237" s="2035"/>
      <c r="S237" s="2035"/>
      <c r="T237" s="2035"/>
      <c r="U237" s="387" t="s">
        <v>975</v>
      </c>
      <c r="V237" s="325"/>
      <c r="W237" s="325"/>
      <c r="X237" s="325"/>
      <c r="Y237" s="325"/>
      <c r="Z237" s="325"/>
      <c r="AA237" s="2439"/>
      <c r="AB237" s="2439"/>
      <c r="AC237" s="2439"/>
      <c r="AD237" s="2439"/>
      <c r="AE237" s="2439"/>
      <c r="AF237" s="2439"/>
      <c r="AG237" s="2439"/>
      <c r="AH237" s="2439"/>
      <c r="AI237" s="2439"/>
      <c r="AJ237" s="2439"/>
      <c r="AK237" s="243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5"/>
      <c r="N238" s="2055"/>
      <c r="O238" s="2055"/>
      <c r="P238" s="2055"/>
      <c r="Q238" s="2055"/>
      <c r="R238" s="2055"/>
      <c r="S238" s="2055"/>
      <c r="T238" s="2055"/>
      <c r="U238" s="2055"/>
      <c r="V238" s="2055"/>
      <c r="W238" s="2055"/>
      <c r="X238" s="2055"/>
      <c r="Y238" s="2055"/>
      <c r="Z238" s="2055"/>
      <c r="AA238" s="2055"/>
      <c r="AB238" s="2055"/>
      <c r="AC238" s="2055"/>
      <c r="AD238" s="2055"/>
      <c r="AE238" s="205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57" t="s">
        <v>2599</v>
      </c>
      <c r="N242" s="2437"/>
      <c r="O242" s="2437"/>
      <c r="P242" s="2437"/>
      <c r="Q242" s="2437"/>
      <c r="R242" s="2437"/>
      <c r="S242" s="2437"/>
      <c r="T242" s="2437"/>
      <c r="U242" s="2437"/>
      <c r="V242" s="2437"/>
      <c r="W242" s="2437"/>
      <c r="X242" s="2437"/>
      <c r="Y242" s="2437"/>
      <c r="Z242" s="2437"/>
      <c r="AA242" s="2437"/>
      <c r="AB242" s="2437"/>
      <c r="AC242" s="2437"/>
      <c r="AD242" s="2437"/>
      <c r="AE242" s="2437"/>
      <c r="AF242" s="2437" t="s">
        <v>316</v>
      </c>
      <c r="AG242" s="2437"/>
      <c r="AH242" s="2437"/>
      <c r="AI242" s="2437"/>
      <c r="AJ242" s="2437"/>
      <c r="AK242" s="243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91" t="s">
        <v>2522</v>
      </c>
      <c r="N243" s="2346"/>
      <c r="O243" s="2346"/>
      <c r="P243" s="2346"/>
      <c r="Q243" s="2346"/>
      <c r="R243" s="2346"/>
      <c r="S243" s="2346"/>
      <c r="T243" s="2346"/>
      <c r="U243" s="2346"/>
      <c r="V243" s="2346"/>
      <c r="W243" s="2346"/>
      <c r="X243" s="2346"/>
      <c r="Y243" s="2346"/>
      <c r="Z243" s="2346"/>
      <c r="AA243" s="2346"/>
      <c r="AB243" s="2346"/>
      <c r="AC243" s="2346"/>
      <c r="AD243" s="2346"/>
      <c r="AE243" s="2346"/>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291" t="s">
        <v>771</v>
      </c>
      <c r="N244" s="2346"/>
      <c r="O244" s="2346"/>
      <c r="P244" s="2346"/>
      <c r="Q244" s="2346"/>
      <c r="R244" s="2346"/>
      <c r="S244" s="2346"/>
      <c r="T244" s="2346"/>
      <c r="V244" s="59" t="s">
        <v>91</v>
      </c>
      <c r="W244" s="2082" t="s">
        <v>2523</v>
      </c>
      <c r="X244" s="2034"/>
      <c r="Y244" s="57" t="s">
        <v>618</v>
      </c>
      <c r="AC244" s="2346">
        <v>94108</v>
      </c>
      <c r="AD244" s="2346"/>
      <c r="AE244" s="2346"/>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91" t="s">
        <v>2524</v>
      </c>
      <c r="N245" s="2346"/>
      <c r="O245" s="2346"/>
      <c r="P245" s="2346"/>
      <c r="Q245" s="2346"/>
      <c r="R245" s="2346"/>
      <c r="S245" s="2346"/>
      <c r="T245" s="2346"/>
      <c r="U245" s="2346"/>
      <c r="V245" s="2346"/>
      <c r="W245" s="2346"/>
      <c r="X245" s="2346"/>
      <c r="Y245" s="2346"/>
      <c r="Z245" s="2346"/>
      <c r="AA245" s="2346"/>
      <c r="AB245" s="2346"/>
      <c r="AC245" s="2346"/>
      <c r="AD245" s="2346"/>
      <c r="AE245" s="2346"/>
      <c r="AH245" s="2446"/>
      <c r="AI245" s="2446"/>
      <c r="AJ245" s="2446"/>
      <c r="AK245" s="244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350" t="s">
        <v>2525</v>
      </c>
      <c r="N246" s="2084"/>
      <c r="O246" s="2084"/>
      <c r="P246" s="2084"/>
      <c r="Q246" s="2084"/>
      <c r="R246" s="2084"/>
      <c r="S246" s="7" t="s">
        <v>212</v>
      </c>
      <c r="T246" s="7"/>
      <c r="U246" s="2034"/>
      <c r="V246" s="2034"/>
      <c r="W246" s="2034"/>
      <c r="X246" s="7" t="s">
        <v>94</v>
      </c>
      <c r="Z246" s="2350" t="s">
        <v>2526</v>
      </c>
      <c r="AA246" s="2084"/>
      <c r="AB246" s="2084"/>
      <c r="AC246" s="2084"/>
      <c r="AD246" s="2084"/>
      <c r="AE246" s="2084"/>
      <c r="BB246" s="7" t="s">
        <v>178</v>
      </c>
      <c r="BG246" s="12">
        <v>3</v>
      </c>
      <c r="BH246" s="12" t="s">
        <v>569</v>
      </c>
      <c r="BN246" s="390"/>
      <c r="BO246" s="39"/>
    </row>
    <row r="247" spans="1:72" ht="12.75">
      <c r="A247" s="29"/>
      <c r="B247" s="7"/>
      <c r="C247" s="7"/>
      <c r="D247" s="60" t="s">
        <v>95</v>
      </c>
      <c r="E247" s="7"/>
      <c r="F247" s="7"/>
      <c r="M247" s="2351" t="s">
        <v>2531</v>
      </c>
      <c r="N247" s="2351"/>
      <c r="O247" s="2351"/>
      <c r="P247" s="2351"/>
      <c r="Q247" s="2351"/>
      <c r="R247" s="2351"/>
      <c r="S247" s="2351"/>
      <c r="T247" s="2351"/>
      <c r="U247" s="2351"/>
      <c r="V247" s="2351"/>
      <c r="W247" s="2351"/>
      <c r="X247" s="2351"/>
      <c r="Y247" s="2351"/>
      <c r="Z247" s="2351"/>
      <c r="AA247" s="2351"/>
      <c r="AB247" s="2351"/>
      <c r="AC247" s="2351"/>
      <c r="AD247" s="2351"/>
      <c r="AE247" s="235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5" t="s">
        <v>567</v>
      </c>
      <c r="N248" s="2035"/>
      <c r="O248" s="2035"/>
      <c r="P248" s="2035"/>
      <c r="Q248" s="2035"/>
      <c r="R248" s="2035"/>
      <c r="S248" s="2035"/>
      <c r="T248" s="2035"/>
      <c r="U248" s="387" t="s">
        <v>975</v>
      </c>
      <c r="V248" s="325"/>
      <c r="W248" s="325"/>
      <c r="X248" s="325"/>
      <c r="Y248" s="325"/>
      <c r="Z248" s="325"/>
      <c r="AA248" s="2438" t="s">
        <v>2521</v>
      </c>
      <c r="AB248" s="2439"/>
      <c r="AC248" s="2439"/>
      <c r="AD248" s="2439"/>
      <c r="AE248" s="2439"/>
      <c r="AF248" s="2439"/>
      <c r="AG248" s="2439"/>
      <c r="AH248" s="2439"/>
      <c r="AI248" s="2439"/>
      <c r="AJ248" s="2439"/>
      <c r="AK248" s="243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37"/>
      <c r="N250" s="2437"/>
      <c r="O250" s="2437"/>
      <c r="P250" s="2437"/>
      <c r="Q250" s="2437"/>
      <c r="R250" s="2437"/>
      <c r="S250" s="2437"/>
      <c r="T250" s="2437"/>
      <c r="U250" s="2437"/>
      <c r="V250" s="2437"/>
      <c r="W250" s="2437"/>
      <c r="X250" s="2437"/>
      <c r="Y250" s="2437"/>
      <c r="Z250" s="2437"/>
      <c r="AA250" s="2437"/>
      <c r="AB250" s="2437"/>
      <c r="AC250" s="2437"/>
      <c r="AD250" s="2437"/>
      <c r="AE250" s="2437"/>
      <c r="AF250" s="2437" t="s">
        <v>316</v>
      </c>
      <c r="AG250" s="2437"/>
      <c r="AH250" s="2437"/>
      <c r="AI250" s="2437"/>
      <c r="AJ250" s="2437"/>
      <c r="AK250" s="2437"/>
      <c r="BN250" s="61"/>
    </row>
    <row r="251" spans="1:72" ht="12.75">
      <c r="A251" s="29"/>
      <c r="B251" s="7"/>
      <c r="C251" s="7"/>
      <c r="D251" s="57" t="s">
        <v>90</v>
      </c>
      <c r="E251" s="57"/>
      <c r="F251" s="57"/>
      <c r="G251" s="57"/>
      <c r="H251" s="57"/>
      <c r="I251" s="57"/>
      <c r="J251" s="57"/>
      <c r="K251" s="57"/>
      <c r="L251" s="7"/>
      <c r="M251" s="2346"/>
      <c r="N251" s="2346"/>
      <c r="O251" s="2346"/>
      <c r="P251" s="2346"/>
      <c r="Q251" s="2346"/>
      <c r="R251" s="2346"/>
      <c r="S251" s="2346"/>
      <c r="T251" s="2346"/>
      <c r="U251" s="2346"/>
      <c r="V251" s="2346"/>
      <c r="W251" s="2346"/>
      <c r="X251" s="2346"/>
      <c r="Y251" s="2346"/>
      <c r="Z251" s="2346"/>
      <c r="AA251" s="2346"/>
      <c r="AB251" s="2346"/>
      <c r="AC251" s="2346"/>
      <c r="AD251" s="2346"/>
      <c r="AE251" s="2346"/>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46"/>
      <c r="N252" s="2346"/>
      <c r="O252" s="2346"/>
      <c r="P252" s="2346"/>
      <c r="Q252" s="2346"/>
      <c r="R252" s="2346"/>
      <c r="S252" s="2346"/>
      <c r="T252" s="2346"/>
      <c r="V252" s="59" t="s">
        <v>91</v>
      </c>
      <c r="W252" s="2034"/>
      <c r="X252" s="2034"/>
      <c r="Y252" s="57" t="s">
        <v>618</v>
      </c>
      <c r="AC252" s="2346"/>
      <c r="AD252" s="2346"/>
      <c r="AE252" s="2346"/>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346"/>
      <c r="N253" s="2346"/>
      <c r="O253" s="2346"/>
      <c r="P253" s="2346"/>
      <c r="Q253" s="2346"/>
      <c r="R253" s="2346"/>
      <c r="S253" s="2346"/>
      <c r="T253" s="2346"/>
      <c r="U253" s="2346"/>
      <c r="V253" s="2346"/>
      <c r="W253" s="2346"/>
      <c r="X253" s="2346"/>
      <c r="Y253" s="2346"/>
      <c r="Z253" s="2346"/>
      <c r="AA253" s="2346"/>
      <c r="AB253" s="2346"/>
      <c r="AC253" s="2346"/>
      <c r="AD253" s="2346"/>
      <c r="AE253" s="2346"/>
      <c r="AF253" s="719"/>
      <c r="AG253" s="719"/>
      <c r="AH253" s="2446"/>
      <c r="AI253" s="2446"/>
      <c r="AJ253" s="2446"/>
      <c r="AK253" s="244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4"/>
      <c r="N254" s="2084"/>
      <c r="O254" s="2084"/>
      <c r="P254" s="2084"/>
      <c r="Q254" s="2084"/>
      <c r="R254" s="2084"/>
      <c r="S254" s="7" t="s">
        <v>212</v>
      </c>
      <c r="T254" s="7"/>
      <c r="U254" s="2034"/>
      <c r="V254" s="2034"/>
      <c r="W254" s="2034"/>
      <c r="X254" s="7" t="s">
        <v>94</v>
      </c>
      <c r="Z254" s="2084"/>
      <c r="AA254" s="2084"/>
      <c r="AB254" s="2084"/>
      <c r="AC254" s="2084"/>
      <c r="AD254" s="2084"/>
      <c r="AE254" s="2084"/>
    </row>
    <row r="255" spans="1:72" ht="12.75">
      <c r="A255" s="29"/>
      <c r="B255" s="7"/>
      <c r="C255" s="7"/>
      <c r="D255" s="60" t="s">
        <v>95</v>
      </c>
      <c r="E255" s="7"/>
      <c r="F255" s="7"/>
      <c r="M255" s="2351"/>
      <c r="N255" s="2351"/>
      <c r="O255" s="2351"/>
      <c r="P255" s="2351"/>
      <c r="Q255" s="2351"/>
      <c r="R255" s="2351"/>
      <c r="S255" s="2351"/>
      <c r="T255" s="2351"/>
      <c r="U255" s="2351"/>
      <c r="V255" s="2351"/>
      <c r="W255" s="2351"/>
      <c r="X255" s="2351"/>
      <c r="Y255" s="2351"/>
      <c r="Z255" s="2351"/>
      <c r="AA255" s="2351"/>
      <c r="AB255" s="2351"/>
      <c r="AC255" s="2351"/>
      <c r="AD255" s="2351"/>
      <c r="AE255" s="235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5" t="s">
        <v>316</v>
      </c>
      <c r="N256" s="2035"/>
      <c r="O256" s="2035"/>
      <c r="P256" s="2035"/>
      <c r="Q256" s="2035"/>
      <c r="R256" s="2035"/>
      <c r="S256" s="2035"/>
      <c r="T256" s="2035"/>
      <c r="U256" s="387" t="s">
        <v>975</v>
      </c>
      <c r="V256" s="325"/>
      <c r="W256" s="325"/>
      <c r="X256" s="325"/>
      <c r="Y256" s="325"/>
      <c r="Z256" s="325"/>
      <c r="AA256" s="2439"/>
      <c r="AB256" s="2439"/>
      <c r="AC256" s="2439"/>
      <c r="AD256" s="2439"/>
      <c r="AE256" s="2439"/>
      <c r="AF256" s="2439"/>
      <c r="AG256" s="2439"/>
      <c r="AH256" s="2439"/>
      <c r="AI256" s="2439"/>
      <c r="AJ256" s="2439"/>
      <c r="AK256" s="243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37"/>
      <c r="N258" s="2437"/>
      <c r="O258" s="2437"/>
      <c r="P258" s="2437"/>
      <c r="Q258" s="2437"/>
      <c r="R258" s="2437"/>
      <c r="S258" s="2437"/>
      <c r="T258" s="2437"/>
      <c r="U258" s="2437"/>
      <c r="V258" s="2437"/>
      <c r="W258" s="2437"/>
      <c r="X258" s="2437"/>
      <c r="Y258" s="2437"/>
      <c r="Z258" s="2437"/>
      <c r="AA258" s="2437"/>
      <c r="AB258" s="2437"/>
      <c r="AC258" s="2437"/>
      <c r="AD258" s="2437"/>
      <c r="AE258" s="2437"/>
      <c r="AF258" s="2437" t="s">
        <v>316</v>
      </c>
      <c r="AG258" s="2437"/>
      <c r="AH258" s="2437"/>
      <c r="AI258" s="2437"/>
      <c r="AJ258" s="2437"/>
      <c r="AK258" s="243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6"/>
      <c r="N259" s="2346"/>
      <c r="O259" s="2346"/>
      <c r="P259" s="2346"/>
      <c r="Q259" s="2346"/>
      <c r="R259" s="2346"/>
      <c r="S259" s="2346"/>
      <c r="T259" s="2346"/>
      <c r="U259" s="2346"/>
      <c r="V259" s="2346"/>
      <c r="W259" s="2346"/>
      <c r="X259" s="2346"/>
      <c r="Y259" s="2346"/>
      <c r="Z259" s="2346"/>
      <c r="AA259" s="2346"/>
      <c r="AB259" s="2346"/>
      <c r="AC259" s="2346"/>
      <c r="AD259" s="2346"/>
      <c r="AE259" s="2346"/>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6"/>
      <c r="N260" s="2346"/>
      <c r="O260" s="2346"/>
      <c r="P260" s="2346"/>
      <c r="Q260" s="2346"/>
      <c r="R260" s="2346"/>
      <c r="S260" s="2346"/>
      <c r="T260" s="2346"/>
      <c r="V260" s="59" t="s">
        <v>91</v>
      </c>
      <c r="W260" s="2034"/>
      <c r="X260" s="2034"/>
      <c r="Y260" s="57" t="s">
        <v>618</v>
      </c>
      <c r="AC260" s="2346"/>
      <c r="AD260" s="2346"/>
      <c r="AE260" s="2346"/>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6"/>
      <c r="N261" s="2346"/>
      <c r="O261" s="2346"/>
      <c r="P261" s="2346"/>
      <c r="Q261" s="2346"/>
      <c r="R261" s="2346"/>
      <c r="S261" s="2346"/>
      <c r="T261" s="2346"/>
      <c r="U261" s="2346"/>
      <c r="V261" s="2346"/>
      <c r="W261" s="2346"/>
      <c r="X261" s="2346"/>
      <c r="Y261" s="2346"/>
      <c r="Z261" s="2346"/>
      <c r="AA261" s="2346"/>
      <c r="AB261" s="2346"/>
      <c r="AC261" s="2346"/>
      <c r="AD261" s="2346"/>
      <c r="AE261" s="2346"/>
      <c r="AF261" s="719"/>
      <c r="AG261" s="719"/>
      <c r="AH261" s="2446"/>
      <c r="AI261" s="2446"/>
      <c r="AJ261" s="2446"/>
      <c r="AK261" s="244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4"/>
      <c r="N262" s="2084"/>
      <c r="O262" s="2084"/>
      <c r="P262" s="2084"/>
      <c r="Q262" s="2084"/>
      <c r="R262" s="2084"/>
      <c r="S262" s="7" t="s">
        <v>212</v>
      </c>
      <c r="T262" s="7"/>
      <c r="U262" s="2034"/>
      <c r="V262" s="2034"/>
      <c r="W262" s="2034"/>
      <c r="X262" s="7" t="s">
        <v>94</v>
      </c>
      <c r="Z262" s="2084"/>
      <c r="AA262" s="2084"/>
      <c r="AB262" s="2084"/>
      <c r="AC262" s="2084"/>
      <c r="AD262" s="2084"/>
      <c r="AE262" s="208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1"/>
      <c r="N263" s="2351"/>
      <c r="O263" s="2351"/>
      <c r="P263" s="2351"/>
      <c r="Q263" s="2351"/>
      <c r="R263" s="2351"/>
      <c r="S263" s="2351"/>
      <c r="T263" s="2351"/>
      <c r="U263" s="2351"/>
      <c r="V263" s="2351"/>
      <c r="W263" s="2351"/>
      <c r="X263" s="2351"/>
      <c r="Y263" s="2351"/>
      <c r="Z263" s="2351"/>
      <c r="AA263" s="2463"/>
      <c r="AB263" s="2463"/>
      <c r="AC263" s="2463"/>
      <c r="AD263" s="2463"/>
      <c r="AE263" s="246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5" t="s">
        <v>316</v>
      </c>
      <c r="N264" s="2035"/>
      <c r="O264" s="2035"/>
      <c r="P264" s="2035"/>
      <c r="Q264" s="2035"/>
      <c r="R264" s="2035"/>
      <c r="S264" s="2035"/>
      <c r="T264" s="2035"/>
      <c r="U264" s="387" t="s">
        <v>975</v>
      </c>
      <c r="V264" s="325"/>
      <c r="W264" s="325"/>
      <c r="X264" s="325"/>
      <c r="Y264" s="325"/>
      <c r="Z264" s="325"/>
      <c r="AA264" s="2451"/>
      <c r="AB264" s="2451"/>
      <c r="AC264" s="2451"/>
      <c r="AD264" s="2451"/>
      <c r="AE264" s="2451"/>
      <c r="AF264" s="2451"/>
      <c r="AG264" s="2451"/>
      <c r="AH264" s="2451"/>
      <c r="AI264" s="2451"/>
      <c r="AJ264" s="2451"/>
      <c r="AK264" s="245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62" t="str">
        <f>BO245</f>
        <v>Nonprofit</v>
      </c>
      <c r="U266" s="2462"/>
      <c r="V266" s="2462"/>
      <c r="W266" s="2462"/>
      <c r="X266" s="2462"/>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6" t="s">
        <v>286</v>
      </c>
      <c r="E269" s="2346"/>
      <c r="F269" s="2346"/>
      <c r="G269" s="2346"/>
      <c r="H269" s="2346"/>
      <c r="J269" s="12" t="s">
        <v>285</v>
      </c>
      <c r="X269" s="2318"/>
      <c r="Y269" s="2318"/>
      <c r="Z269" s="2318"/>
      <c r="AA269" s="2318"/>
      <c r="AB269" s="2318"/>
      <c r="AC269" s="231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7" t="s">
        <v>2521</v>
      </c>
      <c r="M273" s="2437"/>
      <c r="N273" s="2437"/>
      <c r="O273" s="2437"/>
      <c r="P273" s="2437"/>
      <c r="Q273" s="2437"/>
      <c r="R273" s="2437"/>
      <c r="S273" s="2437"/>
      <c r="T273" s="2437"/>
      <c r="U273" s="2437"/>
      <c r="V273" s="2437"/>
      <c r="W273" s="2437"/>
      <c r="X273" s="2437"/>
      <c r="Y273" s="2437"/>
      <c r="Z273" s="2437"/>
      <c r="AA273" s="2437"/>
      <c r="AB273" s="2437"/>
      <c r="AC273" s="2437"/>
      <c r="AD273" s="2437"/>
      <c r="AE273" s="2437"/>
      <c r="AF273" s="2437"/>
      <c r="AG273" s="2437"/>
      <c r="AH273" s="2437"/>
      <c r="AI273" s="2437"/>
      <c r="AJ273" s="243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91" t="s">
        <v>2522</v>
      </c>
      <c r="M274" s="2346"/>
      <c r="N274" s="2346"/>
      <c r="O274" s="2346"/>
      <c r="P274" s="2346"/>
      <c r="Q274" s="2346"/>
      <c r="R274" s="2346"/>
      <c r="S274" s="2346"/>
      <c r="T274" s="2346"/>
      <c r="U274" s="2346"/>
      <c r="V274" s="2346"/>
      <c r="W274" s="2346"/>
      <c r="X274" s="2346"/>
      <c r="Y274" s="2346"/>
      <c r="Z274" s="2346"/>
      <c r="AA274" s="2346"/>
      <c r="AB274" s="2346"/>
      <c r="AC274" s="2346"/>
      <c r="AD274" s="234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91" t="s">
        <v>771</v>
      </c>
      <c r="M275" s="2346"/>
      <c r="N275" s="2346"/>
      <c r="O275" s="2346"/>
      <c r="P275" s="2346"/>
      <c r="Q275" s="2346"/>
      <c r="R275" s="2346"/>
      <c r="S275" s="2346"/>
      <c r="U275" s="59" t="s">
        <v>91</v>
      </c>
      <c r="V275" s="2082" t="s">
        <v>2523</v>
      </c>
      <c r="W275" s="2034"/>
      <c r="X275" s="57" t="s">
        <v>618</v>
      </c>
      <c r="AB275" s="2346">
        <v>94108</v>
      </c>
      <c r="AC275" s="2346"/>
      <c r="AD275" s="234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1" t="s">
        <v>2524</v>
      </c>
      <c r="M276" s="2346"/>
      <c r="N276" s="2346"/>
      <c r="O276" s="2346"/>
      <c r="P276" s="2346"/>
      <c r="Q276" s="2346"/>
      <c r="R276" s="2346"/>
      <c r="S276" s="2346"/>
      <c r="T276" s="2346"/>
      <c r="U276" s="2346"/>
      <c r="V276" s="2346"/>
      <c r="W276" s="2346"/>
      <c r="X276" s="2346"/>
      <c r="Y276" s="2346"/>
      <c r="Z276" s="2346"/>
      <c r="AA276" s="2346"/>
      <c r="AB276" s="2346"/>
      <c r="AC276" s="2346"/>
      <c r="AD276" s="234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50" t="s">
        <v>2525</v>
      </c>
      <c r="M277" s="2084"/>
      <c r="N277" s="2084"/>
      <c r="O277" s="2084"/>
      <c r="P277" s="2084"/>
      <c r="Q277" s="2084"/>
      <c r="R277" s="7" t="s">
        <v>212</v>
      </c>
      <c r="S277" s="7"/>
      <c r="T277" s="2034"/>
      <c r="U277" s="2034"/>
      <c r="V277" s="2034"/>
      <c r="W277" s="7" t="s">
        <v>94</v>
      </c>
      <c r="Y277" s="2350" t="s">
        <v>2526</v>
      </c>
      <c r="Z277" s="2084"/>
      <c r="AA277" s="2084"/>
      <c r="AB277" s="2084"/>
      <c r="AC277" s="2084"/>
      <c r="AD277" s="2084"/>
      <c r="BN277" s="61"/>
    </row>
    <row r="278" spans="1:66" ht="12.75">
      <c r="D278" s="60" t="s">
        <v>95</v>
      </c>
      <c r="E278" s="7"/>
      <c r="F278" s="7"/>
      <c r="L278" s="2351" t="s">
        <v>2530</v>
      </c>
      <c r="M278" s="2351"/>
      <c r="N278" s="2351"/>
      <c r="O278" s="2351"/>
      <c r="P278" s="2351"/>
      <c r="Q278" s="2351"/>
      <c r="R278" s="2351"/>
      <c r="S278" s="2351"/>
      <c r="T278" s="2351"/>
      <c r="U278" s="2351"/>
      <c r="V278" s="2351"/>
      <c r="W278" s="2351"/>
      <c r="X278" s="2351"/>
      <c r="Y278" s="2351"/>
      <c r="Z278" s="2351"/>
      <c r="AA278" s="2351"/>
      <c r="AB278" s="2351"/>
      <c r="AC278" s="2351"/>
      <c r="AD278" s="2351"/>
      <c r="AF278" s="7"/>
      <c r="AG278" s="7"/>
      <c r="AH278" s="7"/>
      <c r="AI278" s="7"/>
      <c r="AJ278" s="7"/>
      <c r="BN278" s="61"/>
    </row>
    <row r="279" spans="1:66" ht="12.75">
      <c r="D279" s="58" t="s">
        <v>658</v>
      </c>
      <c r="E279" s="58"/>
      <c r="F279" s="58"/>
      <c r="G279" s="58"/>
      <c r="H279" s="58"/>
      <c r="I279" s="58"/>
      <c r="L279" s="2082" t="s">
        <v>2527</v>
      </c>
      <c r="M279" s="2082"/>
      <c r="N279" s="2082"/>
      <c r="O279" s="2082"/>
      <c r="P279" s="2082"/>
      <c r="Q279" s="2082"/>
      <c r="R279" s="2082"/>
      <c r="S279" s="2082"/>
      <c r="T279" s="2082"/>
      <c r="U279" s="2082"/>
      <c r="V279" s="2082"/>
      <c r="W279" s="2082"/>
      <c r="X279" s="2082"/>
      <c r="Y279" s="2082"/>
      <c r="Z279" s="2082"/>
      <c r="AA279" s="2082"/>
      <c r="AB279" s="2082"/>
      <c r="AC279" s="2082"/>
      <c r="AD279" s="2082"/>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7" t="s">
        <v>574</v>
      </c>
      <c r="B281" s="2377"/>
      <c r="C281" s="2377"/>
      <c r="D281" s="2377"/>
      <c r="E281" s="2377"/>
      <c r="F281" s="2377"/>
      <c r="G281" s="2377"/>
      <c r="H281" s="2377"/>
      <c r="I281" s="2377"/>
      <c r="J281" s="2377"/>
      <c r="K281" s="2377"/>
      <c r="L281" s="2377"/>
      <c r="M281" s="2377"/>
      <c r="N281" s="2377"/>
      <c r="O281" s="2377"/>
      <c r="P281" s="2377"/>
      <c r="Q281" s="2377"/>
      <c r="R281" s="2377"/>
      <c r="S281" s="2377"/>
      <c r="T281" s="2377"/>
      <c r="U281" s="2377"/>
      <c r="V281" s="2377"/>
      <c r="W281" s="2377"/>
      <c r="X281" s="2377"/>
      <c r="Y281" s="2377"/>
      <c r="Z281" s="2377"/>
      <c r="AA281" s="2377"/>
      <c r="AB281" s="2377"/>
      <c r="AC281" s="2377"/>
      <c r="AD281" s="2377"/>
      <c r="AE281" s="2377"/>
      <c r="AF281" s="2377"/>
      <c r="AG281" s="2377"/>
      <c r="AH281" s="2377"/>
      <c r="AI281" s="2377"/>
      <c r="AJ281" s="2377"/>
      <c r="AK281" s="2377"/>
      <c r="AL281" s="2377"/>
      <c r="AM281" s="144"/>
      <c r="AN281" s="144"/>
      <c r="AO281" s="144"/>
      <c r="AP281" s="144"/>
      <c r="AQ281" s="144"/>
      <c r="AR281" s="144"/>
      <c r="AS281" s="144"/>
      <c r="AT281" s="144"/>
      <c r="AU281" s="144"/>
      <c r="AV281" s="144"/>
      <c r="AW281" s="144"/>
      <c r="AX281" s="144"/>
      <c r="AY281" s="144"/>
      <c r="BN281" s="61"/>
    </row>
    <row r="282" spans="1:66" ht="13.5" thickBot="1">
      <c r="A282" s="2378"/>
      <c r="B282" s="2378"/>
      <c r="C282" s="2378"/>
      <c r="D282" s="2378"/>
      <c r="E282" s="2378"/>
      <c r="F282" s="2378"/>
      <c r="G282" s="2378"/>
      <c r="H282" s="2378"/>
      <c r="I282" s="2378"/>
      <c r="J282" s="2378"/>
      <c r="K282" s="2378"/>
      <c r="L282" s="2378"/>
      <c r="M282" s="2378"/>
      <c r="N282" s="2378"/>
      <c r="O282" s="2378"/>
      <c r="P282" s="2378"/>
      <c r="Q282" s="2378"/>
      <c r="R282" s="2378"/>
      <c r="S282" s="2378"/>
      <c r="T282" s="2378"/>
      <c r="U282" s="2378"/>
      <c r="V282" s="2378"/>
      <c r="W282" s="2378"/>
      <c r="X282" s="2378"/>
      <c r="Y282" s="2378"/>
      <c r="Z282" s="2378"/>
      <c r="AA282" s="2378"/>
      <c r="AB282" s="2378"/>
      <c r="AC282" s="2378"/>
      <c r="AD282" s="2378"/>
      <c r="AE282" s="2378"/>
      <c r="AF282" s="2378"/>
      <c r="AG282" s="2378"/>
      <c r="AH282" s="2378"/>
      <c r="AI282" s="2378"/>
      <c r="AJ282" s="2378"/>
      <c r="AK282" s="2378"/>
      <c r="AL282" s="237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291" t="s">
        <v>2528</v>
      </c>
      <c r="I286" s="2055"/>
      <c r="J286" s="2055"/>
      <c r="K286" s="2055"/>
      <c r="L286" s="2055"/>
      <c r="M286" s="2055"/>
      <c r="N286" s="2055"/>
      <c r="O286" s="2055"/>
      <c r="P286" s="2055"/>
      <c r="Q286" s="2055"/>
      <c r="R286" s="2055"/>
      <c r="T286" s="58" t="s">
        <v>600</v>
      </c>
      <c r="V286" s="58"/>
      <c r="W286" s="58"/>
      <c r="X286" s="58"/>
      <c r="Y286" s="58"/>
      <c r="AA286" s="2291" t="s">
        <v>2550</v>
      </c>
      <c r="AB286" s="2055"/>
      <c r="AC286" s="2055"/>
      <c r="AD286" s="2055"/>
      <c r="AE286" s="2055"/>
      <c r="AF286" s="2055"/>
      <c r="AG286" s="2055"/>
      <c r="AH286" s="2055"/>
      <c r="AI286" s="2055"/>
      <c r="AJ286" s="2055"/>
      <c r="AK286" s="2055"/>
      <c r="BN286" s="61"/>
    </row>
    <row r="287" spans="1:66" ht="12.75">
      <c r="B287" s="58" t="s">
        <v>504</v>
      </c>
      <c r="C287" s="58"/>
      <c r="D287" s="58"/>
      <c r="E287" s="58"/>
      <c r="F287" s="58"/>
      <c r="H287" s="2082" t="s">
        <v>2522</v>
      </c>
      <c r="I287" s="2035"/>
      <c r="J287" s="2035"/>
      <c r="K287" s="2035"/>
      <c r="L287" s="2035"/>
      <c r="M287" s="2035"/>
      <c r="N287" s="2035"/>
      <c r="O287" s="2035"/>
      <c r="P287" s="2035"/>
      <c r="Q287" s="2035"/>
      <c r="R287" s="2035"/>
      <c r="T287" s="58" t="s">
        <v>504</v>
      </c>
      <c r="V287" s="58"/>
      <c r="W287" s="58"/>
      <c r="X287" s="58"/>
      <c r="Y287" s="58"/>
      <c r="AA287" s="2082" t="s">
        <v>2551</v>
      </c>
      <c r="AB287" s="2035"/>
      <c r="AC287" s="2035"/>
      <c r="AD287" s="2035"/>
      <c r="AE287" s="2035"/>
      <c r="AF287" s="2035"/>
      <c r="AG287" s="2035"/>
      <c r="AH287" s="2035"/>
      <c r="AI287" s="2035"/>
      <c r="AJ287" s="2035"/>
      <c r="AK287" s="2035"/>
      <c r="BN287" s="61"/>
    </row>
    <row r="288" spans="1:66" ht="12.75">
      <c r="B288" s="58" t="s">
        <v>505</v>
      </c>
      <c r="C288" s="58"/>
      <c r="D288" s="58"/>
      <c r="E288" s="58"/>
      <c r="F288" s="58"/>
      <c r="H288" s="2082" t="s">
        <v>2529</v>
      </c>
      <c r="I288" s="2035"/>
      <c r="J288" s="2035"/>
      <c r="K288" s="2035"/>
      <c r="L288" s="2035"/>
      <c r="M288" s="2035"/>
      <c r="N288" s="2035"/>
      <c r="O288" s="2035"/>
      <c r="P288" s="2035"/>
      <c r="Q288" s="2035"/>
      <c r="R288" s="2035"/>
      <c r="T288" s="58" t="s">
        <v>79</v>
      </c>
      <c r="V288" s="58"/>
      <c r="W288" s="58"/>
      <c r="X288" s="58"/>
      <c r="Y288" s="58"/>
      <c r="AA288" s="2082" t="s">
        <v>2552</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82" t="s">
        <v>2524</v>
      </c>
      <c r="I289" s="2035"/>
      <c r="J289" s="2035"/>
      <c r="K289" s="2035"/>
      <c r="L289" s="2035"/>
      <c r="M289" s="2035"/>
      <c r="N289" s="2035"/>
      <c r="O289" s="2035"/>
      <c r="P289" s="2035"/>
      <c r="Q289" s="2035"/>
      <c r="R289" s="2035"/>
      <c r="T289" s="58" t="s">
        <v>92</v>
      </c>
      <c r="V289" s="58"/>
      <c r="W289" s="58"/>
      <c r="X289" s="58"/>
      <c r="Y289" s="58"/>
      <c r="AA289" s="2082" t="s">
        <v>2553</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344" t="s">
        <v>2525</v>
      </c>
      <c r="I290" s="2345"/>
      <c r="J290" s="2345"/>
      <c r="K290" s="2345"/>
      <c r="L290" s="2345"/>
      <c r="M290" s="2345"/>
      <c r="N290" s="7" t="s">
        <v>212</v>
      </c>
      <c r="O290" s="7"/>
      <c r="P290" s="2346"/>
      <c r="Q290" s="2346"/>
      <c r="R290" s="2346"/>
      <c r="S290" s="58"/>
      <c r="T290" s="58" t="s">
        <v>93</v>
      </c>
      <c r="V290" s="58"/>
      <c r="W290" s="58"/>
      <c r="X290" s="58"/>
      <c r="Y290" s="58"/>
      <c r="AA290" s="2344" t="s">
        <v>2554</v>
      </c>
      <c r="AB290" s="2345"/>
      <c r="AC290" s="2345"/>
      <c r="AD290" s="2345"/>
      <c r="AE290" s="2345"/>
      <c r="AF290" s="2345"/>
      <c r="AG290" s="7" t="s">
        <v>212</v>
      </c>
      <c r="AH290" s="7"/>
      <c r="AI290" s="2346"/>
      <c r="AJ290" s="2346"/>
      <c r="AK290" s="2346"/>
      <c r="BN290" s="61"/>
    </row>
    <row r="291" spans="2:66" ht="12.75" customHeight="1">
      <c r="B291" s="58" t="s">
        <v>94</v>
      </c>
      <c r="C291" s="58"/>
      <c r="D291" s="58"/>
      <c r="E291" s="58"/>
      <c r="F291" s="58"/>
      <c r="G291" s="58"/>
      <c r="H291" s="2084"/>
      <c r="I291" s="2084"/>
      <c r="J291" s="2084"/>
      <c r="K291" s="2084"/>
      <c r="L291" s="2084"/>
      <c r="M291" s="2084"/>
      <c r="N291" s="60"/>
      <c r="O291" s="60"/>
      <c r="P291" s="62"/>
      <c r="Q291" s="62"/>
      <c r="R291" s="62"/>
      <c r="S291" s="58"/>
      <c r="T291" s="58" t="s">
        <v>94</v>
      </c>
      <c r="V291" s="58"/>
      <c r="W291" s="58"/>
      <c r="X291" s="58"/>
      <c r="Y291" s="58"/>
      <c r="AA291" s="2084"/>
      <c r="AB291" s="2084"/>
      <c r="AC291" s="2084"/>
      <c r="AD291" s="2084"/>
      <c r="AE291" s="2084"/>
      <c r="AF291" s="2084"/>
      <c r="AG291" s="60"/>
      <c r="AH291" s="60"/>
      <c r="AI291" s="62"/>
      <c r="AJ291" s="62"/>
      <c r="AK291" s="62"/>
      <c r="BN291" s="61"/>
    </row>
    <row r="292" spans="2:66" ht="12.75" customHeight="1">
      <c r="B292" s="58" t="s">
        <v>80</v>
      </c>
      <c r="C292" s="58"/>
      <c r="D292" s="58"/>
      <c r="E292" s="58"/>
      <c r="F292" s="58"/>
      <c r="G292" s="58"/>
      <c r="H292" s="2082" t="s">
        <v>2531</v>
      </c>
      <c r="I292" s="2035"/>
      <c r="J292" s="2035"/>
      <c r="K292" s="2035"/>
      <c r="L292" s="2035"/>
      <c r="M292" s="2035"/>
      <c r="N292" s="2055"/>
      <c r="O292" s="2055"/>
      <c r="P292" s="2055"/>
      <c r="Q292" s="2055"/>
      <c r="R292" s="2055"/>
      <c r="S292" s="58"/>
      <c r="T292" s="58" t="s">
        <v>80</v>
      </c>
      <c r="V292" s="58"/>
      <c r="W292" s="58"/>
      <c r="X292" s="58"/>
      <c r="Y292" s="58"/>
      <c r="AA292" s="2082" t="s">
        <v>2555</v>
      </c>
      <c r="AB292" s="2035"/>
      <c r="AC292" s="2035"/>
      <c r="AD292" s="2035"/>
      <c r="AE292" s="2035"/>
      <c r="AF292" s="2035"/>
      <c r="AG292" s="2055"/>
      <c r="AH292" s="2055"/>
      <c r="AI292" s="2055"/>
      <c r="AJ292" s="2055"/>
      <c r="AK292" s="205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291" t="s">
        <v>2532</v>
      </c>
      <c r="I294" s="2055"/>
      <c r="J294" s="2055"/>
      <c r="K294" s="2055"/>
      <c r="L294" s="2055"/>
      <c r="M294" s="2055"/>
      <c r="N294" s="2055"/>
      <c r="O294" s="2055"/>
      <c r="P294" s="2055"/>
      <c r="Q294" s="2055"/>
      <c r="R294" s="2055"/>
      <c r="T294" s="58" t="s">
        <v>374</v>
      </c>
      <c r="V294" s="58"/>
      <c r="W294" s="58"/>
      <c r="X294" s="58"/>
      <c r="Y294" s="58"/>
      <c r="AA294" s="2291" t="s">
        <v>2556</v>
      </c>
      <c r="AB294" s="2055"/>
      <c r="AC294" s="2055"/>
      <c r="AD294" s="2055"/>
      <c r="AE294" s="2055"/>
      <c r="AF294" s="2055"/>
      <c r="AG294" s="2055"/>
      <c r="AH294" s="2055"/>
      <c r="AI294" s="2055"/>
      <c r="AJ294" s="2055"/>
      <c r="AK294" s="2055"/>
      <c r="BN294" s="61"/>
    </row>
    <row r="295" spans="2:66" ht="12.75">
      <c r="B295" s="58" t="s">
        <v>504</v>
      </c>
      <c r="C295" s="58"/>
      <c r="D295" s="58"/>
      <c r="E295" s="58"/>
      <c r="F295" s="58"/>
      <c r="H295" s="2082" t="s">
        <v>2533</v>
      </c>
      <c r="I295" s="2035"/>
      <c r="J295" s="2035"/>
      <c r="K295" s="2035"/>
      <c r="L295" s="2035"/>
      <c r="M295" s="2035"/>
      <c r="N295" s="2035"/>
      <c r="O295" s="2035"/>
      <c r="P295" s="2035"/>
      <c r="Q295" s="2035"/>
      <c r="R295" s="2035"/>
      <c r="T295" s="58" t="s">
        <v>504</v>
      </c>
      <c r="V295" s="58"/>
      <c r="W295" s="58"/>
      <c r="X295" s="58"/>
      <c r="Y295" s="58"/>
      <c r="AA295" s="2082" t="s">
        <v>2557</v>
      </c>
      <c r="AB295" s="2035"/>
      <c r="AC295" s="2035"/>
      <c r="AD295" s="2035"/>
      <c r="AE295" s="2035"/>
      <c r="AF295" s="2035"/>
      <c r="AG295" s="2035"/>
      <c r="AH295" s="2035"/>
      <c r="AI295" s="2035"/>
      <c r="AJ295" s="2035"/>
      <c r="AK295" s="2035"/>
      <c r="BN295" s="61"/>
    </row>
    <row r="296" spans="2:66" ht="12.75">
      <c r="B296" s="58" t="s">
        <v>505</v>
      </c>
      <c r="C296" s="58"/>
      <c r="D296" s="58"/>
      <c r="E296" s="58"/>
      <c r="F296" s="58"/>
      <c r="H296" s="2082" t="s">
        <v>2534</v>
      </c>
      <c r="I296" s="2035"/>
      <c r="J296" s="2035"/>
      <c r="K296" s="2035"/>
      <c r="L296" s="2035"/>
      <c r="M296" s="2035"/>
      <c r="N296" s="2035"/>
      <c r="O296" s="2035"/>
      <c r="P296" s="2035"/>
      <c r="Q296" s="2035"/>
      <c r="R296" s="2035"/>
      <c r="T296" s="58" t="s">
        <v>79</v>
      </c>
      <c r="V296" s="58"/>
      <c r="W296" s="58"/>
      <c r="X296" s="58"/>
      <c r="Y296" s="58"/>
      <c r="AA296" s="2082" t="s">
        <v>2541</v>
      </c>
      <c r="AB296" s="2035"/>
      <c r="AC296" s="2035"/>
      <c r="AD296" s="2035"/>
      <c r="AE296" s="2035"/>
      <c r="AF296" s="2035"/>
      <c r="AG296" s="2035"/>
      <c r="AH296" s="2035"/>
      <c r="AI296" s="2035"/>
      <c r="AJ296" s="2035"/>
      <c r="AK296" s="2035"/>
      <c r="BN296" s="61"/>
    </row>
    <row r="297" spans="2:66" ht="12.75">
      <c r="B297" s="58" t="s">
        <v>92</v>
      </c>
      <c r="C297" s="58"/>
      <c r="D297" s="58"/>
      <c r="E297" s="58"/>
      <c r="F297" s="58"/>
      <c r="H297" s="2082" t="s">
        <v>2535</v>
      </c>
      <c r="I297" s="2035"/>
      <c r="J297" s="2035"/>
      <c r="K297" s="2035"/>
      <c r="L297" s="2035"/>
      <c r="M297" s="2035"/>
      <c r="N297" s="2035"/>
      <c r="O297" s="2035"/>
      <c r="P297" s="2035"/>
      <c r="Q297" s="2035"/>
      <c r="R297" s="2035"/>
      <c r="T297" s="58" t="s">
        <v>92</v>
      </c>
      <c r="V297" s="58"/>
      <c r="W297" s="58"/>
      <c r="X297" s="58"/>
      <c r="Y297" s="58"/>
      <c r="AA297" s="2082" t="s">
        <v>2558</v>
      </c>
      <c r="AB297" s="2035"/>
      <c r="AC297" s="2035"/>
      <c r="AD297" s="2035"/>
      <c r="AE297" s="2035"/>
      <c r="AF297" s="2035"/>
      <c r="AG297" s="2035"/>
      <c r="AH297" s="2035"/>
      <c r="AI297" s="2035"/>
      <c r="AJ297" s="2035"/>
      <c r="AK297" s="2035"/>
      <c r="BN297" s="61"/>
    </row>
    <row r="298" spans="2:66" ht="12.75">
      <c r="B298" s="58" t="s">
        <v>93</v>
      </c>
      <c r="C298" s="58"/>
      <c r="D298" s="58"/>
      <c r="E298" s="58"/>
      <c r="F298" s="58"/>
      <c r="G298" s="58"/>
      <c r="H298" s="2344" t="s">
        <v>2536</v>
      </c>
      <c r="I298" s="2345"/>
      <c r="J298" s="2345"/>
      <c r="K298" s="2345"/>
      <c r="L298" s="2345"/>
      <c r="M298" s="2345"/>
      <c r="N298" s="7" t="s">
        <v>212</v>
      </c>
      <c r="O298" s="7"/>
      <c r="P298" s="2346">
        <v>6</v>
      </c>
      <c r="Q298" s="2346"/>
      <c r="R298" s="2346"/>
      <c r="S298" s="58"/>
      <c r="T298" s="58" t="s">
        <v>93</v>
      </c>
      <c r="V298" s="58"/>
      <c r="W298" s="58"/>
      <c r="X298" s="58"/>
      <c r="Y298" s="58"/>
      <c r="AA298" s="2344" t="s">
        <v>2559</v>
      </c>
      <c r="AB298" s="2345"/>
      <c r="AC298" s="2345"/>
      <c r="AD298" s="2345"/>
      <c r="AE298" s="2345"/>
      <c r="AF298" s="2345"/>
      <c r="AG298" s="7" t="s">
        <v>212</v>
      </c>
      <c r="AH298" s="7"/>
      <c r="AI298" s="2346"/>
      <c r="AJ298" s="2346"/>
      <c r="AK298" s="2346"/>
      <c r="BN298" s="61"/>
    </row>
    <row r="299" spans="2:66" ht="12.75" customHeight="1">
      <c r="B299" s="58" t="s">
        <v>94</v>
      </c>
      <c r="C299" s="58"/>
      <c r="D299" s="58"/>
      <c r="E299" s="58"/>
      <c r="F299" s="58"/>
      <c r="G299" s="58"/>
      <c r="H299" s="2350" t="s">
        <v>2537</v>
      </c>
      <c r="I299" s="2084"/>
      <c r="J299" s="2084"/>
      <c r="K299" s="2084"/>
      <c r="L299" s="2084"/>
      <c r="M299" s="2084"/>
      <c r="N299" s="60"/>
      <c r="O299" s="60"/>
      <c r="P299" s="62"/>
      <c r="Q299" s="62"/>
      <c r="R299" s="62"/>
      <c r="S299" s="58"/>
      <c r="T299" s="58" t="s">
        <v>94</v>
      </c>
      <c r="V299" s="58"/>
      <c r="W299" s="58"/>
      <c r="X299" s="58"/>
      <c r="Y299" s="58"/>
      <c r="AA299" s="2350" t="s">
        <v>2560</v>
      </c>
      <c r="AB299" s="2084"/>
      <c r="AC299" s="2084"/>
      <c r="AD299" s="2084"/>
      <c r="AE299" s="2084"/>
      <c r="AF299" s="2084"/>
      <c r="AG299" s="60"/>
      <c r="AH299" s="60"/>
      <c r="AI299" s="62"/>
      <c r="AJ299" s="62"/>
      <c r="AK299" s="62"/>
      <c r="BN299" s="61"/>
    </row>
    <row r="300" spans="2:66" ht="12.75" customHeight="1">
      <c r="B300" s="58" t="s">
        <v>80</v>
      </c>
      <c r="C300" s="58"/>
      <c r="D300" s="58"/>
      <c r="E300" s="58"/>
      <c r="F300" s="58"/>
      <c r="G300" s="58"/>
      <c r="H300" s="2082" t="s">
        <v>2538</v>
      </c>
      <c r="I300" s="2035"/>
      <c r="J300" s="2035"/>
      <c r="K300" s="2035"/>
      <c r="L300" s="2035"/>
      <c r="M300" s="2035"/>
      <c r="N300" s="2055"/>
      <c r="O300" s="2055"/>
      <c r="P300" s="2055"/>
      <c r="Q300" s="2055"/>
      <c r="R300" s="2055"/>
      <c r="S300" s="58"/>
      <c r="T300" s="58" t="s">
        <v>80</v>
      </c>
      <c r="V300" s="58"/>
      <c r="W300" s="58"/>
      <c r="X300" s="58"/>
      <c r="Y300" s="58"/>
      <c r="AA300" s="2082" t="s">
        <v>2561</v>
      </c>
      <c r="AB300" s="2035"/>
      <c r="AC300" s="2035"/>
      <c r="AD300" s="2035"/>
      <c r="AE300" s="2035"/>
      <c r="AF300" s="2035"/>
      <c r="AG300" s="2055"/>
      <c r="AH300" s="2055"/>
      <c r="AI300" s="2055"/>
      <c r="AJ300" s="2055"/>
      <c r="AK300" s="2055"/>
      <c r="BN300" s="61"/>
    </row>
    <row r="301" spans="2:66" ht="12.75" customHeight="1">
      <c r="BN301" s="61"/>
    </row>
    <row r="302" spans="2:66" ht="12.75" customHeight="1">
      <c r="B302" s="58" t="s">
        <v>81</v>
      </c>
      <c r="C302" s="58"/>
      <c r="D302" s="58"/>
      <c r="E302" s="58"/>
      <c r="F302" s="58"/>
      <c r="H302" s="2291" t="s">
        <v>2532</v>
      </c>
      <c r="I302" s="2055"/>
      <c r="J302" s="2055"/>
      <c r="K302" s="2055"/>
      <c r="L302" s="2055"/>
      <c r="M302" s="2055"/>
      <c r="N302" s="2055"/>
      <c r="O302" s="2055"/>
      <c r="P302" s="2055"/>
      <c r="Q302" s="2055"/>
      <c r="R302" s="2055"/>
      <c r="T302" s="7" t="s">
        <v>943</v>
      </c>
      <c r="V302" s="58"/>
      <c r="W302" s="58"/>
      <c r="X302" s="58"/>
      <c r="Y302" s="58"/>
      <c r="AA302" s="2291" t="s">
        <v>2562</v>
      </c>
      <c r="AB302" s="2055"/>
      <c r="AC302" s="2055"/>
      <c r="AD302" s="2055"/>
      <c r="AE302" s="2055"/>
      <c r="AF302" s="2055"/>
      <c r="AG302" s="2055"/>
      <c r="AH302" s="2055"/>
      <c r="AI302" s="2055"/>
      <c r="AJ302" s="2055"/>
      <c r="AK302" s="2055"/>
      <c r="BN302" s="61"/>
    </row>
    <row r="303" spans="2:66" ht="12.75">
      <c r="B303" s="58" t="s">
        <v>504</v>
      </c>
      <c r="C303" s="58"/>
      <c r="D303" s="58"/>
      <c r="E303" s="58"/>
      <c r="F303" s="58"/>
      <c r="H303" s="2082" t="s">
        <v>2533</v>
      </c>
      <c r="I303" s="2035"/>
      <c r="J303" s="2035"/>
      <c r="K303" s="2035"/>
      <c r="L303" s="2035"/>
      <c r="M303" s="2035"/>
      <c r="N303" s="2035"/>
      <c r="O303" s="2035"/>
      <c r="P303" s="2035"/>
      <c r="Q303" s="2035"/>
      <c r="R303" s="2035"/>
      <c r="T303" s="58" t="s">
        <v>504</v>
      </c>
      <c r="V303" s="58"/>
      <c r="W303" s="58"/>
      <c r="X303" s="58"/>
      <c r="Y303" s="58"/>
      <c r="AA303" s="2082" t="s">
        <v>2563</v>
      </c>
      <c r="AB303" s="2035"/>
      <c r="AC303" s="2035"/>
      <c r="AD303" s="2035"/>
      <c r="AE303" s="2035"/>
      <c r="AF303" s="2035"/>
      <c r="AG303" s="2035"/>
      <c r="AH303" s="2035"/>
      <c r="AI303" s="2035"/>
      <c r="AJ303" s="2035"/>
      <c r="AK303" s="2035"/>
      <c r="BN303" s="61"/>
    </row>
    <row r="304" spans="2:66" ht="12.75">
      <c r="B304" s="58" t="s">
        <v>505</v>
      </c>
      <c r="C304" s="58"/>
      <c r="D304" s="58"/>
      <c r="E304" s="58"/>
      <c r="F304" s="58"/>
      <c r="H304" s="2082" t="s">
        <v>2534</v>
      </c>
      <c r="I304" s="2035"/>
      <c r="J304" s="2035"/>
      <c r="K304" s="2035"/>
      <c r="L304" s="2035"/>
      <c r="M304" s="2035"/>
      <c r="N304" s="2035"/>
      <c r="O304" s="2035"/>
      <c r="P304" s="2035"/>
      <c r="Q304" s="2035"/>
      <c r="R304" s="2035"/>
      <c r="T304" s="58" t="s">
        <v>79</v>
      </c>
      <c r="V304" s="58"/>
      <c r="W304" s="58"/>
      <c r="X304" s="58"/>
      <c r="Y304" s="58"/>
      <c r="AA304" s="2082" t="s">
        <v>2564</v>
      </c>
      <c r="AB304" s="2035"/>
      <c r="AC304" s="2035"/>
      <c r="AD304" s="2035"/>
      <c r="AE304" s="2035"/>
      <c r="AF304" s="2035"/>
      <c r="AG304" s="2035"/>
      <c r="AH304" s="2035"/>
      <c r="AI304" s="2035"/>
      <c r="AJ304" s="2035"/>
      <c r="AK304" s="2035"/>
      <c r="BN304" s="61"/>
    </row>
    <row r="305" spans="2:66" ht="12.75">
      <c r="B305" s="58" t="s">
        <v>92</v>
      </c>
      <c r="C305" s="58"/>
      <c r="D305" s="58"/>
      <c r="E305" s="58"/>
      <c r="F305" s="58"/>
      <c r="H305" s="2082" t="s">
        <v>2535</v>
      </c>
      <c r="I305" s="2035"/>
      <c r="J305" s="2035"/>
      <c r="K305" s="2035"/>
      <c r="L305" s="2035"/>
      <c r="M305" s="2035"/>
      <c r="N305" s="2035"/>
      <c r="O305" s="2035"/>
      <c r="P305" s="2035"/>
      <c r="Q305" s="2035"/>
      <c r="R305" s="2035"/>
      <c r="T305" s="58" t="s">
        <v>92</v>
      </c>
      <c r="V305" s="58"/>
      <c r="W305" s="58"/>
      <c r="X305" s="58"/>
      <c r="Y305" s="58"/>
      <c r="AA305" s="2082" t="s">
        <v>2565</v>
      </c>
      <c r="AB305" s="2035"/>
      <c r="AC305" s="2035"/>
      <c r="AD305" s="2035"/>
      <c r="AE305" s="2035"/>
      <c r="AF305" s="2035"/>
      <c r="AG305" s="2035"/>
      <c r="AH305" s="2035"/>
      <c r="AI305" s="2035"/>
      <c r="AJ305" s="2035"/>
      <c r="AK305" s="2035"/>
      <c r="BN305" s="61"/>
    </row>
    <row r="306" spans="2:66" ht="12.75">
      <c r="B306" s="58" t="s">
        <v>93</v>
      </c>
      <c r="C306" s="58"/>
      <c r="D306" s="58"/>
      <c r="E306" s="58"/>
      <c r="F306" s="58"/>
      <c r="G306" s="58"/>
      <c r="H306" s="2344" t="s">
        <v>2536</v>
      </c>
      <c r="I306" s="2345"/>
      <c r="J306" s="2345"/>
      <c r="K306" s="2345"/>
      <c r="L306" s="2345"/>
      <c r="M306" s="2345"/>
      <c r="N306" s="7" t="s">
        <v>212</v>
      </c>
      <c r="O306" s="7"/>
      <c r="P306" s="2346"/>
      <c r="Q306" s="2346"/>
      <c r="R306" s="2346"/>
      <c r="S306" s="58"/>
      <c r="T306" s="58" t="s">
        <v>93</v>
      </c>
      <c r="V306" s="58"/>
      <c r="W306" s="58"/>
      <c r="X306" s="58"/>
      <c r="Y306" s="58"/>
      <c r="AA306" s="2344" t="s">
        <v>2566</v>
      </c>
      <c r="AB306" s="2345"/>
      <c r="AC306" s="2345"/>
      <c r="AD306" s="2345"/>
      <c r="AE306" s="2345"/>
      <c r="AF306" s="2345"/>
      <c r="AG306" s="7" t="s">
        <v>212</v>
      </c>
      <c r="AH306" s="7"/>
      <c r="AI306" s="2346"/>
      <c r="AJ306" s="2346"/>
      <c r="AK306" s="2346"/>
      <c r="BN306" s="61"/>
    </row>
    <row r="307" spans="2:66" ht="12.75">
      <c r="B307" s="58" t="s">
        <v>94</v>
      </c>
      <c r="C307" s="58"/>
      <c r="D307" s="58"/>
      <c r="E307" s="58"/>
      <c r="F307" s="58"/>
      <c r="G307" s="58"/>
      <c r="H307" s="2350" t="s">
        <v>2537</v>
      </c>
      <c r="I307" s="2084"/>
      <c r="J307" s="2084"/>
      <c r="K307" s="2084"/>
      <c r="L307" s="2084"/>
      <c r="M307" s="2084"/>
      <c r="N307" s="60"/>
      <c r="O307" s="60"/>
      <c r="P307" s="62"/>
      <c r="Q307" s="62"/>
      <c r="R307" s="62"/>
      <c r="S307" s="58"/>
      <c r="T307" s="58" t="s">
        <v>94</v>
      </c>
      <c r="V307" s="58"/>
      <c r="W307" s="58"/>
      <c r="X307" s="58"/>
      <c r="Y307" s="58"/>
      <c r="AA307" s="2084"/>
      <c r="AB307" s="2084"/>
      <c r="AC307" s="2084"/>
      <c r="AD307" s="2084"/>
      <c r="AE307" s="2084"/>
      <c r="AF307" s="2084"/>
      <c r="AG307" s="60"/>
      <c r="AH307" s="60"/>
      <c r="AI307" s="62"/>
      <c r="AJ307" s="62"/>
      <c r="AK307" s="62"/>
      <c r="BN307" s="61"/>
    </row>
    <row r="308" spans="2:66" ht="12.75">
      <c r="B308" s="58" t="s">
        <v>80</v>
      </c>
      <c r="C308" s="58"/>
      <c r="D308" s="58"/>
      <c r="E308" s="58"/>
      <c r="F308" s="58"/>
      <c r="G308" s="58"/>
      <c r="H308" s="2082" t="s">
        <v>2538</v>
      </c>
      <c r="I308" s="2035"/>
      <c r="J308" s="2035"/>
      <c r="K308" s="2035"/>
      <c r="L308" s="2035"/>
      <c r="M308" s="2035"/>
      <c r="N308" s="2055"/>
      <c r="O308" s="2055"/>
      <c r="P308" s="2055"/>
      <c r="Q308" s="2055"/>
      <c r="R308" s="2055"/>
      <c r="S308" s="58"/>
      <c r="T308" s="58" t="s">
        <v>80</v>
      </c>
      <c r="V308" s="58"/>
      <c r="W308" s="58"/>
      <c r="X308" s="58"/>
      <c r="Y308" s="58"/>
      <c r="AA308" s="2082" t="s">
        <v>2567</v>
      </c>
      <c r="AB308" s="2035"/>
      <c r="AC308" s="2035"/>
      <c r="AD308" s="2035"/>
      <c r="AE308" s="2035"/>
      <c r="AF308" s="2035"/>
      <c r="AG308" s="2055"/>
      <c r="AH308" s="2055"/>
      <c r="AI308" s="2055"/>
      <c r="AJ308" s="2055"/>
      <c r="AK308" s="205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291" t="s">
        <v>2539</v>
      </c>
      <c r="I310" s="2055"/>
      <c r="J310" s="2055"/>
      <c r="K310" s="2055"/>
      <c r="L310" s="2055"/>
      <c r="M310" s="2055"/>
      <c r="N310" s="2055"/>
      <c r="O310" s="2055"/>
      <c r="P310" s="2055"/>
      <c r="Q310" s="2055"/>
      <c r="R310" s="2055"/>
      <c r="S310" s="58"/>
      <c r="T310" s="58" t="s">
        <v>375</v>
      </c>
      <c r="V310" s="58"/>
      <c r="W310" s="58"/>
      <c r="X310" s="58"/>
      <c r="Y310" s="58"/>
      <c r="AA310" s="2291" t="s">
        <v>2568</v>
      </c>
      <c r="AB310" s="2055"/>
      <c r="AC310" s="2055"/>
      <c r="AD310" s="2055"/>
      <c r="AE310" s="2055"/>
      <c r="AF310" s="2055"/>
      <c r="AG310" s="2055"/>
      <c r="AH310" s="2055"/>
      <c r="AI310" s="2055"/>
      <c r="AJ310" s="2055"/>
      <c r="AK310" s="2055"/>
      <c r="BN310" s="61"/>
    </row>
    <row r="311" spans="2:66" ht="12.75">
      <c r="B311" s="58" t="s">
        <v>504</v>
      </c>
      <c r="C311" s="58"/>
      <c r="D311" s="58"/>
      <c r="E311" s="58"/>
      <c r="F311" s="58"/>
      <c r="H311" s="2082" t="s">
        <v>2540</v>
      </c>
      <c r="I311" s="2035"/>
      <c r="J311" s="2035"/>
      <c r="K311" s="2035"/>
      <c r="L311" s="2035"/>
      <c r="M311" s="2035"/>
      <c r="N311" s="2035"/>
      <c r="O311" s="2035"/>
      <c r="P311" s="2035"/>
      <c r="Q311" s="2035"/>
      <c r="R311" s="2035"/>
      <c r="S311" s="58"/>
      <c r="T311" s="58" t="s">
        <v>504</v>
      </c>
      <c r="V311" s="58"/>
      <c r="W311" s="58"/>
      <c r="X311" s="58"/>
      <c r="Y311" s="58"/>
      <c r="AA311" s="2035"/>
      <c r="AB311" s="2035"/>
      <c r="AC311" s="2035"/>
      <c r="AD311" s="2035"/>
      <c r="AE311" s="2035"/>
      <c r="AF311" s="2035"/>
      <c r="AG311" s="2035"/>
      <c r="AH311" s="2035"/>
      <c r="AI311" s="2035"/>
      <c r="AJ311" s="2035"/>
      <c r="AK311" s="2035"/>
      <c r="BN311" s="61"/>
    </row>
    <row r="312" spans="2:66" ht="12.75" customHeight="1">
      <c r="B312" s="58" t="s">
        <v>505</v>
      </c>
      <c r="C312" s="58"/>
      <c r="D312" s="58"/>
      <c r="E312" s="58"/>
      <c r="F312" s="58"/>
      <c r="H312" s="2082" t="s">
        <v>2541</v>
      </c>
      <c r="I312" s="2035"/>
      <c r="J312" s="2035"/>
      <c r="K312" s="2035"/>
      <c r="L312" s="2035"/>
      <c r="M312" s="2035"/>
      <c r="N312" s="2035"/>
      <c r="O312" s="2035"/>
      <c r="P312" s="2035"/>
      <c r="Q312" s="2035"/>
      <c r="R312" s="2035"/>
      <c r="S312" s="58"/>
      <c r="T312" s="58" t="s">
        <v>79</v>
      </c>
      <c r="V312" s="58"/>
      <c r="W312" s="58"/>
      <c r="X312" s="58"/>
      <c r="Y312" s="58"/>
      <c r="AA312" s="2035"/>
      <c r="AB312" s="2035"/>
      <c r="AC312" s="2035"/>
      <c r="AD312" s="2035"/>
      <c r="AE312" s="2035"/>
      <c r="AF312" s="2035"/>
      <c r="AG312" s="2035"/>
      <c r="AH312" s="2035"/>
      <c r="AI312" s="2035"/>
      <c r="AJ312" s="2035"/>
      <c r="AK312" s="2035"/>
      <c r="BN312" s="61"/>
    </row>
    <row r="313" spans="2:66" ht="12.75">
      <c r="B313" s="58" t="s">
        <v>92</v>
      </c>
      <c r="C313" s="58"/>
      <c r="D313" s="58"/>
      <c r="E313" s="58"/>
      <c r="F313" s="58"/>
      <c r="H313" s="2082" t="s">
        <v>2542</v>
      </c>
      <c r="I313" s="2035"/>
      <c r="J313" s="2035"/>
      <c r="K313" s="2035"/>
      <c r="L313" s="2035"/>
      <c r="M313" s="2035"/>
      <c r="N313" s="2035"/>
      <c r="O313" s="2035"/>
      <c r="P313" s="2035"/>
      <c r="Q313" s="2035"/>
      <c r="R313" s="2035"/>
      <c r="S313" s="58"/>
      <c r="T313" s="58" t="s">
        <v>92</v>
      </c>
      <c r="V313" s="58"/>
      <c r="W313" s="58"/>
      <c r="X313" s="58"/>
      <c r="Y313" s="58"/>
      <c r="AA313" s="2035"/>
      <c r="AB313" s="2035"/>
      <c r="AC313" s="2035"/>
      <c r="AD313" s="2035"/>
      <c r="AE313" s="2035"/>
      <c r="AF313" s="2035"/>
      <c r="AG313" s="2035"/>
      <c r="AH313" s="2035"/>
      <c r="AI313" s="2035"/>
      <c r="AJ313" s="2035"/>
      <c r="AK313" s="2035"/>
      <c r="BN313" s="61"/>
    </row>
    <row r="314" spans="2:66" ht="12.75">
      <c r="B314" s="58" t="s">
        <v>93</v>
      </c>
      <c r="C314" s="58"/>
      <c r="D314" s="58"/>
      <c r="E314" s="58"/>
      <c r="F314" s="58"/>
      <c r="G314" s="58"/>
      <c r="H314" s="2344" t="s">
        <v>2543</v>
      </c>
      <c r="I314" s="2345"/>
      <c r="J314" s="2345"/>
      <c r="K314" s="2345"/>
      <c r="L314" s="2345"/>
      <c r="M314" s="2345"/>
      <c r="N314" s="7" t="s">
        <v>212</v>
      </c>
      <c r="O314" s="7"/>
      <c r="P314" s="2346"/>
      <c r="Q314" s="2346"/>
      <c r="R314" s="2346"/>
      <c r="S314" s="58"/>
      <c r="T314" s="58" t="s">
        <v>93</v>
      </c>
      <c r="V314" s="58"/>
      <c r="W314" s="58"/>
      <c r="X314" s="58"/>
      <c r="Y314" s="58"/>
      <c r="AA314" s="2345"/>
      <c r="AB314" s="2345"/>
      <c r="AC314" s="2345"/>
      <c r="AD314" s="2345"/>
      <c r="AE314" s="2345"/>
      <c r="AF314" s="2345"/>
      <c r="AG314" s="7" t="s">
        <v>212</v>
      </c>
      <c r="AH314" s="7"/>
      <c r="AI314" s="2346"/>
      <c r="AJ314" s="2346"/>
      <c r="AK314" s="2346"/>
      <c r="BN314" s="61"/>
    </row>
    <row r="315" spans="2:66" ht="12.75">
      <c r="B315" s="58" t="s">
        <v>94</v>
      </c>
      <c r="C315" s="58"/>
      <c r="D315" s="58"/>
      <c r="E315" s="58"/>
      <c r="F315" s="58"/>
      <c r="G315" s="58"/>
      <c r="H315" s="2350" t="s">
        <v>2545</v>
      </c>
      <c r="I315" s="2084"/>
      <c r="J315" s="2084"/>
      <c r="K315" s="2084"/>
      <c r="L315" s="2084"/>
      <c r="M315" s="2084"/>
      <c r="N315" s="60"/>
      <c r="O315" s="60"/>
      <c r="P315" s="62"/>
      <c r="Q315" s="62"/>
      <c r="R315" s="62"/>
      <c r="S315" s="58"/>
      <c r="T315" s="58" t="s">
        <v>94</v>
      </c>
      <c r="V315" s="58"/>
      <c r="W315" s="58"/>
      <c r="X315" s="58"/>
      <c r="Y315" s="58"/>
      <c r="AA315" s="2084"/>
      <c r="AB315" s="2084"/>
      <c r="AC315" s="2084"/>
      <c r="AD315" s="2084"/>
      <c r="AE315" s="2084"/>
      <c r="AF315" s="2084"/>
      <c r="AG315" s="60"/>
      <c r="AH315" s="60"/>
      <c r="AI315" s="62"/>
      <c r="AJ315" s="62"/>
      <c r="AK315" s="62"/>
      <c r="BN315" s="61"/>
    </row>
    <row r="316" spans="2:66" ht="12.75">
      <c r="B316" s="58" t="s">
        <v>80</v>
      </c>
      <c r="C316" s="58"/>
      <c r="D316" s="58"/>
      <c r="E316" s="58"/>
      <c r="F316" s="58"/>
      <c r="G316" s="58"/>
      <c r="H316" s="2082" t="s">
        <v>2544</v>
      </c>
      <c r="I316" s="2035"/>
      <c r="J316" s="2035"/>
      <c r="K316" s="2035"/>
      <c r="L316" s="2035"/>
      <c r="M316" s="2035"/>
      <c r="N316" s="2055"/>
      <c r="O316" s="2055"/>
      <c r="P316" s="2055"/>
      <c r="Q316" s="2055"/>
      <c r="R316" s="2055"/>
      <c r="S316" s="58"/>
      <c r="T316" s="58" t="s">
        <v>80</v>
      </c>
      <c r="V316" s="58"/>
      <c r="W316" s="58"/>
      <c r="X316" s="58"/>
      <c r="Y316" s="58"/>
      <c r="AA316" s="2035"/>
      <c r="AB316" s="2035"/>
      <c r="AC316" s="2035"/>
      <c r="AD316" s="2035"/>
      <c r="AE316" s="2035"/>
      <c r="AF316" s="2035"/>
      <c r="AG316" s="2055"/>
      <c r="AH316" s="2055"/>
      <c r="AI316" s="2055"/>
      <c r="AJ316" s="2055"/>
      <c r="AK316" s="2055"/>
      <c r="BN316" s="61"/>
    </row>
    <row r="317" spans="2:66" ht="12.75">
      <c r="BN317" s="61"/>
    </row>
    <row r="318" spans="2:66" ht="12.75">
      <c r="B318" s="7" t="s">
        <v>977</v>
      </c>
      <c r="C318" s="58"/>
      <c r="D318" s="58"/>
      <c r="E318" s="58"/>
      <c r="F318" s="58"/>
      <c r="H318" s="2291" t="s">
        <v>2546</v>
      </c>
      <c r="I318" s="2055"/>
      <c r="J318" s="2055"/>
      <c r="K318" s="2055"/>
      <c r="L318" s="2055"/>
      <c r="M318" s="2055"/>
      <c r="N318" s="2055"/>
      <c r="O318" s="2055"/>
      <c r="P318" s="2055"/>
      <c r="Q318" s="2055"/>
      <c r="R318" s="2055"/>
      <c r="T318" s="58" t="s">
        <v>376</v>
      </c>
      <c r="V318" s="58"/>
      <c r="W318" s="58"/>
      <c r="X318" s="58"/>
      <c r="Y318" s="58"/>
      <c r="AA318" s="2291" t="s">
        <v>2575</v>
      </c>
      <c r="AB318" s="2055"/>
      <c r="AC318" s="2055"/>
      <c r="AD318" s="2055"/>
      <c r="AE318" s="2055"/>
      <c r="AF318" s="2055"/>
      <c r="AG318" s="2055"/>
      <c r="AH318" s="2055"/>
      <c r="AI318" s="2055"/>
      <c r="AJ318" s="2055"/>
      <c r="AK318" s="2055"/>
      <c r="BN318" s="61"/>
    </row>
    <row r="319" spans="2:66" ht="12.75">
      <c r="B319" s="58" t="s">
        <v>504</v>
      </c>
      <c r="C319" s="58"/>
      <c r="D319" s="58"/>
      <c r="E319" s="58"/>
      <c r="F319" s="58"/>
      <c r="H319" s="2082" t="s">
        <v>2547</v>
      </c>
      <c r="I319" s="2035"/>
      <c r="J319" s="2035"/>
      <c r="K319" s="2035"/>
      <c r="L319" s="2035"/>
      <c r="M319" s="2035"/>
      <c r="N319" s="2035"/>
      <c r="O319" s="2035"/>
      <c r="P319" s="2035"/>
      <c r="Q319" s="2035"/>
      <c r="R319" s="2035"/>
      <c r="T319" s="58" t="s">
        <v>504</v>
      </c>
      <c r="V319" s="58"/>
      <c r="W319" s="58"/>
      <c r="X319" s="58"/>
      <c r="Y319" s="58"/>
      <c r="AA319" s="2082" t="s">
        <v>2576</v>
      </c>
      <c r="AB319" s="2035"/>
      <c r="AC319" s="2035"/>
      <c r="AD319" s="2035"/>
      <c r="AE319" s="2035"/>
      <c r="AF319" s="2035"/>
      <c r="AG319" s="2035"/>
      <c r="AH319" s="2035"/>
      <c r="AI319" s="2035"/>
      <c r="AJ319" s="2035"/>
      <c r="AK319" s="2035"/>
      <c r="BN319" s="61"/>
    </row>
    <row r="320" spans="2:66" ht="12.75">
      <c r="B320" s="58" t="s">
        <v>505</v>
      </c>
      <c r="C320" s="58"/>
      <c r="D320" s="58"/>
      <c r="E320" s="58"/>
      <c r="F320" s="58"/>
      <c r="H320" s="2082" t="s">
        <v>2541</v>
      </c>
      <c r="I320" s="2035"/>
      <c r="J320" s="2035"/>
      <c r="K320" s="2035"/>
      <c r="L320" s="2035"/>
      <c r="M320" s="2035"/>
      <c r="N320" s="2035"/>
      <c r="O320" s="2035"/>
      <c r="P320" s="2035"/>
      <c r="Q320" s="2035"/>
      <c r="R320" s="2035"/>
      <c r="T320" s="58" t="s">
        <v>79</v>
      </c>
      <c r="V320" s="58"/>
      <c r="W320" s="58"/>
      <c r="X320" s="58"/>
      <c r="Y320" s="58"/>
      <c r="AA320" s="2082" t="s">
        <v>2529</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82" t="s">
        <v>2548</v>
      </c>
      <c r="I321" s="2035"/>
      <c r="J321" s="2035"/>
      <c r="K321" s="2035"/>
      <c r="L321" s="2035"/>
      <c r="M321" s="2035"/>
      <c r="N321" s="2035"/>
      <c r="O321" s="2035"/>
      <c r="P321" s="2035"/>
      <c r="Q321" s="2035"/>
      <c r="R321" s="2035"/>
      <c r="T321" s="58" t="s">
        <v>92</v>
      </c>
      <c r="V321" s="58"/>
      <c r="W321" s="58"/>
      <c r="X321" s="58"/>
      <c r="Y321" s="58"/>
      <c r="AA321" s="2082" t="s">
        <v>2577</v>
      </c>
      <c r="AB321" s="2035"/>
      <c r="AC321" s="2035"/>
      <c r="AD321" s="2035"/>
      <c r="AE321" s="2035"/>
      <c r="AF321" s="2035"/>
      <c r="AG321" s="2035"/>
      <c r="AH321" s="2035"/>
      <c r="AI321" s="2035"/>
      <c r="AJ321" s="2035"/>
      <c r="AK321" s="2035"/>
      <c r="AL321" s="39"/>
      <c r="BN321" s="61"/>
    </row>
    <row r="322" spans="1:66" ht="12.75">
      <c r="A322" s="39"/>
      <c r="B322" s="58" t="s">
        <v>93</v>
      </c>
      <c r="C322" s="58"/>
      <c r="D322" s="58"/>
      <c r="E322" s="58"/>
      <c r="F322" s="58"/>
      <c r="G322" s="58"/>
      <c r="H322" s="2344" t="s">
        <v>2549</v>
      </c>
      <c r="I322" s="2345"/>
      <c r="J322" s="2345"/>
      <c r="K322" s="2345"/>
      <c r="L322" s="2345"/>
      <c r="M322" s="2345"/>
      <c r="N322" s="7" t="s">
        <v>212</v>
      </c>
      <c r="O322" s="7"/>
      <c r="P322" s="2346"/>
      <c r="Q322" s="2346"/>
      <c r="R322" s="2346"/>
      <c r="S322" s="58"/>
      <c r="T322" s="58" t="s">
        <v>93</v>
      </c>
      <c r="V322" s="58"/>
      <c r="W322" s="58"/>
      <c r="X322" s="58"/>
      <c r="Y322" s="58"/>
      <c r="AA322" s="2344" t="s">
        <v>2578</v>
      </c>
      <c r="AB322" s="2345"/>
      <c r="AC322" s="2345"/>
      <c r="AD322" s="2345"/>
      <c r="AE322" s="2345"/>
      <c r="AF322" s="2345"/>
      <c r="AG322" s="7" t="s">
        <v>212</v>
      </c>
      <c r="AH322" s="7"/>
      <c r="AI322" s="2346"/>
      <c r="AJ322" s="2346"/>
      <c r="AK322" s="2346"/>
      <c r="AL322" s="39"/>
      <c r="BN322" s="61"/>
    </row>
    <row r="323" spans="1:66" ht="12.75" customHeight="1">
      <c r="A323" s="39"/>
      <c r="B323" s="58" t="s">
        <v>94</v>
      </c>
      <c r="C323" s="58"/>
      <c r="D323" s="58"/>
      <c r="E323" s="58"/>
      <c r="F323" s="58"/>
      <c r="G323" s="58"/>
      <c r="H323" s="2084"/>
      <c r="I323" s="2084"/>
      <c r="J323" s="2084"/>
      <c r="K323" s="2084"/>
      <c r="L323" s="2084"/>
      <c r="M323" s="2084"/>
      <c r="N323" s="60"/>
      <c r="O323" s="60"/>
      <c r="P323" s="62"/>
      <c r="Q323" s="62"/>
      <c r="R323" s="62"/>
      <c r="S323" s="58"/>
      <c r="T323" s="58" t="s">
        <v>94</v>
      </c>
      <c r="V323" s="58"/>
      <c r="W323" s="58"/>
      <c r="X323" s="58"/>
      <c r="Y323" s="58"/>
      <c r="AA323" s="2350" t="s">
        <v>2579</v>
      </c>
      <c r="AB323" s="2084"/>
      <c r="AC323" s="2084"/>
      <c r="AD323" s="2084"/>
      <c r="AE323" s="2084"/>
      <c r="AF323" s="2084"/>
      <c r="AG323" s="60"/>
      <c r="AH323" s="60"/>
      <c r="AI323" s="62"/>
      <c r="AJ323" s="62"/>
      <c r="AK323" s="62"/>
      <c r="AL323" s="39"/>
    </row>
    <row r="324" spans="1:66" ht="12.75">
      <c r="A324" s="39"/>
      <c r="B324" s="58" t="s">
        <v>80</v>
      </c>
      <c r="C324" s="58"/>
      <c r="D324" s="58"/>
      <c r="E324" s="58"/>
      <c r="F324" s="58"/>
      <c r="G324" s="58"/>
      <c r="H324" s="2035"/>
      <c r="I324" s="2035"/>
      <c r="J324" s="2035"/>
      <c r="K324" s="2035"/>
      <c r="L324" s="2035"/>
      <c r="M324" s="2035"/>
      <c r="N324" s="2055"/>
      <c r="O324" s="2055"/>
      <c r="P324" s="2055"/>
      <c r="Q324" s="2055"/>
      <c r="R324" s="2055"/>
      <c r="S324" s="58"/>
      <c r="T324" s="58" t="s">
        <v>80</v>
      </c>
      <c r="V324" s="58"/>
      <c r="W324" s="58"/>
      <c r="X324" s="58"/>
      <c r="Y324" s="58"/>
      <c r="AA324" s="2082" t="s">
        <v>2580</v>
      </c>
      <c r="AB324" s="2035"/>
      <c r="AC324" s="2035"/>
      <c r="AD324" s="2035"/>
      <c r="AE324" s="2035"/>
      <c r="AF324" s="2035"/>
      <c r="AG324" s="2055"/>
      <c r="AH324" s="2055"/>
      <c r="AI324" s="2055"/>
      <c r="AJ324" s="2055"/>
      <c r="AK324" s="205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5"/>
      <c r="I326" s="2055"/>
      <c r="J326" s="2055"/>
      <c r="K326" s="2055"/>
      <c r="L326" s="2055"/>
      <c r="M326" s="2055"/>
      <c r="N326" s="2055"/>
      <c r="O326" s="2055"/>
      <c r="P326" s="2055"/>
      <c r="Q326" s="2055"/>
      <c r="R326" s="2055"/>
      <c r="T326" s="58" t="s">
        <v>378</v>
      </c>
      <c r="V326" s="58"/>
      <c r="W326" s="58"/>
      <c r="X326" s="58"/>
      <c r="Y326" s="58"/>
      <c r="AA326" s="2055"/>
      <c r="AB326" s="2055"/>
      <c r="AC326" s="2055"/>
      <c r="AD326" s="2055"/>
      <c r="AE326" s="2055"/>
      <c r="AF326" s="2055"/>
      <c r="AG326" s="2055"/>
      <c r="AH326" s="2055"/>
      <c r="AI326" s="2055"/>
      <c r="AJ326" s="2055"/>
      <c r="AK326" s="2055"/>
      <c r="AL326" s="39"/>
    </row>
    <row r="327" spans="1:66" ht="12.75">
      <c r="A327" s="39"/>
      <c r="B327" s="58" t="s">
        <v>504</v>
      </c>
      <c r="C327" s="58"/>
      <c r="D327" s="58"/>
      <c r="E327" s="58"/>
      <c r="F327" s="58"/>
      <c r="H327" s="2035"/>
      <c r="I327" s="2035"/>
      <c r="J327" s="2035"/>
      <c r="K327" s="2035"/>
      <c r="L327" s="2035"/>
      <c r="M327" s="2035"/>
      <c r="N327" s="2035"/>
      <c r="O327" s="2035"/>
      <c r="P327" s="2035"/>
      <c r="Q327" s="2035"/>
      <c r="R327" s="2035"/>
      <c r="T327" s="58" t="s">
        <v>504</v>
      </c>
      <c r="V327" s="58"/>
      <c r="W327" s="58"/>
      <c r="X327" s="58"/>
      <c r="Y327" s="58"/>
      <c r="AA327" s="2035"/>
      <c r="AB327" s="2035"/>
      <c r="AC327" s="2035"/>
      <c r="AD327" s="2035"/>
      <c r="AE327" s="2035"/>
      <c r="AF327" s="2035"/>
      <c r="AG327" s="2035"/>
      <c r="AH327" s="2035"/>
      <c r="AI327" s="2035"/>
      <c r="AJ327" s="2035"/>
      <c r="AK327" s="2035"/>
      <c r="AL327" s="39"/>
    </row>
    <row r="328" spans="1:66" ht="12.75">
      <c r="A328" s="39"/>
      <c r="B328" s="58" t="s">
        <v>505</v>
      </c>
      <c r="C328" s="58"/>
      <c r="D328" s="58"/>
      <c r="E328" s="58"/>
      <c r="F328" s="58"/>
      <c r="H328" s="2035"/>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2.75">
      <c r="A329" s="39"/>
      <c r="B329" s="58" t="s">
        <v>92</v>
      </c>
      <c r="C329" s="58"/>
      <c r="D329" s="58"/>
      <c r="E329" s="58"/>
      <c r="F329" s="58"/>
      <c r="H329" s="2035"/>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345"/>
      <c r="I330" s="2345"/>
      <c r="J330" s="2345"/>
      <c r="K330" s="2345"/>
      <c r="L330" s="2345"/>
      <c r="M330" s="2345"/>
      <c r="N330" s="7" t="s">
        <v>212</v>
      </c>
      <c r="O330" s="7"/>
      <c r="P330" s="2346"/>
      <c r="Q330" s="2346"/>
      <c r="R330" s="2346"/>
      <c r="S330" s="58"/>
      <c r="T330" s="58" t="s">
        <v>93</v>
      </c>
      <c r="V330" s="58"/>
      <c r="W330" s="58"/>
      <c r="X330" s="58"/>
      <c r="Y330" s="58"/>
      <c r="AA330" s="2345"/>
      <c r="AB330" s="2345"/>
      <c r="AC330" s="2345"/>
      <c r="AD330" s="2345"/>
      <c r="AE330" s="2345"/>
      <c r="AF330" s="2345"/>
      <c r="AG330" s="7" t="s">
        <v>212</v>
      </c>
      <c r="AH330" s="7"/>
      <c r="AI330" s="2346"/>
      <c r="AJ330" s="2346"/>
      <c r="AK330" s="2346"/>
      <c r="AL330" s="39"/>
    </row>
    <row r="331" spans="1:66" ht="12.75">
      <c r="A331" s="39"/>
      <c r="B331" s="58" t="s">
        <v>94</v>
      </c>
      <c r="C331" s="58"/>
      <c r="D331" s="58"/>
      <c r="E331" s="58"/>
      <c r="F331" s="58"/>
      <c r="G331" s="58"/>
      <c r="H331" s="2084"/>
      <c r="I331" s="2084"/>
      <c r="J331" s="2084"/>
      <c r="K331" s="2084"/>
      <c r="L331" s="2084"/>
      <c r="M331" s="2084"/>
      <c r="N331" s="60"/>
      <c r="O331" s="60"/>
      <c r="P331" s="62"/>
      <c r="Q331" s="62"/>
      <c r="R331" s="62"/>
      <c r="S331" s="58"/>
      <c r="T331" s="58" t="s">
        <v>94</v>
      </c>
      <c r="V331" s="58"/>
      <c r="W331" s="58"/>
      <c r="X331" s="58"/>
      <c r="Y331" s="58"/>
      <c r="AA331" s="2084"/>
      <c r="AB331" s="2084"/>
      <c r="AC331" s="2084"/>
      <c r="AD331" s="2084"/>
      <c r="AE331" s="2084"/>
      <c r="AF331" s="2084"/>
      <c r="AG331" s="60"/>
      <c r="AH331" s="60"/>
      <c r="AI331" s="62"/>
      <c r="AJ331" s="62"/>
      <c r="AK331" s="62"/>
      <c r="AL331" s="39"/>
    </row>
    <row r="332" spans="1:66" ht="12.75">
      <c r="A332" s="39"/>
      <c r="B332" s="58" t="s">
        <v>80</v>
      </c>
      <c r="C332" s="58"/>
      <c r="D332" s="58"/>
      <c r="E332" s="58"/>
      <c r="F332" s="58"/>
      <c r="G332" s="58"/>
      <c r="H332" s="2035"/>
      <c r="I332" s="2035"/>
      <c r="J332" s="2035"/>
      <c r="K332" s="2035"/>
      <c r="L332" s="2035"/>
      <c r="M332" s="2035"/>
      <c r="N332" s="2055"/>
      <c r="O332" s="2055"/>
      <c r="P332" s="2055"/>
      <c r="Q332" s="2055"/>
      <c r="R332" s="2055"/>
      <c r="S332" s="58"/>
      <c r="T332" s="58" t="s">
        <v>80</v>
      </c>
      <c r="V332" s="58"/>
      <c r="W332" s="58"/>
      <c r="X332" s="58"/>
      <c r="Y332" s="58"/>
      <c r="AA332" s="2035"/>
      <c r="AB332" s="2035"/>
      <c r="AC332" s="2035"/>
      <c r="AD332" s="2035"/>
      <c r="AE332" s="2035"/>
      <c r="AF332" s="2035"/>
      <c r="AG332" s="2055"/>
      <c r="AH332" s="2055"/>
      <c r="AI332" s="2055"/>
      <c r="AJ332" s="2055"/>
      <c r="AK332" s="205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291" t="s">
        <v>2569</v>
      </c>
      <c r="I334" s="2055"/>
      <c r="J334" s="2055"/>
      <c r="K334" s="2055"/>
      <c r="L334" s="2055"/>
      <c r="M334" s="2055"/>
      <c r="N334" s="2055"/>
      <c r="O334" s="2055"/>
      <c r="P334" s="2055"/>
      <c r="Q334" s="2055"/>
      <c r="R334" s="2055"/>
      <c r="T334" s="405" t="s">
        <v>952</v>
      </c>
      <c r="V334" s="58"/>
      <c r="W334" s="58"/>
      <c r="X334" s="58"/>
      <c r="Y334" s="58"/>
      <c r="AA334" s="2291" t="s">
        <v>2581</v>
      </c>
      <c r="AB334" s="2055"/>
      <c r="AC334" s="2055"/>
      <c r="AD334" s="2055"/>
      <c r="AE334" s="2055"/>
      <c r="AF334" s="2055"/>
      <c r="AG334" s="2055"/>
      <c r="AH334" s="2055"/>
      <c r="AI334" s="2055"/>
      <c r="AJ334" s="2055"/>
      <c r="AK334" s="2055"/>
      <c r="AL334" s="39"/>
    </row>
    <row r="335" spans="1:66" ht="12.75" customHeight="1">
      <c r="B335" s="58" t="s">
        <v>504</v>
      </c>
      <c r="C335" s="240"/>
      <c r="D335" s="240"/>
      <c r="E335" s="240"/>
      <c r="F335" s="240"/>
      <c r="G335" s="3"/>
      <c r="H335" s="2082" t="s">
        <v>2570</v>
      </c>
      <c r="I335" s="2035"/>
      <c r="J335" s="2035"/>
      <c r="K335" s="2035"/>
      <c r="L335" s="2035"/>
      <c r="M335" s="2035"/>
      <c r="N335" s="2035"/>
      <c r="O335" s="2035"/>
      <c r="P335" s="2035"/>
      <c r="Q335" s="2035"/>
      <c r="R335" s="2035"/>
      <c r="T335" s="58" t="s">
        <v>504</v>
      </c>
      <c r="V335" s="58"/>
      <c r="W335" s="58"/>
      <c r="X335" s="58"/>
      <c r="Y335" s="58"/>
      <c r="AA335" s="2082" t="s">
        <v>2582</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82" t="s">
        <v>2571</v>
      </c>
      <c r="I336" s="2035"/>
      <c r="J336" s="2035"/>
      <c r="K336" s="2035"/>
      <c r="L336" s="2035"/>
      <c r="M336" s="2035"/>
      <c r="N336" s="2035"/>
      <c r="O336" s="2035"/>
      <c r="P336" s="2035"/>
      <c r="Q336" s="2035"/>
      <c r="R336" s="2035"/>
      <c r="T336" s="58" t="s">
        <v>79</v>
      </c>
      <c r="V336" s="58"/>
      <c r="W336" s="58"/>
      <c r="X336" s="58"/>
      <c r="Y336" s="58"/>
      <c r="AA336" s="2082" t="s">
        <v>2529</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82" t="s">
        <v>2572</v>
      </c>
      <c r="I337" s="2035"/>
      <c r="J337" s="2035"/>
      <c r="K337" s="2035"/>
      <c r="L337" s="2035"/>
      <c r="M337" s="2035"/>
      <c r="N337" s="2035"/>
      <c r="O337" s="2035"/>
      <c r="P337" s="2035"/>
      <c r="Q337" s="2035"/>
      <c r="R337" s="2035"/>
      <c r="T337" s="58" t="s">
        <v>92</v>
      </c>
      <c r="V337" s="58"/>
      <c r="W337" s="58"/>
      <c r="X337" s="58"/>
      <c r="Y337" s="58"/>
      <c r="AA337" s="2082" t="s">
        <v>2583</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344" t="s">
        <v>2573</v>
      </c>
      <c r="I338" s="2345"/>
      <c r="J338" s="2345"/>
      <c r="K338" s="2345"/>
      <c r="L338" s="2345"/>
      <c r="M338" s="2345"/>
      <c r="N338" s="7" t="s">
        <v>212</v>
      </c>
      <c r="O338" s="7"/>
      <c r="P338" s="2346"/>
      <c r="Q338" s="2346"/>
      <c r="R338" s="2346"/>
      <c r="S338" s="58"/>
      <c r="T338" s="58" t="s">
        <v>93</v>
      </c>
      <c r="V338" s="58"/>
      <c r="W338" s="58"/>
      <c r="X338" s="58"/>
      <c r="Y338" s="58"/>
      <c r="AA338" s="2344" t="s">
        <v>2584</v>
      </c>
      <c r="AB338" s="2345"/>
      <c r="AC338" s="2345"/>
      <c r="AD338" s="2345"/>
      <c r="AE338" s="2345"/>
      <c r="AF338" s="2345"/>
      <c r="AG338" s="7" t="s">
        <v>212</v>
      </c>
      <c r="AH338" s="7"/>
      <c r="AI338" s="2346"/>
      <c r="AJ338" s="2346"/>
      <c r="AK338" s="2346"/>
      <c r="AL338" s="39"/>
    </row>
    <row r="339" spans="1:66" ht="12.75">
      <c r="A339" s="39"/>
      <c r="B339" s="58" t="s">
        <v>94</v>
      </c>
      <c r="C339" s="240"/>
      <c r="D339" s="240"/>
      <c r="E339" s="240"/>
      <c r="F339" s="240"/>
      <c r="G339" s="240"/>
      <c r="H339" s="2084"/>
      <c r="I339" s="2084"/>
      <c r="J339" s="2084"/>
      <c r="K339" s="2084"/>
      <c r="L339" s="2084"/>
      <c r="M339" s="2084"/>
      <c r="N339" s="60"/>
      <c r="O339" s="60"/>
      <c r="P339" s="62"/>
      <c r="Q339" s="62"/>
      <c r="R339" s="62"/>
      <c r="S339" s="58"/>
      <c r="T339" s="58" t="s">
        <v>94</v>
      </c>
      <c r="V339" s="58"/>
      <c r="W339" s="58"/>
      <c r="X339" s="58"/>
      <c r="Y339" s="58"/>
      <c r="AA339" s="2350" t="s">
        <v>2526</v>
      </c>
      <c r="AB339" s="2084"/>
      <c r="AC339" s="2084"/>
      <c r="AD339" s="2084"/>
      <c r="AE339" s="2084"/>
      <c r="AF339" s="2084"/>
      <c r="AG339" s="60"/>
      <c r="AH339" s="60"/>
      <c r="AI339" s="62"/>
      <c r="AJ339" s="62"/>
      <c r="AK339" s="62"/>
      <c r="AL339" s="39"/>
    </row>
    <row r="340" spans="1:66" ht="12.75">
      <c r="A340" s="39"/>
      <c r="B340" s="58" t="s">
        <v>80</v>
      </c>
      <c r="C340" s="237"/>
      <c r="D340" s="237"/>
      <c r="E340" s="237"/>
      <c r="F340" s="237"/>
      <c r="G340" s="237"/>
      <c r="H340" s="2082" t="s">
        <v>2574</v>
      </c>
      <c r="I340" s="2035"/>
      <c r="J340" s="2035"/>
      <c r="K340" s="2035"/>
      <c r="L340" s="2035"/>
      <c r="M340" s="2035"/>
      <c r="N340" s="2055"/>
      <c r="O340" s="2055"/>
      <c r="P340" s="2055"/>
      <c r="Q340" s="2055"/>
      <c r="R340" s="2055"/>
      <c r="S340" s="58"/>
      <c r="T340" s="58" t="s">
        <v>80</v>
      </c>
      <c r="V340" s="58"/>
      <c r="W340" s="58"/>
      <c r="X340" s="58"/>
      <c r="Y340" s="58"/>
      <c r="AA340" s="2082" t="s">
        <v>2585</v>
      </c>
      <c r="AB340" s="2035"/>
      <c r="AC340" s="2035"/>
      <c r="AD340" s="2035"/>
      <c r="AE340" s="2035"/>
      <c r="AF340" s="2035"/>
      <c r="AG340" s="2055"/>
      <c r="AH340" s="2055"/>
      <c r="AI340" s="2055"/>
      <c r="AJ340" s="2055"/>
      <c r="AK340" s="205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55"/>
      <c r="Q342" s="2055"/>
      <c r="R342" s="2055"/>
      <c r="S342" s="2055"/>
      <c r="T342" s="2055"/>
      <c r="U342" s="2055"/>
      <c r="V342" s="2055"/>
      <c r="W342" s="2055"/>
      <c r="X342" s="2055"/>
      <c r="Y342" s="2055"/>
      <c r="Z342" s="2055"/>
      <c r="AA342" s="2055"/>
      <c r="AB342" s="2055"/>
      <c r="AC342" s="2055"/>
      <c r="AD342" s="2055"/>
      <c r="AE342" s="2055"/>
      <c r="AF342" s="88"/>
      <c r="AG342" s="88"/>
      <c r="AH342" s="88"/>
      <c r="AI342" s="88"/>
      <c r="AJ342" s="88"/>
      <c r="AK342" s="88"/>
      <c r="AL342" s="39"/>
      <c r="BN342" s="12" t="s">
        <v>626</v>
      </c>
    </row>
    <row r="343" spans="1:66" ht="12.75">
      <c r="A343" s="3"/>
      <c r="B343" s="60"/>
      <c r="C343" s="60"/>
      <c r="D343" s="60"/>
      <c r="E343" s="60"/>
      <c r="F343" s="60"/>
      <c r="G343" s="3"/>
      <c r="H343" s="88"/>
      <c r="I343" s="7" t="s">
        <v>504</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706</v>
      </c>
    </row>
    <row r="344" spans="1:66" ht="12.75">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578</v>
      </c>
    </row>
    <row r="345" spans="1:66" ht="12.75">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2.75">
      <c r="A346" s="3"/>
      <c r="B346" s="60"/>
      <c r="C346" s="60"/>
      <c r="D346" s="60"/>
      <c r="E346" s="60"/>
      <c r="F346" s="60"/>
      <c r="G346" s="60"/>
      <c r="H346" s="465"/>
      <c r="I346" s="7" t="s">
        <v>93</v>
      </c>
      <c r="P346" s="2084"/>
      <c r="Q346" s="2084"/>
      <c r="R346" s="2084"/>
      <c r="S346" s="2084"/>
      <c r="T346" s="2084"/>
      <c r="U346" s="2084"/>
      <c r="V346" s="2084"/>
      <c r="W346" s="2084"/>
      <c r="X346" s="2084"/>
      <c r="Y346" s="2084"/>
      <c r="Z346" s="2084"/>
      <c r="AA346" s="7" t="s">
        <v>212</v>
      </c>
      <c r="AB346" s="7"/>
      <c r="AC346" s="2034"/>
      <c r="AD346" s="2034"/>
      <c r="AE346" s="2034"/>
      <c r="AF346" s="465"/>
      <c r="AG346" s="60"/>
      <c r="AH346" s="60"/>
      <c r="AI346" s="406"/>
      <c r="AJ346" s="406"/>
      <c r="AK346" s="406"/>
      <c r="AL346" s="39"/>
    </row>
    <row r="347" spans="1:66" ht="12.75" customHeight="1">
      <c r="A347" s="3"/>
      <c r="B347" s="60"/>
      <c r="C347" s="60"/>
      <c r="D347" s="60"/>
      <c r="E347" s="60"/>
      <c r="F347" s="60"/>
      <c r="G347" s="60"/>
      <c r="H347" s="465"/>
      <c r="I347" s="7" t="s">
        <v>94</v>
      </c>
      <c r="P347" s="2084"/>
      <c r="Q347" s="2084"/>
      <c r="R347" s="2084"/>
      <c r="S347" s="2084"/>
      <c r="T347" s="2084"/>
      <c r="U347" s="2084"/>
      <c r="V347" s="2084"/>
      <c r="W347" s="2084"/>
      <c r="X347" s="2084"/>
      <c r="Y347" s="2084"/>
      <c r="Z347" s="2084"/>
      <c r="AF347" s="465"/>
      <c r="AG347" s="60"/>
      <c r="AH347" s="60"/>
      <c r="AI347" s="62"/>
      <c r="AJ347" s="62"/>
      <c r="AK347" s="62"/>
      <c r="AL347" s="39"/>
    </row>
    <row r="348" spans="1:66" ht="12.75">
      <c r="A348" s="3"/>
      <c r="B348" s="60"/>
      <c r="C348" s="406"/>
      <c r="D348" s="406"/>
      <c r="E348" s="406"/>
      <c r="F348" s="406"/>
      <c r="G348" s="406"/>
      <c r="H348" s="88"/>
      <c r="I348" s="7" t="s">
        <v>80</v>
      </c>
      <c r="P348" s="2055"/>
      <c r="Q348" s="2055"/>
      <c r="R348" s="2055"/>
      <c r="S348" s="2055"/>
      <c r="T348" s="2055"/>
      <c r="U348" s="2055"/>
      <c r="V348" s="2055"/>
      <c r="W348" s="2055"/>
      <c r="X348" s="2055"/>
      <c r="Y348" s="2055"/>
      <c r="Z348" s="2055"/>
      <c r="AA348" s="2055"/>
      <c r="AB348" s="2055"/>
      <c r="AC348" s="2055"/>
      <c r="AD348" s="2055"/>
      <c r="AE348" s="205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7" t="s">
        <v>575</v>
      </c>
      <c r="B350" s="2377"/>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2377"/>
      <c r="AL350" s="2377"/>
      <c r="AM350" s="144"/>
      <c r="AN350" s="144"/>
      <c r="AO350" s="144"/>
      <c r="AP350" s="144"/>
      <c r="AQ350" s="144"/>
      <c r="AR350" s="144"/>
      <c r="AS350" s="144"/>
      <c r="AT350" s="144"/>
      <c r="AU350" s="144"/>
      <c r="AV350" s="144"/>
      <c r="AW350" s="144"/>
      <c r="AX350" s="144"/>
      <c r="AY350" s="144"/>
    </row>
    <row r="351" spans="1:66" ht="13.5" thickBot="1">
      <c r="A351" s="2378"/>
      <c r="B351" s="2378"/>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2378"/>
      <c r="AL351" s="237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3" t="s">
        <v>578</v>
      </c>
      <c r="N354" s="2033"/>
      <c r="P354" s="12" t="s">
        <v>2004</v>
      </c>
      <c r="AJ354" s="2033" t="s">
        <v>626</v>
      </c>
      <c r="AK354" s="2033"/>
    </row>
    <row r="355" spans="1:37" ht="12.75" customHeight="1">
      <c r="D355" s="58" t="s">
        <v>1993</v>
      </c>
      <c r="M355" s="2033" t="s">
        <v>626</v>
      </c>
      <c r="N355" s="2033"/>
      <c r="P355" s="58" t="s">
        <v>2218</v>
      </c>
      <c r="AJ355" s="2042"/>
      <c r="AK355" s="2042"/>
    </row>
    <row r="356" spans="1:37" ht="12.75" customHeight="1">
      <c r="D356" s="12" t="s">
        <v>745</v>
      </c>
      <c r="M356" s="2033" t="s">
        <v>626</v>
      </c>
      <c r="N356" s="2033"/>
      <c r="P356" s="719" t="s">
        <v>2003</v>
      </c>
      <c r="AJ356" s="2033" t="s">
        <v>626</v>
      </c>
      <c r="AK356" s="2033"/>
    </row>
    <row r="357" spans="1:37" ht="12.75" customHeight="1">
      <c r="D357" s="12" t="s">
        <v>746</v>
      </c>
      <c r="M357" s="2033" t="s">
        <v>626</v>
      </c>
      <c r="N357" s="203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3" t="s">
        <v>626</v>
      </c>
      <c r="O362" s="2033"/>
      <c r="P362" s="69"/>
      <c r="Q362" s="69"/>
      <c r="R362" s="69"/>
      <c r="S362" s="69"/>
      <c r="T362" s="69"/>
      <c r="U362" s="69"/>
      <c r="V362" s="69"/>
      <c r="W362" s="69"/>
      <c r="X362" s="69"/>
      <c r="Y362" s="70"/>
      <c r="Z362" s="70"/>
      <c r="AC362" s="69"/>
      <c r="AD362" s="69"/>
      <c r="AE362" s="69"/>
    </row>
    <row r="363" spans="1:37" ht="12.75" customHeight="1">
      <c r="E363" s="12" t="s">
        <v>381</v>
      </c>
      <c r="Y363" s="2033" t="s">
        <v>626</v>
      </c>
      <c r="Z363" s="2033"/>
    </row>
    <row r="364" spans="1:37" ht="12.75" customHeight="1">
      <c r="D364" s="7" t="s">
        <v>1059</v>
      </c>
      <c r="Q364" s="2055" t="s">
        <v>626</v>
      </c>
      <c r="R364" s="2055"/>
      <c r="S364" s="2055"/>
      <c r="T364" s="2055"/>
      <c r="U364" s="2055"/>
      <c r="V364" s="2055"/>
      <c r="W364" s="2055"/>
      <c r="X364" s="2055"/>
      <c r="Y364" s="2055"/>
      <c r="Z364" s="2055"/>
      <c r="AA364" s="2055"/>
      <c r="AB364" s="2055"/>
      <c r="AC364" s="2055"/>
      <c r="AD364" s="2055"/>
      <c r="AE364" s="2055"/>
      <c r="AF364" s="2055"/>
      <c r="AG364" s="205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3" t="s">
        <v>626</v>
      </c>
      <c r="K366" s="2033"/>
      <c r="L366" s="69"/>
      <c r="M366" s="69"/>
      <c r="N366" s="69"/>
      <c r="O366" s="69"/>
      <c r="P366" s="69"/>
      <c r="Q366" s="69"/>
      <c r="R366" s="69"/>
      <c r="S366" s="69"/>
      <c r="T366" s="69"/>
      <c r="U366" s="69"/>
      <c r="V366" s="69"/>
      <c r="W366" s="69"/>
      <c r="X366" s="69"/>
      <c r="Y366" s="69"/>
      <c r="Z366" s="69"/>
      <c r="AC366" s="69"/>
      <c r="AD366" s="69"/>
      <c r="AE366" s="69"/>
    </row>
    <row r="367" spans="1:37" ht="12.75" customHeight="1">
      <c r="E367" s="2349" t="s">
        <v>747</v>
      </c>
      <c r="F367" s="2349"/>
      <c r="G367" s="2349"/>
      <c r="H367" s="2349"/>
      <c r="I367" s="2349"/>
      <c r="J367" s="2349"/>
      <c r="K367" s="2349"/>
      <c r="L367" s="2349"/>
      <c r="M367" s="2349"/>
      <c r="N367" s="2349"/>
      <c r="O367" s="2349"/>
      <c r="P367" s="2349"/>
      <c r="Q367" s="2349"/>
      <c r="R367" s="2349"/>
      <c r="S367" s="2349"/>
      <c r="T367" s="2349"/>
      <c r="U367" s="2349"/>
      <c r="V367" s="2349"/>
      <c r="W367" s="2349"/>
      <c r="X367" s="2349"/>
      <c r="Y367" s="2349"/>
      <c r="Z367" s="2349"/>
      <c r="AA367" s="2349"/>
      <c r="AB367" s="2349"/>
      <c r="AC367" s="2349"/>
      <c r="AD367" s="2349"/>
      <c r="AE367" s="2349"/>
      <c r="AF367" s="2349"/>
      <c r="AG367" s="2349"/>
      <c r="AH367" s="2349"/>
    </row>
    <row r="368" spans="1:37" ht="12.75" customHeight="1">
      <c r="E368" s="2349"/>
      <c r="F368" s="2349"/>
      <c r="G368" s="2349"/>
      <c r="H368" s="2349"/>
      <c r="I368" s="2349"/>
      <c r="J368" s="2349"/>
      <c r="K368" s="2349"/>
      <c r="L368" s="2349"/>
      <c r="M368" s="2349"/>
      <c r="N368" s="2349"/>
      <c r="O368" s="2349"/>
      <c r="P368" s="2349"/>
      <c r="Q368" s="2349"/>
      <c r="R368" s="2349"/>
      <c r="S368" s="2349"/>
      <c r="T368" s="2349"/>
      <c r="U368" s="2349"/>
      <c r="V368" s="2349"/>
      <c r="W368" s="2349"/>
      <c r="X368" s="2349"/>
      <c r="Y368" s="2349"/>
      <c r="Z368" s="2349"/>
      <c r="AA368" s="2349"/>
      <c r="AB368" s="2349"/>
      <c r="AC368" s="2349"/>
      <c r="AD368" s="2349"/>
      <c r="AE368" s="2349"/>
      <c r="AF368" s="2349"/>
      <c r="AG368" s="2349"/>
      <c r="AH368" s="2349"/>
    </row>
    <row r="369" spans="1:36" ht="12.75" customHeight="1">
      <c r="E369" s="7" t="s">
        <v>479</v>
      </c>
      <c r="F369" s="7"/>
      <c r="G369" s="7"/>
      <c r="H369" s="7"/>
      <c r="I369" s="7"/>
      <c r="J369" s="7"/>
      <c r="K369" s="7"/>
      <c r="L369" s="7"/>
      <c r="N369" s="2343"/>
      <c r="O369" s="2343"/>
      <c r="P369" s="2343"/>
      <c r="Q369" s="2343"/>
      <c r="R369" s="7"/>
      <c r="U369" s="7" t="s">
        <v>480</v>
      </c>
      <c r="V369" s="7"/>
      <c r="W369" s="7"/>
      <c r="X369" s="7"/>
      <c r="Y369" s="7"/>
      <c r="Z369" s="7"/>
      <c r="AA369" s="7"/>
      <c r="AB369" s="7"/>
      <c r="AC369" s="2343"/>
      <c r="AD369" s="2343"/>
      <c r="AE369" s="2343"/>
      <c r="AF369" s="2343"/>
    </row>
    <row r="370" spans="1:36" ht="12.75" customHeight="1">
      <c r="E370" s="7" t="s">
        <v>481</v>
      </c>
      <c r="F370" s="7"/>
      <c r="G370" s="7"/>
      <c r="H370" s="7"/>
      <c r="I370" s="7"/>
      <c r="J370" s="7"/>
      <c r="K370" s="7"/>
      <c r="L370" s="7"/>
      <c r="N370" s="2343"/>
      <c r="O370" s="2343"/>
      <c r="P370" s="2343"/>
      <c r="Q370" s="2343"/>
      <c r="R370" s="7"/>
      <c r="U370" s="7" t="s">
        <v>0</v>
      </c>
      <c r="V370" s="7"/>
      <c r="W370" s="7"/>
      <c r="X370" s="7"/>
      <c r="Y370" s="7"/>
      <c r="Z370" s="7"/>
      <c r="AA370" s="7"/>
      <c r="AB370" s="7"/>
      <c r="AC370" s="2343"/>
      <c r="AD370" s="2343"/>
      <c r="AE370" s="2343"/>
      <c r="AF370" s="2343"/>
    </row>
    <row r="371" spans="1:36" ht="12.75" customHeight="1">
      <c r="E371" s="7" t="s">
        <v>1</v>
      </c>
      <c r="F371" s="7"/>
      <c r="G371" s="7"/>
      <c r="H371" s="7"/>
      <c r="I371" s="7"/>
      <c r="J371" s="7"/>
      <c r="K371" s="7"/>
      <c r="L371" s="7"/>
      <c r="N371" s="2343"/>
      <c r="O371" s="2343"/>
      <c r="P371" s="2343"/>
      <c r="Q371" s="2343"/>
      <c r="R371" s="7"/>
      <c r="V371" s="7"/>
      <c r="W371" s="7"/>
      <c r="X371" s="7"/>
      <c r="Y371" s="7"/>
      <c r="Z371" s="7"/>
      <c r="AA371" s="7"/>
      <c r="AB371" s="7"/>
    </row>
    <row r="372" spans="1:36" ht="12.75" customHeight="1">
      <c r="E372" s="7" t="s">
        <v>2</v>
      </c>
      <c r="F372" s="7"/>
      <c r="G372" s="7"/>
      <c r="H372" s="7"/>
      <c r="I372" s="7"/>
      <c r="J372" s="7"/>
      <c r="K372" s="7"/>
      <c r="L372" s="7"/>
      <c r="N372" s="2565"/>
      <c r="O372" s="2565"/>
      <c r="P372" s="2565"/>
      <c r="Q372" s="2565"/>
      <c r="R372" s="2565"/>
      <c r="S372" s="2565"/>
      <c r="T372" s="2565"/>
      <c r="U372" s="2565"/>
      <c r="V372" s="2565"/>
      <c r="W372" s="2565"/>
      <c r="X372" s="2565"/>
      <c r="Y372" s="2565"/>
      <c r="Z372" s="2565"/>
      <c r="AA372" s="2565"/>
      <c r="AB372" s="2565"/>
      <c r="AC372" s="2565"/>
      <c r="AD372" s="2565"/>
      <c r="AE372" s="2565"/>
      <c r="AF372" s="2565"/>
    </row>
    <row r="373" spans="1:36" ht="12.75" customHeight="1">
      <c r="E373" s="7"/>
      <c r="F373" s="7"/>
      <c r="G373" s="7"/>
      <c r="H373" s="7"/>
      <c r="I373" s="7"/>
      <c r="J373" s="7"/>
      <c r="K373" s="7"/>
      <c r="L373" s="7"/>
      <c r="N373" s="2566"/>
      <c r="O373" s="2566"/>
      <c r="P373" s="2566"/>
      <c r="Q373" s="2566"/>
      <c r="R373" s="2566"/>
      <c r="S373" s="2566"/>
      <c r="T373" s="2566"/>
      <c r="U373" s="2566"/>
      <c r="V373" s="2566"/>
      <c r="W373" s="2566"/>
      <c r="X373" s="2566"/>
      <c r="Y373" s="2566"/>
      <c r="Z373" s="2566"/>
      <c r="AA373" s="2566"/>
      <c r="AB373" s="2566"/>
      <c r="AC373" s="2566"/>
      <c r="AD373" s="2566"/>
      <c r="AE373" s="2566"/>
      <c r="AF373" s="2566"/>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36"/>
      <c r="T376" s="2436"/>
      <c r="U376" s="4" t="s">
        <v>315</v>
      </c>
      <c r="V376" s="2436"/>
      <c r="W376" s="2436"/>
      <c r="Y376" s="25" t="s">
        <v>313</v>
      </c>
      <c r="AA376" s="25"/>
      <c r="AB376" s="25" t="s">
        <v>314</v>
      </c>
      <c r="AD376" s="2436"/>
      <c r="AE376" s="2436"/>
      <c r="AF376" s="4" t="s">
        <v>315</v>
      </c>
      <c r="AG376" s="2436"/>
      <c r="AH376" s="2436"/>
    </row>
    <row r="377" spans="1:36" ht="12.75" customHeight="1">
      <c r="E377" s="7" t="s">
        <v>1090</v>
      </c>
      <c r="F377" s="7"/>
      <c r="G377" s="7"/>
      <c r="H377" s="7"/>
      <c r="I377" s="7"/>
      <c r="J377" s="7"/>
      <c r="K377" s="7"/>
      <c r="L377" s="7"/>
      <c r="N377" s="2436"/>
      <c r="O377" s="2436"/>
      <c r="P377" s="2436"/>
    </row>
    <row r="378" spans="1:36" ht="12.75" customHeight="1">
      <c r="E378" s="382" t="s">
        <v>1091</v>
      </c>
      <c r="F378" s="7"/>
      <c r="G378" s="7"/>
      <c r="H378" s="7"/>
      <c r="I378" s="7"/>
      <c r="J378" s="7"/>
      <c r="K378" s="7"/>
      <c r="L378" s="7"/>
      <c r="AG378" s="2430" t="s">
        <v>626</v>
      </c>
      <c r="AH378" s="2430"/>
    </row>
    <row r="379" spans="1:36" ht="12.75" customHeight="1">
      <c r="E379" s="7"/>
      <c r="F379" s="7"/>
      <c r="G379" s="7" t="s">
        <v>1112</v>
      </c>
      <c r="H379" s="7"/>
      <c r="I379" s="7"/>
      <c r="J379" s="7"/>
      <c r="K379" s="7"/>
      <c r="L379" s="7"/>
      <c r="AG379" s="2430" t="s">
        <v>626</v>
      </c>
      <c r="AH379" s="2430"/>
    </row>
    <row r="380" spans="1:36" ht="12.75" customHeight="1">
      <c r="E380" s="7"/>
      <c r="F380" s="7"/>
      <c r="G380" s="509" t="s">
        <v>1092</v>
      </c>
      <c r="H380" s="7"/>
      <c r="I380" s="7"/>
      <c r="J380" s="7"/>
      <c r="K380" s="7"/>
      <c r="L380" s="7"/>
      <c r="V380" s="2033" t="s">
        <v>626</v>
      </c>
      <c r="W380" s="2033"/>
      <c r="Y380" s="35" t="s">
        <v>1061</v>
      </c>
    </row>
    <row r="381" spans="1:36" ht="12.75" customHeight="1">
      <c r="E381" s="7" t="s">
        <v>1062</v>
      </c>
      <c r="F381" s="7"/>
      <c r="G381" s="7"/>
      <c r="H381" s="7"/>
      <c r="I381" s="7"/>
      <c r="J381" s="7"/>
      <c r="K381" s="7"/>
      <c r="L381" s="7"/>
      <c r="V381" s="2033" t="s">
        <v>626</v>
      </c>
      <c r="W381" s="2033"/>
      <c r="Y381" s="7" t="s">
        <v>1063</v>
      </c>
    </row>
    <row r="382" spans="1:36" ht="12.75" customHeight="1"/>
    <row r="383" spans="1:36" ht="12.75" customHeight="1">
      <c r="A383" s="50" t="s">
        <v>82</v>
      </c>
      <c r="B383" s="50"/>
    </row>
    <row r="384" spans="1:36" ht="12.75" customHeight="1">
      <c r="D384" s="12" t="s">
        <v>449</v>
      </c>
      <c r="J384" s="2055"/>
      <c r="K384" s="2055"/>
      <c r="L384" s="2055"/>
      <c r="M384" s="2055"/>
      <c r="N384" s="2055"/>
      <c r="O384" s="2055"/>
      <c r="P384" s="2055"/>
      <c r="Q384" s="2055"/>
      <c r="R384" s="2055"/>
      <c r="S384" s="2055"/>
      <c r="T384" s="2055"/>
      <c r="U384" s="2055"/>
      <c r="V384" s="14" t="s">
        <v>88</v>
      </c>
      <c r="W384" s="14"/>
      <c r="X384" s="14"/>
      <c r="Y384" s="14"/>
      <c r="Z384" s="14"/>
      <c r="AA384" s="14"/>
      <c r="AB384" s="14"/>
      <c r="AC384" s="2055"/>
      <c r="AD384" s="2055"/>
      <c r="AE384" s="2055"/>
      <c r="AF384" s="2055"/>
      <c r="AG384" s="2055"/>
      <c r="AH384" s="2055"/>
      <c r="AI384" s="2055"/>
      <c r="AJ384" s="2055"/>
    </row>
    <row r="385" spans="1:96" ht="12.75" customHeight="1">
      <c r="A385" s="719"/>
      <c r="B385" s="719"/>
      <c r="C385" s="719"/>
      <c r="D385" s="58" t="s">
        <v>1382</v>
      </c>
      <c r="E385" s="719"/>
      <c r="F385" s="719"/>
      <c r="G385" s="719"/>
      <c r="H385" s="719"/>
      <c r="I385" s="719"/>
      <c r="J385" s="2035"/>
      <c r="K385" s="2035"/>
      <c r="L385" s="2035"/>
      <c r="M385" s="2035"/>
      <c r="N385" s="2035"/>
      <c r="O385" s="2035"/>
      <c r="P385" s="2035"/>
      <c r="Q385" s="2035"/>
      <c r="R385" s="2035"/>
      <c r="S385" s="2035"/>
      <c r="T385" s="2035"/>
      <c r="U385" s="2035"/>
      <c r="V385" s="58" t="s">
        <v>1382</v>
      </c>
      <c r="W385" s="14"/>
      <c r="X385" s="14"/>
      <c r="Y385" s="14"/>
      <c r="Z385" s="14"/>
      <c r="AA385" s="14"/>
      <c r="AB385" s="14"/>
      <c r="AC385" s="2055"/>
      <c r="AD385" s="2055"/>
      <c r="AE385" s="2055"/>
      <c r="AF385" s="2055"/>
      <c r="AG385" s="2055"/>
      <c r="AH385" s="2055"/>
      <c r="AI385" s="2055"/>
      <c r="AJ385" s="2055"/>
      <c r="AK385" s="719"/>
      <c r="AL385" s="719"/>
    </row>
    <row r="386" spans="1:96" ht="12.75" customHeight="1">
      <c r="A386" s="719"/>
      <c r="B386" s="719"/>
      <c r="C386" s="719"/>
      <c r="D386" s="58" t="s">
        <v>464</v>
      </c>
      <c r="E386" s="719"/>
      <c r="F386" s="719"/>
      <c r="G386" s="719"/>
      <c r="H386" s="719"/>
      <c r="I386" s="719"/>
      <c r="J386" s="2035"/>
      <c r="K386" s="2035"/>
      <c r="L386" s="2035"/>
      <c r="M386" s="2035"/>
      <c r="N386" s="2035"/>
      <c r="O386" s="2035"/>
      <c r="P386" s="2035"/>
      <c r="Q386" s="2035"/>
      <c r="R386" s="2035"/>
      <c r="S386" s="2035"/>
      <c r="T386" s="2035"/>
      <c r="U386" s="2035"/>
      <c r="V386" s="58" t="s">
        <v>464</v>
      </c>
      <c r="W386" s="14"/>
      <c r="X386" s="14"/>
      <c r="Y386" s="14"/>
      <c r="Z386" s="14"/>
      <c r="AA386" s="14"/>
      <c r="AB386" s="14"/>
      <c r="AC386" s="2055"/>
      <c r="AD386" s="2055"/>
      <c r="AE386" s="2055"/>
      <c r="AF386" s="2055"/>
      <c r="AG386" s="2055"/>
      <c r="AH386" s="2055"/>
      <c r="AI386" s="2055"/>
      <c r="AJ386" s="2055"/>
      <c r="AK386" s="719"/>
      <c r="AL386" s="719"/>
    </row>
    <row r="387" spans="1:96" ht="12.75" customHeight="1">
      <c r="A387" s="719"/>
      <c r="B387" s="719"/>
      <c r="C387" s="719"/>
      <c r="D387" s="479" t="s">
        <v>1378</v>
      </c>
      <c r="E387" s="719"/>
      <c r="F387" s="719"/>
      <c r="G387" s="719"/>
      <c r="H387" s="719"/>
      <c r="I387" s="88"/>
      <c r="J387" s="2273"/>
      <c r="K387" s="2273"/>
      <c r="L387" s="2273"/>
      <c r="M387" s="2273"/>
      <c r="N387" s="2273"/>
      <c r="O387" s="2273"/>
      <c r="P387" s="2273"/>
      <c r="Q387" s="2273"/>
      <c r="R387" s="2273"/>
      <c r="S387" s="2273"/>
      <c r="T387" s="2273"/>
      <c r="U387" s="2273"/>
      <c r="V387" s="2055"/>
      <c r="W387" s="2055"/>
      <c r="X387" s="2055"/>
      <c r="Y387" s="2055"/>
      <c r="Z387" s="2055"/>
      <c r="AA387" s="2055"/>
      <c r="AB387" s="2055"/>
      <c r="AC387" s="2055"/>
      <c r="AD387" s="2055"/>
      <c r="AE387" s="2055"/>
      <c r="AF387" s="2055"/>
      <c r="AG387" s="2055"/>
      <c r="AH387" s="2055"/>
      <c r="AI387" s="2055"/>
      <c r="AJ387" s="2055"/>
      <c r="AK387" s="719"/>
      <c r="AL387" s="719"/>
    </row>
    <row r="388" spans="1:96" ht="12.75" customHeight="1">
      <c r="D388" s="12" t="s">
        <v>4</v>
      </c>
      <c r="Q388" s="2433"/>
      <c r="R388" s="2433"/>
      <c r="S388" s="2433"/>
      <c r="T388" s="2433"/>
      <c r="U388" s="2433"/>
      <c r="V388" s="12" t="s">
        <v>318</v>
      </c>
      <c r="AI388" s="2033" t="s">
        <v>706</v>
      </c>
      <c r="AJ388" s="2033"/>
    </row>
    <row r="389" spans="1:96" ht="12.75" customHeight="1">
      <c r="D389" s="12" t="s">
        <v>5</v>
      </c>
      <c r="Q389" s="2201"/>
      <c r="R389" s="2348"/>
      <c r="S389" s="2348"/>
      <c r="T389" s="2348"/>
      <c r="U389" s="2348"/>
      <c r="W389" s="33" t="s">
        <v>78</v>
      </c>
      <c r="AG389" s="2434"/>
      <c r="AH389" s="2434"/>
      <c r="AI389" s="2434"/>
      <c r="AJ389" s="2434"/>
    </row>
    <row r="390" spans="1:96" ht="12.75" customHeight="1">
      <c r="D390" s="12" t="s">
        <v>448</v>
      </c>
      <c r="Q390" s="2435"/>
      <c r="R390" s="2435"/>
      <c r="S390" s="2435"/>
      <c r="T390" s="2435"/>
      <c r="U390" s="2435"/>
      <c r="V390" s="58" t="s">
        <v>1381</v>
      </c>
      <c r="AG390" s="2564"/>
      <c r="AH390" s="2564"/>
      <c r="AI390" s="2564"/>
      <c r="AJ390" s="2564"/>
    </row>
    <row r="391" spans="1:96" ht="12.75" customHeight="1">
      <c r="D391" s="12" t="s">
        <v>93</v>
      </c>
      <c r="I391" s="2345"/>
      <c r="J391" s="2345"/>
      <c r="K391" s="2345"/>
      <c r="L391" s="2345"/>
      <c r="M391" s="2345"/>
      <c r="N391" s="2345"/>
      <c r="Q391" s="57" t="s">
        <v>212</v>
      </c>
      <c r="S391" s="2432"/>
      <c r="T391" s="2432"/>
      <c r="U391" s="2432"/>
      <c r="V391" s="12" t="s">
        <v>77</v>
      </c>
      <c r="AI391" s="2033" t="s">
        <v>706</v>
      </c>
      <c r="AJ391" s="2033"/>
    </row>
    <row r="392" spans="1:96" ht="12.75" customHeight="1">
      <c r="D392" s="12" t="s">
        <v>319</v>
      </c>
      <c r="Q392" s="2195"/>
      <c r="R392" s="2195"/>
      <c r="S392" s="2195"/>
      <c r="T392" s="2195"/>
      <c r="U392" s="2195"/>
      <c r="V392" s="12" t="s">
        <v>320</v>
      </c>
      <c r="AG392" s="2434"/>
      <c r="AH392" s="2434"/>
      <c r="AI392" s="2434"/>
      <c r="AJ392" s="2434"/>
    </row>
    <row r="393" spans="1:96" ht="12.75" customHeight="1">
      <c r="D393" s="12" t="s">
        <v>321</v>
      </c>
      <c r="Q393" s="2507"/>
      <c r="R393" s="2507"/>
      <c r="S393" s="2507"/>
      <c r="T393" s="2507"/>
      <c r="U393" s="2507"/>
      <c r="V393" s="719" t="s">
        <v>1358</v>
      </c>
      <c r="AG393" s="2434"/>
      <c r="AH393" s="2434"/>
      <c r="AI393" s="2434"/>
      <c r="AJ393" s="2434"/>
    </row>
    <row r="394" spans="1:96" ht="12.75">
      <c r="D394" s="719" t="s">
        <v>1357</v>
      </c>
      <c r="V394" s="719"/>
      <c r="AG394" s="2434"/>
      <c r="AH394" s="2434"/>
      <c r="AI394" s="2434"/>
      <c r="AJ394" s="243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3" t="s">
        <v>706</v>
      </c>
      <c r="AJ396" s="2033"/>
      <c r="AM396" s="39"/>
      <c r="AN396" s="39"/>
      <c r="AO396" s="39"/>
      <c r="AP396" s="39"/>
      <c r="AQ396" s="39"/>
      <c r="AR396" s="39"/>
      <c r="AS396" s="39"/>
      <c r="AT396" s="39"/>
      <c r="AU396" s="39"/>
      <c r="AV396" s="39"/>
      <c r="AW396" s="39"/>
      <c r="AX396" s="39"/>
      <c r="AY396" s="39"/>
      <c r="CR396" s="25"/>
    </row>
    <row r="397" spans="1:96" s="719" customFormat="1" ht="12.75">
      <c r="D397" s="58" t="s">
        <v>2024</v>
      </c>
      <c r="T397" s="2543"/>
      <c r="U397" s="2543"/>
      <c r="V397" s="2543"/>
      <c r="W397" s="2543"/>
      <c r="X397" s="2543"/>
      <c r="Y397" s="2543"/>
      <c r="Z397" s="2543"/>
      <c r="AA397" s="2543"/>
      <c r="AB397" s="2543"/>
      <c r="AC397" s="2543"/>
      <c r="AD397" s="2543"/>
      <c r="AE397" s="2543"/>
      <c r="AF397" s="2543"/>
      <c r="AG397" s="2543"/>
      <c r="AH397" s="2543"/>
      <c r="AI397" s="2543"/>
      <c r="AJ397" s="2543"/>
      <c r="AM397" s="39"/>
      <c r="AN397" s="39"/>
      <c r="AO397" s="39"/>
      <c r="AP397" s="39"/>
      <c r="AQ397" s="39"/>
      <c r="AR397" s="39"/>
      <c r="AS397" s="39"/>
      <c r="AT397" s="39"/>
      <c r="AU397" s="39"/>
      <c r="AV397" s="39"/>
      <c r="AW397" s="39"/>
      <c r="AX397" s="39"/>
      <c r="AY397" s="39"/>
      <c r="CR397" s="25"/>
    </row>
    <row r="398" spans="1:96" s="719" customFormat="1" ht="12.75">
      <c r="D398" s="58" t="s">
        <v>2023</v>
      </c>
      <c r="T398" s="2543"/>
      <c r="U398" s="2543"/>
      <c r="V398" s="2543"/>
      <c r="W398" s="2543"/>
      <c r="X398" s="2543"/>
      <c r="Y398" s="2543"/>
      <c r="Z398" s="2543"/>
      <c r="AA398" s="2543"/>
      <c r="AB398" s="2543"/>
      <c r="AC398" s="2543"/>
      <c r="AD398" s="2543"/>
      <c r="AE398" s="2543"/>
      <c r="AF398" s="2543"/>
      <c r="AG398" s="2543"/>
      <c r="AH398" s="2543"/>
      <c r="AI398" s="2543"/>
      <c r="AJ398" s="254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43" t="s">
        <v>578</v>
      </c>
      <c r="T400" s="2543"/>
      <c r="U400" s="2543"/>
      <c r="V400" s="479" t="s">
        <v>2017</v>
      </c>
      <c r="W400" s="719"/>
      <c r="X400" s="719"/>
      <c r="Y400" s="719"/>
      <c r="Z400" s="719"/>
      <c r="AA400" s="719"/>
      <c r="AB400" s="39"/>
      <c r="AC400" s="39"/>
      <c r="AD400" s="39"/>
      <c r="AE400" s="39"/>
      <c r="AF400" s="39"/>
      <c r="AG400" s="2532">
        <v>75</v>
      </c>
      <c r="AH400" s="2532"/>
      <c r="AI400" s="2532"/>
      <c r="AJ400" s="2532"/>
      <c r="AK400" s="39"/>
      <c r="AL400" s="719"/>
    </row>
    <row r="401" spans="1:96" s="719" customFormat="1" ht="12.75">
      <c r="D401" s="58" t="s">
        <v>2013</v>
      </c>
      <c r="S401" s="2543" t="s">
        <v>626</v>
      </c>
      <c r="T401" s="2543"/>
      <c r="U401" s="2543"/>
      <c r="V401" s="479" t="s">
        <v>2019</v>
      </c>
      <c r="AB401" s="39"/>
      <c r="AC401" s="39"/>
      <c r="AD401" s="39"/>
      <c r="AE401" s="2536">
        <v>15000</v>
      </c>
      <c r="AF401" s="2536"/>
      <c r="AG401" s="2536"/>
      <c r="AH401" s="2536"/>
      <c r="AI401" s="2536"/>
      <c r="AJ401" s="2536"/>
      <c r="AK401" s="39"/>
      <c r="AM401" s="39"/>
      <c r="AN401" s="39"/>
      <c r="AO401" s="39"/>
      <c r="AP401" s="39"/>
      <c r="AQ401" s="39"/>
      <c r="AR401" s="39"/>
      <c r="AS401" s="39"/>
      <c r="AT401" s="39"/>
      <c r="AU401" s="39"/>
      <c r="AV401" s="39"/>
      <c r="AW401" s="39"/>
      <c r="AX401" s="39"/>
      <c r="AY401" s="39"/>
      <c r="CR401" s="25"/>
    </row>
    <row r="402" spans="1:96" s="719" customFormat="1" ht="12.75">
      <c r="D402" s="58" t="s">
        <v>2015</v>
      </c>
      <c r="K402" s="2537"/>
      <c r="L402" s="2537"/>
      <c r="M402" s="2537"/>
      <c r="N402" s="2537"/>
      <c r="O402" s="2537"/>
      <c r="P402" s="2537"/>
      <c r="Q402" s="2537"/>
      <c r="R402" s="2537"/>
      <c r="S402" s="2537"/>
      <c r="T402" s="2537"/>
      <c r="U402" s="2537"/>
      <c r="V402" s="2537"/>
      <c r="W402" s="2537"/>
      <c r="X402" s="2537"/>
      <c r="Y402" s="2537"/>
      <c r="Z402" s="2537"/>
      <c r="AA402" s="2537"/>
      <c r="AB402" s="2537"/>
      <c r="AC402" s="2537"/>
      <c r="AD402" s="2537"/>
      <c r="AE402" s="2537"/>
      <c r="AF402" s="2537"/>
      <c r="AG402" s="2537"/>
      <c r="AH402" s="2537"/>
      <c r="AI402" s="2537"/>
      <c r="AJ402" s="2537"/>
      <c r="AK402" s="39"/>
      <c r="AM402" s="39"/>
      <c r="AN402" s="39"/>
      <c r="AO402" s="39"/>
      <c r="AP402" s="39"/>
      <c r="AQ402" s="39"/>
      <c r="AR402" s="39"/>
      <c r="AS402" s="39"/>
      <c r="AT402" s="39"/>
      <c r="AU402" s="39"/>
      <c r="AV402" s="39"/>
      <c r="AW402" s="39"/>
      <c r="AX402" s="39"/>
      <c r="AY402" s="39"/>
      <c r="CR402" s="25"/>
    </row>
    <row r="403" spans="1:96" s="719" customFormat="1" ht="12.75">
      <c r="D403" s="58" t="s">
        <v>2018</v>
      </c>
      <c r="K403" s="2537" t="s">
        <v>2586</v>
      </c>
      <c r="L403" s="2537"/>
      <c r="M403" s="2537"/>
      <c r="N403" s="2537"/>
      <c r="O403" s="2537"/>
      <c r="P403" s="2537"/>
      <c r="Q403" s="2537"/>
      <c r="R403" s="2537"/>
      <c r="S403" s="2537"/>
      <c r="T403" s="2537"/>
      <c r="U403" s="2537"/>
      <c r="V403" s="2537"/>
      <c r="W403" s="2537"/>
      <c r="X403" s="2537"/>
      <c r="Y403" s="2537"/>
      <c r="Z403" s="2537"/>
      <c r="AA403" s="2537"/>
      <c r="AB403" s="2537"/>
      <c r="AC403" s="2537"/>
      <c r="AD403" s="2537"/>
      <c r="AE403" s="2537"/>
      <c r="AF403" s="2537"/>
      <c r="AG403" s="2537"/>
      <c r="AH403" s="2537"/>
      <c r="AI403" s="2537"/>
      <c r="AJ403" s="2537"/>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39" t="s">
        <v>2587</v>
      </c>
      <c r="T404" s="2539"/>
      <c r="U404" s="2539"/>
      <c r="V404" s="2539"/>
      <c r="W404" s="2539"/>
      <c r="X404" s="2539"/>
      <c r="Y404" s="2539"/>
      <c r="Z404" s="2539"/>
      <c r="AA404" s="2539"/>
      <c r="AB404" s="2539"/>
      <c r="AC404" s="2539"/>
      <c r="AD404" s="2539"/>
      <c r="AE404" s="2539"/>
      <c r="AF404" s="2539"/>
      <c r="AG404" s="2539"/>
      <c r="AH404" s="2539"/>
      <c r="AI404" s="2539"/>
      <c r="AJ404" s="2539"/>
      <c r="AK404" s="39"/>
      <c r="AL404" s="39"/>
      <c r="AM404" s="39"/>
      <c r="AN404" s="39"/>
      <c r="AO404" s="39"/>
      <c r="AP404" s="39"/>
      <c r="AQ404" s="39"/>
      <c r="AR404" s="39"/>
      <c r="AS404" s="39"/>
      <c r="AT404" s="39"/>
      <c r="AU404" s="39"/>
      <c r="AV404" s="39"/>
      <c r="AW404" s="39"/>
      <c r="AX404" s="39"/>
      <c r="AY404" s="39"/>
      <c r="CR404" s="25"/>
    </row>
    <row r="405" spans="1:96" s="719" customFormat="1" ht="12.75">
      <c r="D405" s="2538" t="s">
        <v>2020</v>
      </c>
      <c r="E405" s="2538"/>
      <c r="F405" s="2538"/>
      <c r="G405" s="2538"/>
      <c r="H405" s="2538"/>
      <c r="I405" s="2538"/>
      <c r="J405" s="2538"/>
      <c r="K405" s="2538"/>
      <c r="L405" s="2538"/>
      <c r="M405" s="2538"/>
      <c r="N405" s="2538"/>
      <c r="O405" s="2538"/>
      <c r="P405" s="2538"/>
      <c r="Q405" s="2538"/>
      <c r="R405" s="2538"/>
      <c r="S405" s="2538"/>
      <c r="T405" s="2538"/>
      <c r="U405" s="2538"/>
      <c r="V405" s="2538"/>
      <c r="W405" s="2538"/>
      <c r="X405" s="2538"/>
      <c r="Y405" s="2538"/>
      <c r="Z405" s="2538"/>
      <c r="AA405" s="2538"/>
      <c r="AB405" s="2538"/>
      <c r="AC405" s="2538"/>
      <c r="AD405" s="2538"/>
      <c r="AE405" s="2538"/>
      <c r="AF405" s="2538"/>
      <c r="AG405" s="2538"/>
      <c r="AH405" s="2538"/>
      <c r="AI405" s="2538"/>
      <c r="AJ405" s="2538"/>
      <c r="AK405" s="39"/>
      <c r="AL405" s="39"/>
      <c r="AM405" s="39"/>
      <c r="AN405" s="39"/>
      <c r="AO405" s="39"/>
      <c r="AP405" s="39"/>
      <c r="AQ405" s="39"/>
      <c r="AR405" s="39"/>
      <c r="AS405" s="39"/>
      <c r="AT405" s="39"/>
      <c r="AU405" s="39"/>
      <c r="AV405" s="39"/>
      <c r="AW405" s="39"/>
      <c r="AX405" s="39"/>
      <c r="AY405" s="39"/>
      <c r="CR405" s="25"/>
    </row>
    <row r="406" spans="1:96" s="719" customFormat="1" ht="12.75">
      <c r="D406" s="2538"/>
      <c r="E406" s="2538"/>
      <c r="F406" s="2538"/>
      <c r="G406" s="2538"/>
      <c r="H406" s="2538"/>
      <c r="I406" s="2538"/>
      <c r="J406" s="2538"/>
      <c r="K406" s="2538"/>
      <c r="L406" s="2538"/>
      <c r="M406" s="2538"/>
      <c r="N406" s="2538"/>
      <c r="O406" s="2538"/>
      <c r="P406" s="2538"/>
      <c r="Q406" s="2538"/>
      <c r="R406" s="2538"/>
      <c r="S406" s="2538"/>
      <c r="T406" s="2538"/>
      <c r="U406" s="2538"/>
      <c r="V406" s="2538"/>
      <c r="W406" s="2538"/>
      <c r="X406" s="2538"/>
      <c r="Y406" s="2538"/>
      <c r="Z406" s="2538"/>
      <c r="AA406" s="2538"/>
      <c r="AB406" s="2538"/>
      <c r="AC406" s="2538"/>
      <c r="AD406" s="2538"/>
      <c r="AE406" s="2538"/>
      <c r="AF406" s="2538"/>
      <c r="AG406" s="2538"/>
      <c r="AH406" s="2538"/>
      <c r="AI406" s="2538"/>
      <c r="AJ406" s="253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91" t="s">
        <v>2588</v>
      </c>
      <c r="J409" s="2291"/>
      <c r="K409" s="2291"/>
      <c r="L409" s="2291"/>
      <c r="M409" s="2291"/>
      <c r="N409" s="2291"/>
      <c r="O409" s="2291"/>
      <c r="P409" s="2291"/>
      <c r="Q409" s="2291"/>
      <c r="R409" s="2291"/>
      <c r="S409" s="2291"/>
      <c r="T409" s="2291"/>
      <c r="U409" s="2291"/>
      <c r="V409" s="2291"/>
      <c r="W409" s="2291"/>
      <c r="X409" s="2291"/>
      <c r="Y409" s="2291"/>
      <c r="Z409" s="2291"/>
      <c r="AA409" s="2291"/>
      <c r="AB409" s="2291"/>
      <c r="AC409" s="2291"/>
      <c r="AD409" s="2291"/>
      <c r="AE409" s="2291"/>
    </row>
    <row r="410" spans="1:96" ht="12.75" customHeight="1">
      <c r="C410" s="25"/>
      <c r="D410" s="25"/>
      <c r="E410" s="12" t="s">
        <v>111</v>
      </c>
      <c r="F410" s="25"/>
      <c r="G410" s="25"/>
      <c r="H410" s="25"/>
      <c r="I410" s="25"/>
      <c r="J410" s="25"/>
      <c r="K410" s="25"/>
      <c r="L410" s="25"/>
      <c r="M410" s="25"/>
      <c r="N410" s="25"/>
      <c r="O410" s="25"/>
      <c r="P410" s="719"/>
      <c r="Q410" s="719"/>
      <c r="R410" s="2033" t="s">
        <v>578</v>
      </c>
      <c r="S410" s="2033"/>
      <c r="T410" s="12" t="s">
        <v>604</v>
      </c>
      <c r="U410" s="719"/>
      <c r="V410" s="719"/>
      <c r="W410" s="719"/>
      <c r="X410" s="719"/>
      <c r="Y410" s="719"/>
      <c r="Z410" s="719"/>
      <c r="AA410" s="719"/>
      <c r="AB410" s="719"/>
      <c r="AC410" s="719"/>
      <c r="AD410" s="2343">
        <v>7</v>
      </c>
      <c r="AE410" s="2343"/>
      <c r="AF410" s="719"/>
    </row>
    <row r="411" spans="1:96" ht="12.75">
      <c r="C411" s="25"/>
      <c r="E411" s="12" t="s">
        <v>112</v>
      </c>
      <c r="F411" s="719"/>
      <c r="G411" s="719"/>
      <c r="H411" s="719"/>
      <c r="I411" s="719"/>
      <c r="J411" s="719"/>
      <c r="K411" s="719"/>
      <c r="L411" s="719"/>
      <c r="M411" s="719"/>
      <c r="N411" s="25"/>
      <c r="O411" s="25"/>
      <c r="P411" s="719"/>
      <c r="Q411" s="719"/>
      <c r="R411" s="2033" t="s">
        <v>626</v>
      </c>
      <c r="S411" s="2033"/>
      <c r="T411" s="12" t="s">
        <v>604</v>
      </c>
      <c r="U411" s="719"/>
      <c r="V411" s="719"/>
      <c r="W411" s="719"/>
      <c r="X411" s="719"/>
      <c r="Y411" s="719"/>
      <c r="Z411" s="719"/>
      <c r="AA411" s="719"/>
      <c r="AB411" s="719"/>
      <c r="AC411" s="719"/>
      <c r="AD411" s="2343">
        <v>0</v>
      </c>
      <c r="AE411" s="2343"/>
      <c r="AF411" s="719"/>
    </row>
    <row r="412" spans="1:96" ht="12.75" customHeight="1">
      <c r="C412" s="25"/>
      <c r="E412" s="12" t="s">
        <v>113</v>
      </c>
      <c r="F412" s="719"/>
      <c r="G412" s="719"/>
      <c r="H412" s="719"/>
      <c r="I412" s="719"/>
      <c r="J412" s="719"/>
      <c r="K412" s="719"/>
      <c r="L412" s="719"/>
      <c r="M412" s="719"/>
      <c r="N412" s="25"/>
      <c r="O412" s="25"/>
      <c r="P412" s="719"/>
      <c r="Q412" s="719"/>
      <c r="R412" s="719"/>
      <c r="S412" s="2033" t="s">
        <v>626</v>
      </c>
      <c r="T412" s="2033"/>
      <c r="U412" s="719"/>
      <c r="V412" s="719"/>
      <c r="W412" s="719"/>
      <c r="X412" s="719"/>
      <c r="Y412" s="719"/>
      <c r="Z412" s="719"/>
      <c r="AA412" s="719"/>
      <c r="AB412" s="719"/>
      <c r="AC412" s="719"/>
      <c r="AD412" s="719"/>
      <c r="AE412" s="719"/>
      <c r="AF412" s="719"/>
    </row>
    <row r="413" spans="1:96" ht="12.75" customHeight="1">
      <c r="E413" s="12" t="s">
        <v>175</v>
      </c>
      <c r="F413" s="719"/>
      <c r="G413" s="719"/>
      <c r="H413" s="2505" t="s">
        <v>2589</v>
      </c>
      <c r="I413" s="2505"/>
      <c r="J413" s="2505"/>
      <c r="K413" s="2505"/>
      <c r="L413" s="2505"/>
      <c r="M413" s="2505"/>
      <c r="N413" s="2505"/>
      <c r="O413" s="2505"/>
      <c r="P413" s="2505"/>
      <c r="Q413" s="2505"/>
      <c r="R413" s="2505"/>
      <c r="S413" s="2505"/>
      <c r="T413" s="2505"/>
      <c r="U413" s="2505"/>
      <c r="V413" s="2505"/>
      <c r="W413" s="2505"/>
      <c r="X413" s="2505"/>
      <c r="Y413" s="2505"/>
      <c r="Z413" s="2505"/>
      <c r="AA413" s="2505"/>
      <c r="AB413" s="2505"/>
      <c r="AC413" s="2505"/>
      <c r="AD413" s="2505"/>
      <c r="AE413" s="2505"/>
      <c r="AF413" s="719"/>
    </row>
    <row r="414" spans="1:96" ht="12.75" customHeight="1">
      <c r="E414" s="25"/>
      <c r="F414" s="719"/>
      <c r="G414" s="719"/>
      <c r="H414" s="2506"/>
      <c r="I414" s="2506"/>
      <c r="J414" s="2506"/>
      <c r="K414" s="2506"/>
      <c r="L414" s="2506"/>
      <c r="M414" s="2506"/>
      <c r="N414" s="2506"/>
      <c r="O414" s="2506"/>
      <c r="P414" s="2506"/>
      <c r="Q414" s="2506"/>
      <c r="R414" s="2506"/>
      <c r="S414" s="2506"/>
      <c r="T414" s="2506"/>
      <c r="U414" s="2506"/>
      <c r="V414" s="2506"/>
      <c r="W414" s="2506"/>
      <c r="X414" s="2506"/>
      <c r="Y414" s="2506"/>
      <c r="Z414" s="2506"/>
      <c r="AA414" s="2506"/>
      <c r="AB414" s="2506"/>
      <c r="AC414" s="2506"/>
      <c r="AD414" s="2506"/>
      <c r="AE414" s="2506"/>
      <c r="AF414" s="719"/>
    </row>
    <row r="415" spans="1:96" ht="12.75" customHeight="1"/>
    <row r="416" spans="1:96" ht="12.75" customHeight="1">
      <c r="A416" s="50" t="s">
        <v>625</v>
      </c>
      <c r="B416" s="50"/>
      <c r="C416" s="50"/>
      <c r="D416" s="50" t="s">
        <v>119</v>
      </c>
      <c r="AF416" s="50" t="s">
        <v>1036</v>
      </c>
    </row>
    <row r="417" spans="1:96" ht="12.75" customHeight="1">
      <c r="E417" s="2436"/>
      <c r="F417" s="2436"/>
      <c r="G417" s="2436"/>
      <c r="H417" s="23" t="s">
        <v>120</v>
      </c>
      <c r="I417" s="2436"/>
      <c r="J417" s="2436"/>
      <c r="K417" s="2436"/>
      <c r="L417" s="12" t="s">
        <v>121</v>
      </c>
      <c r="N417" s="141" t="s">
        <v>610</v>
      </c>
      <c r="P417" s="2431">
        <v>1.7</v>
      </c>
      <c r="Q417" s="2431"/>
      <c r="R417" s="2431"/>
      <c r="S417" s="12" t="s">
        <v>122</v>
      </c>
      <c r="W417" s="2567">
        <f>IF(E417&gt;0,(E417*I417),(P417*43560))</f>
        <v>74052</v>
      </c>
      <c r="X417" s="2567"/>
      <c r="Y417" s="2567"/>
      <c r="Z417" s="12" t="s">
        <v>123</v>
      </c>
      <c r="AF417" s="2499">
        <f>IF(P417&gt;0,(AG436/P417),(AG436/(W417/43560)))</f>
        <v>92.352941176470594</v>
      </c>
      <c r="AG417" s="2499"/>
      <c r="AH417" s="2499"/>
      <c r="AM417" s="239"/>
    </row>
    <row r="418" spans="1:96" ht="12.75">
      <c r="E418" s="12" t="s">
        <v>54</v>
      </c>
    </row>
    <row r="419" spans="1:96" ht="12.75" customHeight="1">
      <c r="E419" s="2555"/>
      <c r="F419" s="2555"/>
      <c r="G419" s="2555"/>
      <c r="H419" s="2555"/>
      <c r="I419" s="2555"/>
      <c r="J419" s="2555"/>
      <c r="K419" s="2555"/>
      <c r="L419" s="2555"/>
      <c r="M419" s="2555"/>
      <c r="N419" s="2555"/>
      <c r="O419" s="2555"/>
      <c r="P419" s="2555"/>
      <c r="Q419" s="2555"/>
      <c r="R419" s="2555"/>
      <c r="S419" s="2555"/>
      <c r="T419" s="2555"/>
      <c r="U419" s="2555"/>
      <c r="V419" s="2555"/>
      <c r="W419" s="2555"/>
      <c r="X419" s="2555"/>
      <c r="Y419" s="2555"/>
      <c r="Z419" s="2555"/>
      <c r="AA419" s="2555"/>
      <c r="AB419" s="2555"/>
      <c r="AC419" s="2555"/>
      <c r="AD419" s="2555"/>
      <c r="AE419" s="2555"/>
      <c r="AF419" s="2555"/>
      <c r="AG419" s="2555"/>
      <c r="AH419" s="2555"/>
      <c r="AI419" s="2555"/>
      <c r="AJ419" s="2555"/>
    </row>
    <row r="420" spans="1:96" s="39" customFormat="1" ht="12.75" customHeight="1">
      <c r="E420" s="254" t="s">
        <v>2235</v>
      </c>
      <c r="F420" s="1807"/>
      <c r="G420" s="1807"/>
      <c r="H420" s="1807"/>
      <c r="I420" s="2347"/>
      <c r="J420" s="2347"/>
      <c r="K420" s="2347"/>
      <c r="L420" s="1807"/>
      <c r="M420" s="254"/>
      <c r="N420" s="1807"/>
      <c r="O420" s="1807"/>
      <c r="P420" s="2302" t="e">
        <f>(CS637+CS645+CS661)/I420</f>
        <v>#DIV/0!</v>
      </c>
      <c r="Q420" s="2302"/>
      <c r="R420" s="2302"/>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3">
        <v>2</v>
      </c>
      <c r="Q423" s="2033"/>
      <c r="S423" s="12" t="s">
        <v>195</v>
      </c>
      <c r="AE423" s="2033">
        <v>2</v>
      </c>
      <c r="AF423" s="2033"/>
    </row>
    <row r="424" spans="1:96" ht="12.75">
      <c r="E424" s="12" t="s">
        <v>196</v>
      </c>
      <c r="P424" s="2033">
        <v>0</v>
      </c>
      <c r="Q424" s="2033"/>
      <c r="S424" s="12" t="s">
        <v>136</v>
      </c>
      <c r="AE424" s="2033" t="s">
        <v>578</v>
      </c>
      <c r="AF424" s="2033"/>
    </row>
    <row r="425" spans="1:96" ht="12.75">
      <c r="F425" s="67" t="s">
        <v>137</v>
      </c>
    </row>
    <row r="426" spans="1:96" ht="12.75">
      <c r="F426" s="2579" t="s">
        <v>2590</v>
      </c>
      <c r="G426" s="2580"/>
      <c r="H426" s="2580"/>
      <c r="I426" s="2580"/>
      <c r="J426" s="2580"/>
      <c r="K426" s="2580"/>
      <c r="L426" s="2580"/>
      <c r="M426" s="2580"/>
      <c r="N426" s="2580"/>
      <c r="O426" s="2580"/>
      <c r="P426" s="2580"/>
      <c r="Q426" s="2580"/>
      <c r="R426" s="2580"/>
      <c r="S426" s="2580"/>
      <c r="T426" s="2580"/>
      <c r="U426" s="2580"/>
      <c r="V426" s="2580"/>
      <c r="W426" s="2580"/>
      <c r="X426" s="2580"/>
      <c r="Y426" s="2580"/>
      <c r="Z426" s="2580"/>
      <c r="AA426" s="2580"/>
      <c r="AB426" s="2580"/>
      <c r="AC426" s="2580"/>
      <c r="AD426" s="2580"/>
      <c r="AE426" s="2580"/>
      <c r="AF426" s="2580"/>
      <c r="AG426" s="2580"/>
      <c r="AH426" s="2580"/>
    </row>
    <row r="427" spans="1:96" ht="12.75" customHeight="1">
      <c r="F427" s="2581"/>
      <c r="G427" s="2581"/>
      <c r="H427" s="2581"/>
      <c r="I427" s="2581"/>
      <c r="J427" s="2581"/>
      <c r="K427" s="2581"/>
      <c r="L427" s="2581"/>
      <c r="M427" s="2581"/>
      <c r="N427" s="2581"/>
      <c r="O427" s="2581"/>
      <c r="P427" s="2581"/>
      <c r="Q427" s="2581"/>
      <c r="R427" s="2581"/>
      <c r="S427" s="2581"/>
      <c r="T427" s="2581"/>
      <c r="U427" s="2581"/>
      <c r="V427" s="2581"/>
      <c r="W427" s="2581"/>
      <c r="X427" s="2581"/>
      <c r="Y427" s="2581"/>
      <c r="Z427" s="2581"/>
      <c r="AA427" s="2581"/>
      <c r="AB427" s="2581"/>
      <c r="AC427" s="2581"/>
      <c r="AD427" s="2581"/>
      <c r="AE427" s="2581"/>
      <c r="AF427" s="2581"/>
      <c r="AG427" s="2581"/>
      <c r="AH427" s="2581"/>
    </row>
    <row r="428" spans="1:96" ht="12.75" customHeight="1">
      <c r="E428" s="12" t="s">
        <v>643</v>
      </c>
      <c r="N428" s="39"/>
      <c r="O428" s="39"/>
      <c r="P428" s="235"/>
      <c r="Q428" s="2033" t="s">
        <v>578</v>
      </c>
      <c r="R428" s="203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3" t="s">
        <v>626</v>
      </c>
      <c r="AG429" s="2563"/>
    </row>
    <row r="430" spans="1:96" ht="12.75" customHeight="1">
      <c r="S430" s="25"/>
      <c r="T430" s="25"/>
    </row>
    <row r="431" spans="1:96" ht="12.75" customHeight="1">
      <c r="A431" s="50"/>
      <c r="B431" s="50"/>
      <c r="C431" s="50"/>
      <c r="E431" s="7" t="s">
        <v>317</v>
      </c>
      <c r="Z431" s="2033" t="s">
        <v>706</v>
      </c>
      <c r="AA431" s="203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3" t="s">
        <v>626</v>
      </c>
      <c r="AA433" s="2033"/>
    </row>
    <row r="434" spans="1:110" ht="12.75" customHeight="1"/>
    <row r="435" spans="1:110" ht="12.75" customHeight="1">
      <c r="A435" s="50" t="s">
        <v>500</v>
      </c>
      <c r="B435" s="50"/>
      <c r="C435" s="50"/>
      <c r="D435" s="50" t="s">
        <v>822</v>
      </c>
      <c r="AF435" s="80"/>
    </row>
    <row r="436" spans="1:110" ht="12.75" customHeight="1">
      <c r="D436" s="2236" t="s">
        <v>46</v>
      </c>
      <c r="E436" s="2237"/>
      <c r="F436" s="2237"/>
      <c r="G436" s="2237"/>
      <c r="H436" s="2237"/>
      <c r="I436" s="2237"/>
      <c r="J436" s="2237"/>
      <c r="K436" s="2237"/>
      <c r="L436" s="2237"/>
      <c r="M436" s="2237"/>
      <c r="N436" s="2237"/>
      <c r="O436" s="2237"/>
      <c r="P436" s="2237"/>
      <c r="Q436" s="2237"/>
      <c r="R436" s="2237"/>
      <c r="S436" s="2237"/>
      <c r="T436" s="2237"/>
      <c r="U436" s="2237"/>
      <c r="V436" s="2237"/>
      <c r="W436" s="2237"/>
      <c r="X436" s="2237"/>
      <c r="Y436" s="2237"/>
      <c r="Z436" s="2237"/>
      <c r="AA436" s="2237"/>
      <c r="AB436" s="2237"/>
      <c r="AC436" s="2237"/>
      <c r="AD436" s="2237"/>
      <c r="AE436" s="2237"/>
      <c r="AF436" s="2556"/>
      <c r="AG436" s="2533">
        <v>157</v>
      </c>
      <c r="AH436" s="2533"/>
      <c r="AI436" s="2533"/>
      <c r="AJ436" s="2533"/>
    </row>
    <row r="437" spans="1:110" ht="12.75" customHeight="1">
      <c r="D437" s="2484" t="s">
        <v>1437</v>
      </c>
      <c r="E437" s="2485"/>
      <c r="F437" s="2485"/>
      <c r="G437" s="2485"/>
      <c r="H437" s="2485"/>
      <c r="I437" s="2485"/>
      <c r="J437" s="2485"/>
      <c r="K437" s="2485"/>
      <c r="L437" s="2485"/>
      <c r="M437" s="2485"/>
      <c r="N437" s="2485"/>
      <c r="O437" s="2485"/>
      <c r="P437" s="2485"/>
      <c r="Q437" s="2485"/>
      <c r="R437" s="2485"/>
      <c r="S437" s="2485"/>
      <c r="T437" s="2485"/>
      <c r="U437" s="2485"/>
      <c r="V437" s="2485"/>
      <c r="W437" s="2485"/>
      <c r="X437" s="2485"/>
      <c r="Y437" s="2485"/>
      <c r="Z437" s="2485"/>
      <c r="AA437" s="2485"/>
      <c r="AB437" s="2485"/>
      <c r="AC437" s="2485"/>
      <c r="AD437" s="2485"/>
      <c r="AE437" s="2485"/>
      <c r="AF437" s="2486"/>
      <c r="AG437" s="2571"/>
      <c r="AH437" s="2245"/>
      <c r="AI437" s="2245"/>
      <c r="AJ437" s="2245"/>
    </row>
    <row r="438" spans="1:110" ht="12.75" customHeight="1">
      <c r="D438" s="2484" t="s">
        <v>1145</v>
      </c>
      <c r="E438" s="2485"/>
      <c r="F438" s="2485"/>
      <c r="G438" s="2485"/>
      <c r="H438" s="2485"/>
      <c r="I438" s="2485"/>
      <c r="J438" s="2485"/>
      <c r="K438" s="2485"/>
      <c r="L438" s="2485"/>
      <c r="M438" s="2485"/>
      <c r="N438" s="2485"/>
      <c r="O438" s="2485"/>
      <c r="P438" s="2485"/>
      <c r="Q438" s="2485"/>
      <c r="R438" s="2485"/>
      <c r="S438" s="2485"/>
      <c r="T438" s="2485"/>
      <c r="U438" s="2485"/>
      <c r="V438" s="2485"/>
      <c r="W438" s="2485"/>
      <c r="X438" s="2485"/>
      <c r="Y438" s="2485"/>
      <c r="Z438" s="2485"/>
      <c r="AA438" s="2485"/>
      <c r="AB438" s="2485"/>
      <c r="AC438" s="2485"/>
      <c r="AD438" s="2485"/>
      <c r="AE438" s="2485"/>
      <c r="AF438" s="2486"/>
      <c r="AG438" s="2533">
        <v>155</v>
      </c>
      <c r="AH438" s="2533"/>
      <c r="AI438" s="2533"/>
      <c r="AJ438" s="2533"/>
    </row>
    <row r="439" spans="1:110" ht="12.75" customHeight="1">
      <c r="D439" s="2484" t="s">
        <v>1146</v>
      </c>
      <c r="E439" s="2485"/>
      <c r="F439" s="2485"/>
      <c r="G439" s="2485"/>
      <c r="H439" s="2485"/>
      <c r="I439" s="2485"/>
      <c r="J439" s="2485"/>
      <c r="K439" s="2485"/>
      <c r="L439" s="2485"/>
      <c r="M439" s="2485"/>
      <c r="N439" s="2485"/>
      <c r="O439" s="2485"/>
      <c r="P439" s="2485"/>
      <c r="Q439" s="2485"/>
      <c r="R439" s="2485"/>
      <c r="S439" s="2485"/>
      <c r="T439" s="2485"/>
      <c r="U439" s="2485"/>
      <c r="V439" s="2485"/>
      <c r="W439" s="2485"/>
      <c r="X439" s="2485"/>
      <c r="Y439" s="2485"/>
      <c r="Z439" s="2485"/>
      <c r="AA439" s="2485"/>
      <c r="AB439" s="2485"/>
      <c r="AC439" s="2485"/>
      <c r="AD439" s="2485"/>
      <c r="AE439" s="2485"/>
      <c r="AF439" s="2486"/>
      <c r="AG439" s="2533">
        <v>155</v>
      </c>
      <c r="AH439" s="2533"/>
      <c r="AI439" s="2533"/>
      <c r="AJ439" s="2533"/>
    </row>
    <row r="440" spans="1:110" ht="12.75" customHeight="1">
      <c r="D440" s="2484" t="s">
        <v>1148</v>
      </c>
      <c r="E440" s="2485"/>
      <c r="F440" s="2485"/>
      <c r="G440" s="2485"/>
      <c r="H440" s="2485"/>
      <c r="I440" s="2485"/>
      <c r="J440" s="2485"/>
      <c r="K440" s="2485"/>
      <c r="L440" s="2485"/>
      <c r="M440" s="2485"/>
      <c r="N440" s="2485"/>
      <c r="O440" s="2485"/>
      <c r="P440" s="2485"/>
      <c r="Q440" s="2485"/>
      <c r="R440" s="2485"/>
      <c r="S440" s="2485"/>
      <c r="T440" s="2485"/>
      <c r="U440" s="2485"/>
      <c r="V440" s="2485"/>
      <c r="W440" s="2485"/>
      <c r="X440" s="2485"/>
      <c r="Y440" s="2485"/>
      <c r="Z440" s="2485"/>
      <c r="AA440" s="2485"/>
      <c r="AB440" s="2485"/>
      <c r="AC440" s="2485"/>
      <c r="AD440" s="2485"/>
      <c r="AE440" s="2485"/>
      <c r="AF440" s="2486"/>
      <c r="AG440" s="2534">
        <f>IF(ISERROR(AG439/AG438),"",AG439/AG438)</f>
        <v>1</v>
      </c>
      <c r="AH440" s="2534"/>
      <c r="AI440" s="2534"/>
      <c r="AJ440" s="2534"/>
    </row>
    <row r="441" spans="1:110" ht="12.75" customHeight="1">
      <c r="D441" s="2484" t="s">
        <v>1147</v>
      </c>
      <c r="E441" s="2485"/>
      <c r="F441" s="2485"/>
      <c r="G441" s="2485"/>
      <c r="H441" s="2485"/>
      <c r="I441" s="2485"/>
      <c r="J441" s="2485"/>
      <c r="K441" s="2485"/>
      <c r="L441" s="2485"/>
      <c r="M441" s="2485"/>
      <c r="N441" s="2485"/>
      <c r="O441" s="2485"/>
      <c r="P441" s="2485"/>
      <c r="Q441" s="2485"/>
      <c r="R441" s="2485"/>
      <c r="S441" s="2485"/>
      <c r="T441" s="2485"/>
      <c r="U441" s="2485"/>
      <c r="V441" s="2485"/>
      <c r="W441" s="2485"/>
      <c r="X441" s="2485"/>
      <c r="Y441" s="2485"/>
      <c r="Z441" s="2485"/>
      <c r="AA441" s="2485"/>
      <c r="AB441" s="2485"/>
      <c r="AC441" s="2485"/>
      <c r="AD441" s="2485"/>
      <c r="AE441" s="2485"/>
      <c r="AF441" s="2486"/>
      <c r="AG441" s="2500">
        <v>183237</v>
      </c>
      <c r="AH441" s="2500"/>
      <c r="AI441" s="2500"/>
      <c r="AJ441" s="2500"/>
    </row>
    <row r="442" spans="1:110" ht="12.75" customHeight="1">
      <c r="D442" s="2484" t="s">
        <v>1149</v>
      </c>
      <c r="E442" s="2485"/>
      <c r="F442" s="2485"/>
      <c r="G442" s="2485"/>
      <c r="H442" s="2485"/>
      <c r="I442" s="2485"/>
      <c r="J442" s="2485"/>
      <c r="K442" s="2485"/>
      <c r="L442" s="2485"/>
      <c r="M442" s="2485"/>
      <c r="N442" s="2485"/>
      <c r="O442" s="2485"/>
      <c r="P442" s="2485"/>
      <c r="Q442" s="2485"/>
      <c r="R442" s="2485"/>
      <c r="S442" s="2485"/>
      <c r="T442" s="2485"/>
      <c r="U442" s="2485"/>
      <c r="V442" s="2485"/>
      <c r="W442" s="2485"/>
      <c r="X442" s="2485"/>
      <c r="Y442" s="2485"/>
      <c r="Z442" s="2485"/>
      <c r="AA442" s="2485"/>
      <c r="AB442" s="2485"/>
      <c r="AC442" s="2485"/>
      <c r="AD442" s="2485"/>
      <c r="AE442" s="2485"/>
      <c r="AF442" s="2486"/>
      <c r="AG442" s="2500">
        <v>183237</v>
      </c>
      <c r="AH442" s="2500"/>
      <c r="AI442" s="2500"/>
      <c r="AJ442" s="2500"/>
    </row>
    <row r="443" spans="1:110" ht="12.75" customHeight="1">
      <c r="D443" s="2484" t="s">
        <v>1150</v>
      </c>
      <c r="E443" s="2485"/>
      <c r="F443" s="2485"/>
      <c r="G443" s="2485"/>
      <c r="H443" s="2485"/>
      <c r="I443" s="2485"/>
      <c r="J443" s="2485"/>
      <c r="K443" s="2485"/>
      <c r="L443" s="2485"/>
      <c r="M443" s="2485"/>
      <c r="N443" s="2485"/>
      <c r="O443" s="2485"/>
      <c r="P443" s="2485"/>
      <c r="Q443" s="2485"/>
      <c r="R443" s="2485"/>
      <c r="S443" s="2485"/>
      <c r="T443" s="2485"/>
      <c r="U443" s="2485"/>
      <c r="V443" s="2485"/>
      <c r="W443" s="2485"/>
      <c r="X443" s="2485"/>
      <c r="Y443" s="2485"/>
      <c r="Z443" s="2485"/>
      <c r="AA443" s="2485"/>
      <c r="AB443" s="2485"/>
      <c r="AC443" s="2485"/>
      <c r="AD443" s="2485"/>
      <c r="AE443" s="2485"/>
      <c r="AF443" s="2486"/>
      <c r="AG443" s="2534">
        <f>IF(ISERROR(AG442/AG441),"",AG442/AG441)</f>
        <v>1</v>
      </c>
      <c r="AH443" s="2534"/>
      <c r="AI443" s="2534"/>
      <c r="AJ443" s="2534"/>
    </row>
    <row r="444" spans="1:110" ht="12.75" customHeight="1">
      <c r="D444" s="2484" t="s">
        <v>1151</v>
      </c>
      <c r="E444" s="2485"/>
      <c r="F444" s="2485"/>
      <c r="G444" s="2485"/>
      <c r="H444" s="2485"/>
      <c r="I444" s="2485"/>
      <c r="J444" s="2485"/>
      <c r="K444" s="2485"/>
      <c r="L444" s="2485"/>
      <c r="M444" s="2485"/>
      <c r="N444" s="2485"/>
      <c r="O444" s="2485"/>
      <c r="P444" s="2485"/>
      <c r="Q444" s="2485"/>
      <c r="R444" s="2485"/>
      <c r="S444" s="2485"/>
      <c r="T444" s="2485"/>
      <c r="U444" s="2485"/>
      <c r="V444" s="2485"/>
      <c r="W444" s="2485"/>
      <c r="X444" s="2485"/>
      <c r="Y444" s="2485"/>
      <c r="Z444" s="2485"/>
      <c r="AA444" s="2485"/>
      <c r="AB444" s="2485"/>
      <c r="AC444" s="2485"/>
      <c r="AD444" s="2485"/>
      <c r="AE444" s="2485"/>
      <c r="AF444" s="2486"/>
      <c r="AG444" s="2534">
        <f>MIN(IF(AG440&gt;AG443,AG443,AG440),1)</f>
        <v>1</v>
      </c>
      <c r="AH444" s="2534"/>
      <c r="AI444" s="2534"/>
      <c r="AJ444" s="2534"/>
    </row>
    <row r="445" spans="1:110" ht="12.75" customHeight="1">
      <c r="D445" s="2484" t="s">
        <v>1412</v>
      </c>
      <c r="E445" s="2237"/>
      <c r="F445" s="2237"/>
      <c r="G445" s="2237"/>
      <c r="H445" s="2237"/>
      <c r="I445" s="2237"/>
      <c r="J445" s="2237"/>
      <c r="K445" s="2237"/>
      <c r="L445" s="2237"/>
      <c r="M445" s="2237"/>
      <c r="N445" s="2237"/>
      <c r="O445" s="2237"/>
      <c r="P445" s="2237"/>
      <c r="Q445" s="2237"/>
      <c r="R445" s="2237"/>
      <c r="S445" s="2237"/>
      <c r="T445" s="2237"/>
      <c r="U445" s="2237"/>
      <c r="V445" s="2237"/>
      <c r="W445" s="2237"/>
      <c r="X445" s="2237"/>
      <c r="Y445" s="2237"/>
      <c r="Z445" s="2237"/>
      <c r="AA445" s="2237"/>
      <c r="AB445" s="2237"/>
      <c r="AC445" s="2237"/>
      <c r="AD445" s="2237"/>
      <c r="AE445" s="2237"/>
      <c r="AF445" s="2556"/>
      <c r="AG445" s="2500">
        <v>6419</v>
      </c>
      <c r="AH445" s="2500"/>
      <c r="AI445" s="2500"/>
      <c r="AJ445" s="2500"/>
    </row>
    <row r="446" spans="1:110" ht="12.75" customHeight="1">
      <c r="D446" s="2236" t="s">
        <v>602</v>
      </c>
      <c r="E446" s="2237"/>
      <c r="F446" s="2237"/>
      <c r="G446" s="2237"/>
      <c r="H446" s="2237"/>
      <c r="I446" s="2237"/>
      <c r="J446" s="2237"/>
      <c r="K446" s="2237"/>
      <c r="L446" s="2237"/>
      <c r="M446" s="2237"/>
      <c r="N446" s="2237"/>
      <c r="O446" s="2237"/>
      <c r="P446" s="2237"/>
      <c r="Q446" s="2237"/>
      <c r="R446" s="2237"/>
      <c r="S446" s="2237"/>
      <c r="T446" s="2237"/>
      <c r="U446" s="2237"/>
      <c r="V446" s="2237"/>
      <c r="W446" s="2237"/>
      <c r="X446" s="2237"/>
      <c r="Y446" s="2237"/>
      <c r="Z446" s="2237"/>
      <c r="AA446" s="2237"/>
      <c r="AB446" s="2237"/>
      <c r="AC446" s="2237"/>
      <c r="AD446" s="2237"/>
      <c r="AE446" s="2237"/>
      <c r="AF446" s="2556"/>
      <c r="AG446" s="2500">
        <v>6203</v>
      </c>
      <c r="AH446" s="2500"/>
      <c r="AI446" s="2500"/>
      <c r="AJ446" s="250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84" t="s">
        <v>1413</v>
      </c>
      <c r="E447" s="2237"/>
      <c r="F447" s="2237"/>
      <c r="G447" s="2237"/>
      <c r="H447" s="2237"/>
      <c r="I447" s="2237"/>
      <c r="J447" s="2237"/>
      <c r="K447" s="2237"/>
      <c r="L447" s="2237"/>
      <c r="M447" s="2237"/>
      <c r="N447" s="2237"/>
      <c r="O447" s="2237"/>
      <c r="P447" s="2237"/>
      <c r="Q447" s="2237"/>
      <c r="R447" s="2237"/>
      <c r="S447" s="2237"/>
      <c r="T447" s="2237"/>
      <c r="U447" s="2237"/>
      <c r="V447" s="2237"/>
      <c r="W447" s="2237"/>
      <c r="X447" s="2237"/>
      <c r="Y447" s="2237"/>
      <c r="Z447" s="2237"/>
      <c r="AA447" s="2237"/>
      <c r="AB447" s="2237"/>
      <c r="AC447" s="2237"/>
      <c r="AD447" s="2237"/>
      <c r="AE447" s="2237"/>
      <c r="AF447" s="2556"/>
      <c r="AG447" s="2500">
        <v>7057</v>
      </c>
      <c r="AH447" s="2500"/>
      <c r="AI447" s="2500"/>
      <c r="AJ447" s="250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4" t="s">
        <v>1152</v>
      </c>
      <c r="E448" s="2237"/>
      <c r="F448" s="2237"/>
      <c r="G448" s="2237"/>
      <c r="H448" s="2237"/>
      <c r="I448" s="2237"/>
      <c r="J448" s="2237"/>
      <c r="K448" s="2237"/>
      <c r="L448" s="2237"/>
      <c r="M448" s="2237"/>
      <c r="N448" s="2237"/>
      <c r="O448" s="2237"/>
      <c r="P448" s="2237"/>
      <c r="Q448" s="2237"/>
      <c r="R448" s="2237"/>
      <c r="S448" s="2237"/>
      <c r="T448" s="2237"/>
      <c r="U448" s="2237"/>
      <c r="V448" s="2237"/>
      <c r="W448" s="2237"/>
      <c r="X448" s="2237"/>
      <c r="Y448" s="2237"/>
      <c r="Z448" s="2237"/>
      <c r="AA448" s="2237"/>
      <c r="AB448" s="2237"/>
      <c r="AC448" s="2237"/>
      <c r="AD448" s="2237"/>
      <c r="AE448" s="2237"/>
      <c r="AF448" s="2556"/>
      <c r="AG448" s="2500">
        <v>36054</v>
      </c>
      <c r="AH448" s="2500"/>
      <c r="AI448" s="2500"/>
      <c r="AJ448" s="250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7" t="s">
        <v>1153</v>
      </c>
      <c r="E449" s="2478"/>
      <c r="F449" s="2478"/>
      <c r="G449" s="2478"/>
      <c r="H449" s="2478"/>
      <c r="I449" s="2478"/>
      <c r="J449" s="2478"/>
      <c r="K449" s="2478"/>
      <c r="L449" s="2478"/>
      <c r="M449" s="2478"/>
      <c r="N449" s="2478"/>
      <c r="O449" s="2478"/>
      <c r="P449" s="2478"/>
      <c r="Q449" s="2478"/>
      <c r="R449" s="2478"/>
      <c r="S449" s="2478"/>
      <c r="T449" s="2478"/>
      <c r="U449" s="2478"/>
      <c r="V449" s="2478"/>
      <c r="W449" s="2478"/>
      <c r="X449" s="2478"/>
      <c r="Y449" s="2478"/>
      <c r="Z449" s="2478"/>
      <c r="AA449" s="2478"/>
      <c r="AB449" s="2478"/>
      <c r="AC449" s="2478"/>
      <c r="AD449" s="2478"/>
      <c r="AE449" s="2478"/>
      <c r="AF449" s="2479"/>
      <c r="AG449" s="2562">
        <f>AG441+AG445+AG447+AG448</f>
        <v>232767</v>
      </c>
      <c r="AH449" s="2562"/>
      <c r="AI449" s="2562"/>
      <c r="AJ449" s="256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0" t="s">
        <v>1414</v>
      </c>
      <c r="E450" s="2480"/>
      <c r="F450" s="2480"/>
      <c r="G450" s="2480"/>
      <c r="H450" s="2480"/>
      <c r="I450" s="2480"/>
      <c r="J450" s="2480"/>
      <c r="K450" s="2480"/>
      <c r="L450" s="2480"/>
      <c r="M450" s="2480"/>
      <c r="N450" s="2480"/>
      <c r="O450" s="2480"/>
      <c r="P450" s="2480"/>
      <c r="Q450" s="2480"/>
      <c r="R450" s="2480"/>
      <c r="S450" s="2480"/>
      <c r="T450" s="2480"/>
      <c r="U450" s="2480"/>
      <c r="V450" s="2480"/>
      <c r="W450" s="2480"/>
      <c r="X450" s="2480"/>
      <c r="Y450" s="2480"/>
      <c r="Z450" s="2480"/>
      <c r="AA450" s="2480"/>
      <c r="AB450" s="2480"/>
      <c r="AC450" s="2480"/>
      <c r="AD450" s="2480"/>
      <c r="AE450" s="2480"/>
      <c r="AF450" s="2480"/>
      <c r="AG450" s="2480"/>
      <c r="AH450" s="2480"/>
      <c r="AI450" s="2480"/>
      <c r="AJ450" s="248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1"/>
      <c r="E451" s="2481"/>
      <c r="F451" s="2481"/>
      <c r="G451" s="2481"/>
      <c r="H451" s="2481"/>
      <c r="I451" s="2481"/>
      <c r="J451" s="2481"/>
      <c r="K451" s="2481"/>
      <c r="L451" s="2481"/>
      <c r="M451" s="2481"/>
      <c r="N451" s="2481"/>
      <c r="O451" s="2481"/>
      <c r="P451" s="2481"/>
      <c r="Q451" s="2481"/>
      <c r="R451" s="2481"/>
      <c r="S451" s="2481"/>
      <c r="T451" s="2481"/>
      <c r="U451" s="2481"/>
      <c r="V451" s="2481"/>
      <c r="W451" s="2481"/>
      <c r="X451" s="2481"/>
      <c r="Y451" s="2481"/>
      <c r="Z451" s="2481"/>
      <c r="AA451" s="2481"/>
      <c r="AB451" s="2481"/>
      <c r="AC451" s="2481"/>
      <c r="AD451" s="2481"/>
      <c r="AE451" s="2481"/>
      <c r="AF451" s="2481"/>
      <c r="AG451" s="2481"/>
      <c r="AH451" s="2481"/>
      <c r="AI451" s="2481"/>
      <c r="AJ451" s="248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5">
        <f>'Sources and Uses Budget'!B105/Application!AG436</f>
        <v>1205185.3121019108</v>
      </c>
      <c r="AD453" s="2535"/>
      <c r="AE453" s="2535"/>
      <c r="AF453" s="253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5">
        <f>'Sources and Uses Budget'!C105/Application!AG436</f>
        <v>1198902.566878981</v>
      </c>
      <c r="AD454" s="2535"/>
      <c r="AE454" s="2535"/>
      <c r="AF454" s="253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5">
        <f>('Sources and Uses Budget'!$S$107+'Sources and Uses Budget'!$T$107)/Application!AG436</f>
        <v>1131323.1082802548</v>
      </c>
      <c r="AD455" s="2535"/>
      <c r="AE455" s="2535"/>
      <c r="AF455" s="253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7" t="s">
        <v>731</v>
      </c>
      <c r="E464" s="2488"/>
      <c r="F464" s="2488"/>
      <c r="G464" s="2488"/>
      <c r="H464" s="2488"/>
      <c r="I464" s="2488"/>
      <c r="J464" s="2488"/>
      <c r="K464" s="2488"/>
      <c r="L464" s="2488"/>
      <c r="M464" s="2488"/>
      <c r="N464" s="2488"/>
      <c r="O464" s="2488"/>
      <c r="P464" s="2488"/>
      <c r="Q464" s="2488"/>
      <c r="R464" s="2488"/>
      <c r="S464" s="2488"/>
      <c r="T464" s="2488"/>
      <c r="U464" s="2488"/>
      <c r="V464" s="2489"/>
      <c r="W464" s="2426" t="s">
        <v>626</v>
      </c>
      <c r="X464" s="2427"/>
      <c r="Y464" s="242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7" t="s">
        <v>732</v>
      </c>
      <c r="E465" s="2488"/>
      <c r="F465" s="2488"/>
      <c r="G465" s="2488"/>
      <c r="H465" s="2488"/>
      <c r="I465" s="2488"/>
      <c r="J465" s="2488"/>
      <c r="K465" s="2488"/>
      <c r="L465" s="2488"/>
      <c r="M465" s="2488"/>
      <c r="N465" s="2488"/>
      <c r="O465" s="2488"/>
      <c r="P465" s="2488"/>
      <c r="Q465" s="2488"/>
      <c r="R465" s="2488"/>
      <c r="S465" s="2488"/>
      <c r="T465" s="2488"/>
      <c r="U465" s="2488"/>
      <c r="V465" s="2489"/>
      <c r="W465" s="2426" t="s">
        <v>626</v>
      </c>
      <c r="X465" s="2427"/>
      <c r="Y465" s="242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7" t="s">
        <v>733</v>
      </c>
      <c r="E466" s="2488"/>
      <c r="F466" s="2488"/>
      <c r="G466" s="2488"/>
      <c r="H466" s="2488"/>
      <c r="I466" s="2488"/>
      <c r="J466" s="2488"/>
      <c r="K466" s="2488"/>
      <c r="L466" s="2488"/>
      <c r="M466" s="2488"/>
      <c r="N466" s="2488"/>
      <c r="O466" s="2488"/>
      <c r="P466" s="2488"/>
      <c r="Q466" s="2488"/>
      <c r="R466" s="2488"/>
      <c r="S466" s="2488"/>
      <c r="T466" s="2488"/>
      <c r="U466" s="2488"/>
      <c r="V466" s="2489"/>
      <c r="W466" s="2426" t="s">
        <v>626</v>
      </c>
      <c r="X466" s="2427"/>
      <c r="Y466" s="242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7" t="s">
        <v>734</v>
      </c>
      <c r="E467" s="2488"/>
      <c r="F467" s="2488"/>
      <c r="G467" s="2488"/>
      <c r="H467" s="2488"/>
      <c r="I467" s="2488"/>
      <c r="J467" s="2488"/>
      <c r="K467" s="2488"/>
      <c r="L467" s="2488"/>
      <c r="M467" s="2488"/>
      <c r="N467" s="2488"/>
      <c r="O467" s="2488"/>
      <c r="P467" s="2488"/>
      <c r="Q467" s="2488"/>
      <c r="R467" s="2488"/>
      <c r="S467" s="2488"/>
      <c r="T467" s="2488"/>
      <c r="U467" s="2488"/>
      <c r="V467" s="2489"/>
      <c r="W467" s="2426" t="s">
        <v>626</v>
      </c>
      <c r="X467" s="2427"/>
      <c r="Y467" s="242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7" t="s">
        <v>946</v>
      </c>
      <c r="E468" s="2488"/>
      <c r="F468" s="2488"/>
      <c r="G468" s="2488"/>
      <c r="H468" s="2488"/>
      <c r="I468" s="2488"/>
      <c r="J468" s="2488"/>
      <c r="K468" s="2488"/>
      <c r="L468" s="2488"/>
      <c r="M468" s="2488"/>
      <c r="N468" s="2488"/>
      <c r="O468" s="2488"/>
      <c r="P468" s="2488"/>
      <c r="Q468" s="2488"/>
      <c r="R468" s="2488"/>
      <c r="S468" s="2488"/>
      <c r="T468" s="2488"/>
      <c r="U468" s="2488"/>
      <c r="V468" s="2489"/>
      <c r="W468" s="2426" t="s">
        <v>626</v>
      </c>
      <c r="X468" s="2427"/>
      <c r="Y468" s="242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7" t="s">
        <v>735</v>
      </c>
      <c r="E469" s="2488"/>
      <c r="F469" s="2488"/>
      <c r="G469" s="2488"/>
      <c r="H469" s="2488"/>
      <c r="I469" s="2488"/>
      <c r="J469" s="2488"/>
      <c r="K469" s="2488"/>
      <c r="L469" s="2488"/>
      <c r="M469" s="2488"/>
      <c r="N469" s="2488"/>
      <c r="O469" s="2488"/>
      <c r="P469" s="2488"/>
      <c r="Q469" s="2488"/>
      <c r="R469" s="2488"/>
      <c r="S469" s="2488"/>
      <c r="T469" s="2488"/>
      <c r="U469" s="2488"/>
      <c r="V469" s="2489"/>
      <c r="W469" s="2426" t="s">
        <v>626</v>
      </c>
      <c r="X469" s="2427"/>
      <c r="Y469" s="242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7" t="s">
        <v>1119</v>
      </c>
      <c r="E470" s="2488"/>
      <c r="F470" s="2488"/>
      <c r="G470" s="2488"/>
      <c r="H470" s="2488"/>
      <c r="I470" s="2488"/>
      <c r="J470" s="2488"/>
      <c r="K470" s="2488"/>
      <c r="L470" s="2488"/>
      <c r="M470" s="2488"/>
      <c r="N470" s="2488"/>
      <c r="O470" s="2488"/>
      <c r="P470" s="2488"/>
      <c r="Q470" s="2488"/>
      <c r="R470" s="2488"/>
      <c r="S470" s="2488"/>
      <c r="T470" s="2488"/>
      <c r="U470" s="2488"/>
      <c r="V470" s="2489"/>
      <c r="W470" s="2426" t="s">
        <v>626</v>
      </c>
      <c r="X470" s="2427"/>
      <c r="Y470" s="242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1" t="s">
        <v>2008</v>
      </c>
      <c r="E471" s="2488"/>
      <c r="F471" s="2488"/>
      <c r="G471" s="2488"/>
      <c r="H471" s="2488"/>
      <c r="I471" s="2488"/>
      <c r="J471" s="2488"/>
      <c r="K471" s="2488"/>
      <c r="L471" s="2488"/>
      <c r="M471" s="2488"/>
      <c r="N471" s="2488"/>
      <c r="O471" s="2488"/>
      <c r="P471" s="2488"/>
      <c r="Q471" s="2488"/>
      <c r="R471" s="2488"/>
      <c r="S471" s="2488"/>
      <c r="T471" s="2488"/>
      <c r="U471" s="2488"/>
      <c r="V471" s="2489"/>
      <c r="W471" s="2426" t="s">
        <v>626</v>
      </c>
      <c r="X471" s="2427"/>
      <c r="Y471" s="242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8"/>
      <c r="H472" s="2559"/>
      <c r="I472" s="2559"/>
      <c r="J472" s="2559"/>
      <c r="K472" s="2559"/>
      <c r="L472" s="2559"/>
      <c r="M472" s="2559"/>
      <c r="N472" s="2559"/>
      <c r="O472" s="2559"/>
      <c r="P472" s="2559"/>
      <c r="Q472" s="2559"/>
      <c r="R472" s="2559"/>
      <c r="S472" s="2559"/>
      <c r="T472" s="2559"/>
      <c r="U472" s="2559"/>
      <c r="V472" s="2560"/>
      <c r="W472" s="2426" t="s">
        <v>626</v>
      </c>
      <c r="X472" s="2427"/>
      <c r="Y472" s="242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7" t="s">
        <v>869</v>
      </c>
      <c r="B478" s="2377"/>
      <c r="C478" s="2377"/>
      <c r="D478" s="2377"/>
      <c r="E478" s="2377"/>
      <c r="F478" s="2377"/>
      <c r="G478" s="2377"/>
      <c r="H478" s="2377"/>
      <c r="I478" s="2377"/>
      <c r="J478" s="2377"/>
      <c r="K478" s="2377"/>
      <c r="L478" s="2377"/>
      <c r="M478" s="2377"/>
      <c r="N478" s="2377"/>
      <c r="O478" s="2377"/>
      <c r="P478" s="2377"/>
      <c r="Q478" s="2377"/>
      <c r="R478" s="2377"/>
      <c r="S478" s="2377"/>
      <c r="T478" s="2377"/>
      <c r="U478" s="2377"/>
      <c r="V478" s="2377"/>
      <c r="W478" s="2377"/>
      <c r="X478" s="2377"/>
      <c r="Y478" s="2377"/>
      <c r="Z478" s="2377"/>
      <c r="AA478" s="2377"/>
      <c r="AB478" s="2377"/>
      <c r="AC478" s="2377"/>
      <c r="AD478" s="2377"/>
      <c r="AE478" s="2377"/>
      <c r="AF478" s="2377"/>
      <c r="AG478" s="2377"/>
      <c r="AH478" s="2377"/>
      <c r="AI478" s="2377"/>
      <c r="AJ478" s="2377"/>
      <c r="AK478" s="2377"/>
      <c r="AL478" s="237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8"/>
      <c r="B479" s="2378"/>
      <c r="C479" s="2378"/>
      <c r="D479" s="2378"/>
      <c r="E479" s="2378"/>
      <c r="F479" s="2378"/>
      <c r="G479" s="2378"/>
      <c r="H479" s="2378"/>
      <c r="I479" s="2378"/>
      <c r="J479" s="2378"/>
      <c r="K479" s="2378"/>
      <c r="L479" s="2378"/>
      <c r="M479" s="2378"/>
      <c r="N479" s="2378"/>
      <c r="O479" s="2378"/>
      <c r="P479" s="2378"/>
      <c r="Q479" s="2378"/>
      <c r="R479" s="2378"/>
      <c r="S479" s="2378"/>
      <c r="T479" s="2378"/>
      <c r="U479" s="2378"/>
      <c r="V479" s="2378"/>
      <c r="W479" s="2378"/>
      <c r="X479" s="2378"/>
      <c r="Y479" s="2378"/>
      <c r="Z479" s="2378"/>
      <c r="AA479" s="2378"/>
      <c r="AB479" s="2378"/>
      <c r="AC479" s="2378"/>
      <c r="AD479" s="2378"/>
      <c r="AE479" s="2378"/>
      <c r="AF479" s="2378"/>
      <c r="AG479" s="2378"/>
      <c r="AH479" s="2378"/>
      <c r="AI479" s="2378"/>
      <c r="AJ479" s="2378"/>
      <c r="AK479" s="2378"/>
      <c r="AL479" s="237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82" t="s">
        <v>870</v>
      </c>
      <c r="U483" s="2483"/>
      <c r="V483" s="2483"/>
      <c r="W483" s="2483"/>
      <c r="X483" s="2483"/>
      <c r="Y483" s="2483"/>
      <c r="Z483" s="2483"/>
      <c r="AA483" s="2483"/>
      <c r="AB483" s="2483"/>
      <c r="AC483" s="2483"/>
      <c r="AD483" s="2483"/>
      <c r="AE483" s="2483"/>
      <c r="AF483" s="2483"/>
      <c r="AG483" s="2483"/>
      <c r="AH483" s="252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501" t="s">
        <v>36</v>
      </c>
      <c r="U484" s="2501"/>
      <c r="V484" s="2501"/>
      <c r="W484" s="2501"/>
      <c r="X484" s="2501"/>
      <c r="Y484" s="2501" t="s">
        <v>37</v>
      </c>
      <c r="Z484" s="2501"/>
      <c r="AA484" s="2501"/>
      <c r="AB484" s="2501"/>
      <c r="AC484" s="2501"/>
      <c r="AD484" s="2501" t="s">
        <v>348</v>
      </c>
      <c r="AE484" s="2501"/>
      <c r="AF484" s="2501"/>
      <c r="AG484" s="2501"/>
      <c r="AH484" s="250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501"/>
      <c r="U485" s="2501"/>
      <c r="V485" s="2501"/>
      <c r="W485" s="2501"/>
      <c r="X485" s="2501"/>
      <c r="Y485" s="2501"/>
      <c r="Z485" s="2501"/>
      <c r="AA485" s="2501"/>
      <c r="AB485" s="2501"/>
      <c r="AC485" s="2501"/>
      <c r="AD485" s="2501"/>
      <c r="AE485" s="2501"/>
      <c r="AF485" s="2501"/>
      <c r="AG485" s="2501"/>
      <c r="AH485" s="250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75">
        <v>0</v>
      </c>
      <c r="U486" s="2475"/>
      <c r="V486" s="2475"/>
      <c r="W486" s="2475"/>
      <c r="X486" s="2475"/>
      <c r="Y486" s="2475">
        <v>0</v>
      </c>
      <c r="Z486" s="2475"/>
      <c r="AA486" s="2475"/>
      <c r="AB486" s="2475"/>
      <c r="AC486" s="2475"/>
      <c r="AD486" s="2475">
        <v>42374</v>
      </c>
      <c r="AE486" s="2475"/>
      <c r="AF486" s="2475"/>
      <c r="AG486" s="2475"/>
      <c r="AH486" s="247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75">
        <v>0</v>
      </c>
      <c r="U487" s="2475"/>
      <c r="V487" s="2475"/>
      <c r="W487" s="2475"/>
      <c r="X487" s="2475"/>
      <c r="Y487" s="2475">
        <v>0</v>
      </c>
      <c r="Z487" s="2475"/>
      <c r="AA487" s="2475"/>
      <c r="AB487" s="2475"/>
      <c r="AC487" s="2475"/>
      <c r="AD487" s="2475">
        <v>42374</v>
      </c>
      <c r="AE487" s="2475"/>
      <c r="AF487" s="2475"/>
      <c r="AG487" s="2475"/>
      <c r="AH487" s="247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74" t="s">
        <v>626</v>
      </c>
      <c r="U488" s="2475"/>
      <c r="V488" s="2475"/>
      <c r="W488" s="2475"/>
      <c r="X488" s="2475"/>
      <c r="Y488" s="2474" t="s">
        <v>626</v>
      </c>
      <c r="Z488" s="2475"/>
      <c r="AA488" s="2475"/>
      <c r="AB488" s="2475"/>
      <c r="AC488" s="2475"/>
      <c r="AD488" s="2474" t="s">
        <v>626</v>
      </c>
      <c r="AE488" s="2475"/>
      <c r="AF488" s="2475"/>
      <c r="AG488" s="2475"/>
      <c r="AH488" s="247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74" t="s">
        <v>626</v>
      </c>
      <c r="U489" s="2475"/>
      <c r="V489" s="2475"/>
      <c r="W489" s="2475"/>
      <c r="X489" s="2475"/>
      <c r="Y489" s="2474" t="s">
        <v>626</v>
      </c>
      <c r="Z489" s="2475"/>
      <c r="AA489" s="2475"/>
      <c r="AB489" s="2475"/>
      <c r="AC489" s="2475"/>
      <c r="AD489" s="2474" t="s">
        <v>626</v>
      </c>
      <c r="AE489" s="2475"/>
      <c r="AF489" s="2475"/>
      <c r="AG489" s="2475"/>
      <c r="AH489" s="247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74" t="s">
        <v>626</v>
      </c>
      <c r="U490" s="2475"/>
      <c r="V490" s="2475"/>
      <c r="W490" s="2475"/>
      <c r="X490" s="2475"/>
      <c r="Y490" s="2474" t="s">
        <v>626</v>
      </c>
      <c r="Z490" s="2475"/>
      <c r="AA490" s="2475"/>
      <c r="AB490" s="2475"/>
      <c r="AC490" s="2475"/>
      <c r="AD490" s="2474" t="s">
        <v>626</v>
      </c>
      <c r="AE490" s="2475"/>
      <c r="AF490" s="2475"/>
      <c r="AG490" s="2475"/>
      <c r="AH490" s="247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74" t="s">
        <v>626</v>
      </c>
      <c r="U491" s="2475"/>
      <c r="V491" s="2475"/>
      <c r="W491" s="2475"/>
      <c r="X491" s="2475"/>
      <c r="Y491" s="2474" t="s">
        <v>626</v>
      </c>
      <c r="Z491" s="2475"/>
      <c r="AA491" s="2475"/>
      <c r="AB491" s="2475"/>
      <c r="AC491" s="2475"/>
      <c r="AD491" s="2474" t="s">
        <v>626</v>
      </c>
      <c r="AE491" s="2475"/>
      <c r="AF491" s="2475"/>
      <c r="AG491" s="2475"/>
      <c r="AH491" s="2475"/>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74" t="s">
        <v>626</v>
      </c>
      <c r="U492" s="2475"/>
      <c r="V492" s="2475"/>
      <c r="W492" s="2475"/>
      <c r="X492" s="2475"/>
      <c r="Y492" s="2474" t="s">
        <v>626</v>
      </c>
      <c r="Z492" s="2475"/>
      <c r="AA492" s="2475"/>
      <c r="AB492" s="2475"/>
      <c r="AC492" s="2475"/>
      <c r="AD492" s="2474" t="s">
        <v>626</v>
      </c>
      <c r="AE492" s="2475"/>
      <c r="AF492" s="2475"/>
      <c r="AG492" s="2475"/>
      <c r="AH492" s="247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74" t="s">
        <v>626</v>
      </c>
      <c r="U493" s="2475"/>
      <c r="V493" s="2475"/>
      <c r="W493" s="2475"/>
      <c r="X493" s="2475"/>
      <c r="Y493" s="2474" t="s">
        <v>626</v>
      </c>
      <c r="Z493" s="2475"/>
      <c r="AA493" s="2475"/>
      <c r="AB493" s="2475"/>
      <c r="AC493" s="2475"/>
      <c r="AD493" s="2474" t="s">
        <v>626</v>
      </c>
      <c r="AE493" s="2475"/>
      <c r="AF493" s="2475"/>
      <c r="AG493" s="2475"/>
      <c r="AH493" s="247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74" t="s">
        <v>626</v>
      </c>
      <c r="U494" s="2475"/>
      <c r="V494" s="2475"/>
      <c r="W494" s="2475"/>
      <c r="X494" s="2475"/>
      <c r="Y494" s="2474" t="s">
        <v>626</v>
      </c>
      <c r="Z494" s="2475"/>
      <c r="AA494" s="2475"/>
      <c r="AB494" s="2475"/>
      <c r="AC494" s="2475"/>
      <c r="AD494" s="2474" t="s">
        <v>626</v>
      </c>
      <c r="AE494" s="2475"/>
      <c r="AF494" s="2475"/>
      <c r="AG494" s="2475"/>
      <c r="AH494" s="247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74" t="s">
        <v>626</v>
      </c>
      <c r="U495" s="2475"/>
      <c r="V495" s="2475"/>
      <c r="W495" s="2475"/>
      <c r="X495" s="2475"/>
      <c r="Y495" s="2474" t="s">
        <v>626</v>
      </c>
      <c r="Z495" s="2475"/>
      <c r="AA495" s="2475"/>
      <c r="AB495" s="2475"/>
      <c r="AC495" s="2475"/>
      <c r="AD495" s="2474" t="s">
        <v>626</v>
      </c>
      <c r="AE495" s="2475"/>
      <c r="AF495" s="2475"/>
      <c r="AG495" s="2475"/>
      <c r="AH495" s="247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8" t="s">
        <v>414</v>
      </c>
      <c r="R497" s="2509"/>
      <c r="S497" s="2509"/>
      <c r="T497" s="2509"/>
      <c r="U497" s="2509"/>
      <c r="V497" s="2509"/>
      <c r="W497" s="2509"/>
      <c r="X497" s="2509"/>
      <c r="Y497" s="2509"/>
      <c r="Z497" s="2509"/>
      <c r="AA497" s="2509"/>
      <c r="AB497" s="2509"/>
      <c r="AC497" s="2509"/>
      <c r="AD497" s="2509"/>
      <c r="AE497" s="2509"/>
      <c r="AF497" s="2509"/>
      <c r="AG497" s="2509"/>
      <c r="AH497" s="2509"/>
      <c r="AI497" s="2509"/>
      <c r="AJ497" s="2509"/>
      <c r="AK497" s="251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73" t="s">
        <v>2591</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36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73" t="s">
        <v>2592</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36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73" t="s">
        <v>2592</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36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1" t="s">
        <v>418</v>
      </c>
      <c r="C501" s="2512"/>
      <c r="D501" s="2512"/>
      <c r="E501" s="2512"/>
      <c r="F501" s="2512"/>
      <c r="G501" s="2512"/>
      <c r="H501" s="2512"/>
      <c r="I501" s="2512"/>
      <c r="J501" s="2512"/>
      <c r="K501" s="2512"/>
      <c r="L501" s="2512"/>
      <c r="M501" s="2512"/>
      <c r="N501" s="2512"/>
      <c r="O501" s="2512"/>
      <c r="P501" s="2513"/>
      <c r="Q501" s="2528" t="s">
        <v>706</v>
      </c>
      <c r="R501" s="2529"/>
      <c r="S501" s="2285" t="s">
        <v>171</v>
      </c>
      <c r="T501" s="2286"/>
      <c r="U501" s="2286"/>
      <c r="V501" s="2286"/>
      <c r="W501" s="2286"/>
      <c r="X501" s="2286"/>
      <c r="Y501" s="2286"/>
      <c r="Z501" s="2286"/>
      <c r="AA501" s="2286"/>
      <c r="AB501" s="2286"/>
      <c r="AC501" s="2286"/>
      <c r="AD501" s="2286"/>
      <c r="AE501" s="2286"/>
      <c r="AF501" s="2286"/>
      <c r="AG501" s="2286"/>
      <c r="AH501" s="2286"/>
      <c r="AI501" s="2286"/>
      <c r="AJ501" s="2286"/>
      <c r="AK501" s="228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14"/>
      <c r="C502" s="2515"/>
      <c r="D502" s="2515"/>
      <c r="E502" s="2515"/>
      <c r="F502" s="2515"/>
      <c r="G502" s="2515"/>
      <c r="H502" s="2515"/>
      <c r="I502" s="2515"/>
      <c r="J502" s="2515"/>
      <c r="K502" s="2515"/>
      <c r="L502" s="2515"/>
      <c r="M502" s="2515"/>
      <c r="N502" s="2515"/>
      <c r="O502" s="2515"/>
      <c r="P502" s="2516"/>
      <c r="Q502" s="2530"/>
      <c r="R502" s="2531"/>
      <c r="S502" s="2288"/>
      <c r="T502" s="2289"/>
      <c r="U502" s="2289"/>
      <c r="V502" s="2289"/>
      <c r="W502" s="2289"/>
      <c r="X502" s="2289"/>
      <c r="Y502" s="2289"/>
      <c r="Z502" s="2289"/>
      <c r="AA502" s="2289"/>
      <c r="AB502" s="2289"/>
      <c r="AC502" s="2289"/>
      <c r="AD502" s="2289"/>
      <c r="AE502" s="2289"/>
      <c r="AF502" s="2289"/>
      <c r="AG502" s="2289"/>
      <c r="AH502" s="2289"/>
      <c r="AI502" s="2289"/>
      <c r="AJ502" s="2289"/>
      <c r="AK502" s="229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2028</v>
      </c>
      <c r="C503" s="1491"/>
      <c r="D503" s="1491"/>
      <c r="E503" s="1491"/>
      <c r="F503" s="1491"/>
      <c r="G503" s="1491"/>
      <c r="H503" s="1491"/>
      <c r="I503" s="1491"/>
      <c r="J503" s="1491"/>
      <c r="K503" s="1491"/>
      <c r="L503" s="1491"/>
      <c r="M503" s="1491"/>
      <c r="N503" s="1491"/>
      <c r="O503" s="1491"/>
      <c r="P503" s="1491"/>
      <c r="Q503" s="2568" t="s">
        <v>626</v>
      </c>
      <c r="R503" s="2569"/>
      <c r="S503" s="2569"/>
      <c r="T503" s="2569"/>
      <c r="U503" s="2569"/>
      <c r="V503" s="2569"/>
      <c r="W503" s="2569"/>
      <c r="X503" s="2569"/>
      <c r="Y503" s="2569"/>
      <c r="Z503" s="2569"/>
      <c r="AA503" s="2569"/>
      <c r="AB503" s="2569"/>
      <c r="AC503" s="2569"/>
      <c r="AD503" s="2569"/>
      <c r="AE503" s="2569"/>
      <c r="AF503" s="2569"/>
      <c r="AG503" s="2569"/>
      <c r="AH503" s="2569"/>
      <c r="AI503" s="2569"/>
      <c r="AJ503" s="2569"/>
      <c r="AK503" s="257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473" t="s">
        <v>2593</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36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6">
        <v>0.75</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36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66">
        <v>158</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36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41">
        <v>118</v>
      </c>
      <c r="N507" s="2042"/>
      <c r="O507" s="2042"/>
      <c r="P507" s="2043"/>
      <c r="Q507" s="1521" t="s">
        <v>2027</v>
      </c>
      <c r="R507" s="1522"/>
      <c r="S507" s="1522"/>
      <c r="T507" s="1522"/>
      <c r="U507" s="1522"/>
      <c r="V507" s="1522"/>
      <c r="W507" s="1522"/>
      <c r="X507" s="1522"/>
      <c r="Y507" s="1522"/>
      <c r="Z507" s="1522"/>
      <c r="AA507" s="1522"/>
      <c r="AB507" s="1522"/>
      <c r="AC507" s="1522"/>
      <c r="AD507" s="1522"/>
      <c r="AE507" s="1522"/>
      <c r="AF507" s="1522"/>
      <c r="AG507" s="1522"/>
      <c r="AH507" s="2041">
        <v>40</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8" t="s">
        <v>422</v>
      </c>
      <c r="AD511" s="2509"/>
      <c r="AE511" s="2509"/>
      <c r="AF511" s="2509"/>
      <c r="AG511" s="2509"/>
      <c r="AH511" s="2509"/>
      <c r="AI511" s="2509"/>
      <c r="AJ511" s="2509"/>
      <c r="AK511" s="251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2" t="s">
        <v>423</v>
      </c>
      <c r="AD512" s="2483"/>
      <c r="AE512" s="2483"/>
      <c r="AF512" s="2483"/>
      <c r="AG512" s="82" t="s">
        <v>424</v>
      </c>
      <c r="AH512" s="2483" t="s">
        <v>425</v>
      </c>
      <c r="AI512" s="2483"/>
      <c r="AJ512" s="2483"/>
      <c r="AK512" s="252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0" t="s">
        <v>426</v>
      </c>
      <c r="C513" s="2491"/>
      <c r="D513" s="2491"/>
      <c r="E513" s="2491"/>
      <c r="F513" s="2491"/>
      <c r="G513" s="2491"/>
      <c r="H513" s="2492"/>
      <c r="I513" s="72" t="s">
        <v>427</v>
      </c>
      <c r="J513" s="72"/>
      <c r="K513" s="72"/>
      <c r="L513" s="72"/>
      <c r="M513" s="72"/>
      <c r="N513" s="72"/>
      <c r="O513" s="72"/>
      <c r="P513" s="72"/>
      <c r="Q513" s="72"/>
      <c r="R513" s="72"/>
      <c r="S513" s="72"/>
      <c r="T513" s="72"/>
      <c r="U513" s="72"/>
      <c r="V513" s="72"/>
      <c r="W513" s="72"/>
      <c r="X513" s="25"/>
      <c r="Y513" s="25"/>
      <c r="AC513" s="2476">
        <v>12</v>
      </c>
      <c r="AD513" s="2343"/>
      <c r="AE513" s="2343"/>
      <c r="AF513" s="2343"/>
      <c r="AG513" s="75" t="s">
        <v>424</v>
      </c>
      <c r="AH513" s="2273">
        <v>2015</v>
      </c>
      <c r="AI513" s="2273"/>
      <c r="AJ513" s="2273"/>
      <c r="AK513" s="227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3"/>
      <c r="C514" s="2494"/>
      <c r="D514" s="2494"/>
      <c r="E514" s="2494"/>
      <c r="F514" s="2494"/>
      <c r="G514" s="2494"/>
      <c r="H514" s="2495"/>
      <c r="I514" s="80" t="s">
        <v>428</v>
      </c>
      <c r="J514" s="80"/>
      <c r="K514" s="80"/>
      <c r="L514" s="80"/>
      <c r="M514" s="80"/>
      <c r="N514" s="80"/>
      <c r="O514" s="80"/>
      <c r="P514" s="80"/>
      <c r="Q514" s="80"/>
      <c r="R514" s="80"/>
      <c r="S514" s="80"/>
      <c r="T514" s="80"/>
      <c r="U514" s="80"/>
      <c r="V514" s="80"/>
      <c r="W514" s="80"/>
      <c r="X514" s="80"/>
      <c r="Y514" s="80"/>
      <c r="Z514" s="80"/>
      <c r="AA514" s="80"/>
      <c r="AB514" s="80"/>
      <c r="AC514" s="2476">
        <v>1</v>
      </c>
      <c r="AD514" s="2343"/>
      <c r="AE514" s="2343"/>
      <c r="AF514" s="2343"/>
      <c r="AG514" s="65" t="s">
        <v>424</v>
      </c>
      <c r="AH514" s="2273">
        <v>2021</v>
      </c>
      <c r="AI514" s="2273"/>
      <c r="AJ514" s="2273"/>
      <c r="AK514" s="227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0" t="s">
        <v>429</v>
      </c>
      <c r="C515" s="2491"/>
      <c r="D515" s="2491"/>
      <c r="E515" s="2491"/>
      <c r="F515" s="2491"/>
      <c r="G515" s="2491"/>
      <c r="H515" s="2492"/>
      <c r="I515" s="72" t="s">
        <v>430</v>
      </c>
      <c r="J515" s="72"/>
      <c r="K515" s="72"/>
      <c r="L515" s="72"/>
      <c r="M515" s="72"/>
      <c r="N515" s="72"/>
      <c r="O515" s="72"/>
      <c r="P515" s="72"/>
      <c r="Q515" s="72"/>
      <c r="R515" s="72"/>
      <c r="S515" s="72"/>
      <c r="T515" s="72"/>
      <c r="U515" s="72"/>
      <c r="V515" s="72"/>
      <c r="W515" s="72"/>
      <c r="X515" s="25"/>
      <c r="Y515" s="25"/>
      <c r="AC515" s="2476" t="s">
        <v>626</v>
      </c>
      <c r="AD515" s="2343"/>
      <c r="AE515" s="2343"/>
      <c r="AF515" s="2343"/>
      <c r="AG515" s="75" t="s">
        <v>424</v>
      </c>
      <c r="AH515" s="2273"/>
      <c r="AI515" s="2273"/>
      <c r="AJ515" s="2273"/>
      <c r="AK515" s="227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3"/>
      <c r="C516" s="2494"/>
      <c r="D516" s="2494"/>
      <c r="E516" s="2494"/>
      <c r="F516" s="2494"/>
      <c r="G516" s="2494"/>
      <c r="H516" s="2495"/>
      <c r="I516" s="25" t="s">
        <v>431</v>
      </c>
      <c r="J516" s="25"/>
      <c r="K516" s="25"/>
      <c r="L516" s="25"/>
      <c r="M516" s="25"/>
      <c r="N516" s="25"/>
      <c r="O516" s="25"/>
      <c r="P516" s="25"/>
      <c r="Q516" s="25"/>
      <c r="R516" s="25"/>
      <c r="S516" s="25"/>
      <c r="T516" s="25"/>
      <c r="U516" s="25"/>
      <c r="V516" s="25"/>
      <c r="W516" s="25"/>
      <c r="X516" s="25"/>
      <c r="Y516" s="25"/>
      <c r="AC516" s="2476" t="s">
        <v>626</v>
      </c>
      <c r="AD516" s="2343"/>
      <c r="AE516" s="2343"/>
      <c r="AF516" s="2343"/>
      <c r="AG516" s="75" t="s">
        <v>424</v>
      </c>
      <c r="AH516" s="2273"/>
      <c r="AI516" s="2273"/>
      <c r="AJ516" s="2273"/>
      <c r="AK516" s="227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3"/>
      <c r="C517" s="2494"/>
      <c r="D517" s="2494"/>
      <c r="E517" s="2494"/>
      <c r="F517" s="2494"/>
      <c r="G517" s="2494"/>
      <c r="H517" s="2495"/>
      <c r="I517" s="25" t="s">
        <v>432</v>
      </c>
      <c r="J517" s="25"/>
      <c r="K517" s="25"/>
      <c r="L517" s="25"/>
      <c r="M517" s="25"/>
      <c r="N517" s="25"/>
      <c r="O517" s="25"/>
      <c r="P517" s="25"/>
      <c r="Q517" s="25"/>
      <c r="R517" s="25"/>
      <c r="S517" s="25"/>
      <c r="T517" s="25"/>
      <c r="U517" s="25"/>
      <c r="V517" s="25"/>
      <c r="W517" s="25"/>
      <c r="X517" s="25"/>
      <c r="Y517" s="25"/>
      <c r="AC517" s="2476">
        <v>4</v>
      </c>
      <c r="AD517" s="2343"/>
      <c r="AE517" s="2343"/>
      <c r="AF517" s="2343"/>
      <c r="AG517" s="75" t="s">
        <v>424</v>
      </c>
      <c r="AH517" s="2273">
        <v>2020</v>
      </c>
      <c r="AI517" s="2273"/>
      <c r="AJ517" s="2273"/>
      <c r="AK517" s="227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3"/>
      <c r="C518" s="2494"/>
      <c r="D518" s="2494"/>
      <c r="E518" s="2494"/>
      <c r="F518" s="2494"/>
      <c r="G518" s="2494"/>
      <c r="H518" s="2495"/>
      <c r="I518" s="25" t="s">
        <v>433</v>
      </c>
      <c r="J518" s="25"/>
      <c r="K518" s="25"/>
      <c r="L518" s="25"/>
      <c r="M518" s="25"/>
      <c r="N518" s="25"/>
      <c r="O518" s="25"/>
      <c r="P518" s="25"/>
      <c r="Q518" s="25"/>
      <c r="R518" s="25"/>
      <c r="S518" s="25"/>
      <c r="T518" s="25"/>
      <c r="U518" s="25"/>
      <c r="V518" s="25"/>
      <c r="W518" s="25"/>
      <c r="X518" s="25"/>
      <c r="Y518" s="25"/>
      <c r="AC518" s="2476">
        <v>8</v>
      </c>
      <c r="AD518" s="2343"/>
      <c r="AE518" s="2343"/>
      <c r="AF518" s="2343"/>
      <c r="AG518" s="75" t="s">
        <v>424</v>
      </c>
      <c r="AH518" s="2273">
        <v>2021</v>
      </c>
      <c r="AI518" s="2273"/>
      <c r="AJ518" s="2273"/>
      <c r="AK518" s="227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3"/>
      <c r="C519" s="2494"/>
      <c r="D519" s="2494"/>
      <c r="E519" s="2494"/>
      <c r="F519" s="2494"/>
      <c r="G519" s="2494"/>
      <c r="H519" s="2495"/>
      <c r="I519" s="177" t="s">
        <v>434</v>
      </c>
      <c r="J519" s="25"/>
      <c r="K519" s="25"/>
      <c r="L519" s="25"/>
      <c r="M519" s="25"/>
      <c r="N519" s="25"/>
      <c r="O519" s="25"/>
      <c r="P519" s="25"/>
      <c r="Q519" s="25"/>
      <c r="R519" s="25"/>
      <c r="S519" s="25"/>
      <c r="T519" s="25"/>
      <c r="U519" s="25"/>
      <c r="V519" s="25"/>
      <c r="W519" s="25"/>
      <c r="X519" s="25"/>
      <c r="Y519" s="25"/>
      <c r="AC519" s="2203">
        <v>8</v>
      </c>
      <c r="AD519" s="2204"/>
      <c r="AE519" s="2204"/>
      <c r="AF519" s="2204"/>
      <c r="AG519" s="75" t="s">
        <v>424</v>
      </c>
      <c r="AH519" s="2273">
        <v>2021</v>
      </c>
      <c r="AI519" s="2273"/>
      <c r="AJ519" s="2273"/>
      <c r="AK519" s="227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3"/>
      <c r="C520" s="2494"/>
      <c r="D520" s="2494"/>
      <c r="E520" s="2494"/>
      <c r="F520" s="2494"/>
      <c r="G520" s="2494"/>
      <c r="H520" s="2495"/>
      <c r="I520" s="1524" t="s">
        <v>175</v>
      </c>
      <c r="J520" s="80"/>
      <c r="K520" s="80"/>
      <c r="L520" s="2544" t="s">
        <v>343</v>
      </c>
      <c r="M520" s="2543"/>
      <c r="N520" s="2543"/>
      <c r="O520" s="2543"/>
      <c r="P520" s="2543"/>
      <c r="Q520" s="2543"/>
      <c r="R520" s="2543"/>
      <c r="S520" s="2543"/>
      <c r="T520" s="2543"/>
      <c r="U520" s="2543"/>
      <c r="V520" s="2543"/>
      <c r="W520" s="2543"/>
      <c r="X520" s="2543"/>
      <c r="Y520" s="2543"/>
      <c r="Z520" s="2543"/>
      <c r="AA520" s="2543"/>
      <c r="AB520" s="2545"/>
      <c r="AC520" s="2476" t="s">
        <v>626</v>
      </c>
      <c r="AD520" s="2343"/>
      <c r="AE520" s="2343"/>
      <c r="AF520" s="2343"/>
      <c r="AG520" s="1495" t="s">
        <v>424</v>
      </c>
      <c r="AH520" s="2273"/>
      <c r="AI520" s="2273"/>
      <c r="AJ520" s="2273"/>
      <c r="AK520" s="227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33" t="s">
        <v>578</v>
      </c>
      <c r="AD521" s="2533"/>
      <c r="AE521" s="2533"/>
      <c r="AF521" s="2533"/>
      <c r="AG521" s="1787"/>
      <c r="AH521" s="2572"/>
      <c r="AI521" s="2572"/>
      <c r="AJ521" s="2572"/>
      <c r="AK521" s="257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03">
        <v>3</v>
      </c>
      <c r="AD522" s="2204"/>
      <c r="AE522" s="2204"/>
      <c r="AF522" s="2205"/>
      <c r="AG522" s="1787"/>
      <c r="AH522" s="2572"/>
      <c r="AI522" s="2572"/>
      <c r="AJ522" s="2572"/>
      <c r="AK522" s="257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74"/>
      <c r="AD524" s="2575"/>
      <c r="AE524" s="2575"/>
      <c r="AF524" s="2576"/>
      <c r="AG524" s="1788"/>
      <c r="AH524" s="2577"/>
      <c r="AI524" s="2577"/>
      <c r="AJ524" s="2577"/>
      <c r="AK524" s="257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0" t="s">
        <v>423</v>
      </c>
      <c r="AD525" s="2541"/>
      <c r="AE525" s="2541"/>
      <c r="AF525" s="2541"/>
      <c r="AG525" s="1788" t="s">
        <v>424</v>
      </c>
      <c r="AH525" s="2541" t="s">
        <v>425</v>
      </c>
      <c r="AI525" s="2541"/>
      <c r="AJ525" s="2541"/>
      <c r="AK525" s="254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0" t="s">
        <v>435</v>
      </c>
      <c r="C526" s="2491"/>
      <c r="D526" s="2491"/>
      <c r="E526" s="2491"/>
      <c r="F526" s="2491"/>
      <c r="G526" s="2491"/>
      <c r="H526" s="2492"/>
      <c r="I526" s="72" t="s">
        <v>436</v>
      </c>
      <c r="J526" s="72"/>
      <c r="K526" s="72"/>
      <c r="L526" s="72"/>
      <c r="M526" s="72"/>
      <c r="N526" s="72"/>
      <c r="O526" s="72"/>
      <c r="P526" s="72"/>
      <c r="Q526" s="72"/>
      <c r="R526" s="72"/>
      <c r="S526" s="72"/>
      <c r="T526" s="72"/>
      <c r="U526" s="72"/>
      <c r="V526" s="72"/>
      <c r="W526" s="72"/>
      <c r="X526" s="25"/>
      <c r="Y526" s="25"/>
      <c r="AC526" s="2476">
        <v>8</v>
      </c>
      <c r="AD526" s="2343"/>
      <c r="AE526" s="2343"/>
      <c r="AF526" s="2343"/>
      <c r="AG526" s="75" t="s">
        <v>424</v>
      </c>
      <c r="AH526" s="2273">
        <v>2021</v>
      </c>
      <c r="AI526" s="2273"/>
      <c r="AJ526" s="2273"/>
      <c r="AK526" s="227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3"/>
      <c r="C527" s="2494"/>
      <c r="D527" s="2494"/>
      <c r="E527" s="2494"/>
      <c r="F527" s="2494"/>
      <c r="G527" s="2494"/>
      <c r="H527" s="2495"/>
      <c r="I527" s="25" t="s">
        <v>437</v>
      </c>
      <c r="J527" s="25"/>
      <c r="K527" s="25"/>
      <c r="L527" s="25"/>
      <c r="M527" s="25"/>
      <c r="N527" s="25"/>
      <c r="O527" s="25"/>
      <c r="P527" s="25"/>
      <c r="Q527" s="25"/>
      <c r="R527" s="25"/>
      <c r="S527" s="25"/>
      <c r="T527" s="25"/>
      <c r="U527" s="25"/>
      <c r="V527" s="25"/>
      <c r="W527" s="25"/>
      <c r="X527" s="25"/>
      <c r="Y527" s="25"/>
      <c r="AC527" s="2476">
        <v>10</v>
      </c>
      <c r="AD527" s="2343"/>
      <c r="AE527" s="2343"/>
      <c r="AF527" s="2343"/>
      <c r="AG527" s="75" t="s">
        <v>424</v>
      </c>
      <c r="AH527" s="2273">
        <v>2021</v>
      </c>
      <c r="AI527" s="2273"/>
      <c r="AJ527" s="2273"/>
      <c r="AK527" s="227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3"/>
      <c r="C528" s="2494"/>
      <c r="D528" s="2494"/>
      <c r="E528" s="2494"/>
      <c r="F528" s="2494"/>
      <c r="G528" s="2494"/>
      <c r="H528" s="2495"/>
      <c r="I528" s="80" t="s">
        <v>438</v>
      </c>
      <c r="J528" s="80"/>
      <c r="K528" s="80"/>
      <c r="L528" s="80"/>
      <c r="M528" s="80"/>
      <c r="N528" s="80"/>
      <c r="O528" s="80"/>
      <c r="P528" s="80"/>
      <c r="Q528" s="80"/>
      <c r="R528" s="80"/>
      <c r="S528" s="80"/>
      <c r="T528" s="80"/>
      <c r="U528" s="80"/>
      <c r="V528" s="80"/>
      <c r="W528" s="80"/>
      <c r="X528" s="80"/>
      <c r="Y528" s="80"/>
      <c r="Z528" s="80"/>
      <c r="AA528" s="80"/>
      <c r="AB528" s="80"/>
      <c r="AC528" s="2476">
        <v>12</v>
      </c>
      <c r="AD528" s="2343"/>
      <c r="AE528" s="2343"/>
      <c r="AF528" s="2343"/>
      <c r="AG528" s="65" t="s">
        <v>424</v>
      </c>
      <c r="AH528" s="2273">
        <v>2021</v>
      </c>
      <c r="AI528" s="2273"/>
      <c r="AJ528" s="2273"/>
      <c r="AK528" s="227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0" t="s">
        <v>439</v>
      </c>
      <c r="C529" s="2491"/>
      <c r="D529" s="2491"/>
      <c r="E529" s="2491"/>
      <c r="F529" s="2491"/>
      <c r="G529" s="2491"/>
      <c r="H529" s="2492"/>
      <c r="I529" s="72" t="s">
        <v>436</v>
      </c>
      <c r="J529" s="72"/>
      <c r="K529" s="72"/>
      <c r="L529" s="72"/>
      <c r="M529" s="72"/>
      <c r="N529" s="72"/>
      <c r="O529" s="72"/>
      <c r="P529" s="72"/>
      <c r="Q529" s="72"/>
      <c r="R529" s="72"/>
      <c r="S529" s="72"/>
      <c r="T529" s="72"/>
      <c r="U529" s="72"/>
      <c r="V529" s="72"/>
      <c r="W529" s="72"/>
      <c r="X529" s="72"/>
      <c r="Y529" s="72"/>
      <c r="Z529" s="72"/>
      <c r="AA529" s="72"/>
      <c r="AB529" s="72"/>
      <c r="AC529" s="2203">
        <v>8</v>
      </c>
      <c r="AD529" s="2204"/>
      <c r="AE529" s="2204"/>
      <c r="AF529" s="2204"/>
      <c r="AG529" s="196" t="s">
        <v>424</v>
      </c>
      <c r="AH529" s="2273">
        <v>2021</v>
      </c>
      <c r="AI529" s="2273"/>
      <c r="AJ529" s="2273"/>
      <c r="AK529" s="227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3"/>
      <c r="C530" s="2494"/>
      <c r="D530" s="2494"/>
      <c r="E530" s="2494"/>
      <c r="F530" s="2494"/>
      <c r="G530" s="2494"/>
      <c r="H530" s="2495"/>
      <c r="I530" s="25" t="s">
        <v>437</v>
      </c>
      <c r="J530" s="25"/>
      <c r="K530" s="25"/>
      <c r="L530" s="25"/>
      <c r="M530" s="25"/>
      <c r="N530" s="25"/>
      <c r="O530" s="25"/>
      <c r="P530" s="25"/>
      <c r="Q530" s="25"/>
      <c r="R530" s="25"/>
      <c r="S530" s="25"/>
      <c r="T530" s="25"/>
      <c r="U530" s="25"/>
      <c r="V530" s="25"/>
      <c r="W530" s="25"/>
      <c r="X530" s="25"/>
      <c r="Y530" s="25"/>
      <c r="Z530" s="25"/>
      <c r="AA530" s="25"/>
      <c r="AB530" s="25"/>
      <c r="AC530" s="2476">
        <v>10</v>
      </c>
      <c r="AD530" s="2343"/>
      <c r="AE530" s="2343"/>
      <c r="AF530" s="2343"/>
      <c r="AG530" s="75" t="s">
        <v>424</v>
      </c>
      <c r="AH530" s="2273">
        <v>2021</v>
      </c>
      <c r="AI530" s="2273"/>
      <c r="AJ530" s="2273"/>
      <c r="AK530" s="227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6"/>
      <c r="C531" s="2497"/>
      <c r="D531" s="2497"/>
      <c r="E531" s="2497"/>
      <c r="F531" s="2497"/>
      <c r="G531" s="2497"/>
      <c r="H531" s="2498"/>
      <c r="I531" s="80" t="s">
        <v>438</v>
      </c>
      <c r="J531" s="80"/>
      <c r="K531" s="80"/>
      <c r="L531" s="80"/>
      <c r="M531" s="80"/>
      <c r="N531" s="80"/>
      <c r="O531" s="80"/>
      <c r="P531" s="80"/>
      <c r="Q531" s="80"/>
      <c r="R531" s="80"/>
      <c r="S531" s="80"/>
      <c r="T531" s="80"/>
      <c r="U531" s="80"/>
      <c r="V531" s="80"/>
      <c r="W531" s="80"/>
      <c r="X531" s="80"/>
      <c r="Y531" s="80"/>
      <c r="Z531" s="80"/>
      <c r="AA531" s="80"/>
      <c r="AB531" s="80"/>
      <c r="AC531" s="2476">
        <v>7</v>
      </c>
      <c r="AD531" s="2343"/>
      <c r="AE531" s="2343"/>
      <c r="AF531" s="2343"/>
      <c r="AG531" s="65" t="s">
        <v>424</v>
      </c>
      <c r="AH531" s="2273">
        <v>2024</v>
      </c>
      <c r="AI531" s="2273"/>
      <c r="AJ531" s="2273"/>
      <c r="AK531" s="227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0" t="s">
        <v>440</v>
      </c>
      <c r="C532" s="2491"/>
      <c r="D532" s="2491"/>
      <c r="E532" s="2491"/>
      <c r="F532" s="2491"/>
      <c r="G532" s="2491"/>
      <c r="H532" s="2492"/>
      <c r="I532" s="71" t="s">
        <v>441</v>
      </c>
      <c r="J532" s="72"/>
      <c r="K532" s="72"/>
      <c r="L532" s="72"/>
      <c r="M532" s="72"/>
      <c r="N532" s="72"/>
      <c r="O532" s="2082" t="s">
        <v>2594</v>
      </c>
      <c r="P532" s="2035"/>
      <c r="Q532" s="2035"/>
      <c r="R532" s="2035"/>
      <c r="S532" s="2035"/>
      <c r="T532" s="2035"/>
      <c r="U532" s="2035"/>
      <c r="V532" s="2035"/>
      <c r="W532" s="2035"/>
      <c r="X532" s="2035"/>
      <c r="Y532" s="2035"/>
      <c r="Z532" s="2035"/>
      <c r="AA532" s="2035"/>
      <c r="AB532" s="94"/>
      <c r="AC532" s="2203" t="s">
        <v>626</v>
      </c>
      <c r="AD532" s="2204"/>
      <c r="AE532" s="2204"/>
      <c r="AF532" s="2204"/>
      <c r="AG532" s="196" t="s">
        <v>424</v>
      </c>
      <c r="AH532" s="2273"/>
      <c r="AI532" s="2273"/>
      <c r="AJ532" s="2273"/>
      <c r="AK532" s="227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3"/>
      <c r="C533" s="2494"/>
      <c r="D533" s="2494"/>
      <c r="E533" s="2494"/>
      <c r="F533" s="2494"/>
      <c r="G533" s="2494"/>
      <c r="H533" s="2495"/>
      <c r="I533" s="171" t="s">
        <v>442</v>
      </c>
      <c r="J533" s="25"/>
      <c r="K533" s="25"/>
      <c r="L533" s="25"/>
      <c r="M533" s="25"/>
      <c r="N533" s="25"/>
      <c r="O533" s="25"/>
      <c r="P533" s="25"/>
      <c r="Q533" s="25"/>
      <c r="R533" s="25"/>
      <c r="S533" s="25"/>
      <c r="T533" s="25"/>
      <c r="U533" s="25"/>
      <c r="V533" s="25"/>
      <c r="W533" s="25"/>
      <c r="X533" s="25"/>
      <c r="Y533" s="25"/>
      <c r="Z533" s="25"/>
      <c r="AA533" s="25"/>
      <c r="AB533" s="101"/>
      <c r="AC533" s="2476">
        <v>1</v>
      </c>
      <c r="AD533" s="2343"/>
      <c r="AE533" s="2343"/>
      <c r="AF533" s="2343"/>
      <c r="AG533" s="75" t="s">
        <v>424</v>
      </c>
      <c r="AH533" s="2273">
        <v>2020</v>
      </c>
      <c r="AI533" s="2273"/>
      <c r="AJ533" s="2273"/>
      <c r="AK533" s="227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3"/>
      <c r="C534" s="2494"/>
      <c r="D534" s="2494"/>
      <c r="E534" s="2494"/>
      <c r="F534" s="2494"/>
      <c r="G534" s="2494"/>
      <c r="H534" s="2495"/>
      <c r="I534" s="79" t="s">
        <v>443</v>
      </c>
      <c r="J534" s="80"/>
      <c r="K534" s="80"/>
      <c r="L534" s="80"/>
      <c r="M534" s="80"/>
      <c r="N534" s="80"/>
      <c r="O534" s="80"/>
      <c r="P534" s="80"/>
      <c r="Q534" s="80"/>
      <c r="R534" s="80"/>
      <c r="S534" s="80"/>
      <c r="T534" s="80"/>
      <c r="U534" s="80"/>
      <c r="V534" s="80"/>
      <c r="W534" s="80"/>
      <c r="X534" s="80"/>
      <c r="Y534" s="80"/>
      <c r="Z534" s="80"/>
      <c r="AA534" s="80"/>
      <c r="AB534" s="81"/>
      <c r="AC534" s="2476">
        <v>6</v>
      </c>
      <c r="AD534" s="2343"/>
      <c r="AE534" s="2343"/>
      <c r="AF534" s="2343"/>
      <c r="AG534" s="65" t="s">
        <v>424</v>
      </c>
      <c r="AH534" s="2273">
        <v>2020</v>
      </c>
      <c r="AI534" s="2273"/>
      <c r="AJ534" s="2273"/>
      <c r="AK534" s="227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3"/>
      <c r="C535" s="2494"/>
      <c r="D535" s="2494"/>
      <c r="E535" s="2494"/>
      <c r="F535" s="2494"/>
      <c r="G535" s="2494"/>
      <c r="H535" s="2495"/>
      <c r="I535" s="72" t="s">
        <v>444</v>
      </c>
      <c r="J535" s="72"/>
      <c r="K535" s="72"/>
      <c r="L535" s="72"/>
      <c r="M535" s="72"/>
      <c r="N535" s="72"/>
      <c r="O535" s="2291" t="s">
        <v>2632</v>
      </c>
      <c r="P535" s="2055"/>
      <c r="Q535" s="2055"/>
      <c r="R535" s="2055"/>
      <c r="S535" s="2055"/>
      <c r="T535" s="2055"/>
      <c r="U535" s="2055"/>
      <c r="V535" s="2055"/>
      <c r="W535" s="2055"/>
      <c r="X535" s="2055"/>
      <c r="Y535" s="2055"/>
      <c r="Z535" s="2055"/>
      <c r="AA535" s="2055"/>
      <c r="AC535" s="2476" t="s">
        <v>626</v>
      </c>
      <c r="AD535" s="2343"/>
      <c r="AE535" s="2343"/>
      <c r="AF535" s="2343"/>
      <c r="AG535" s="75" t="s">
        <v>424</v>
      </c>
      <c r="AH535" s="2273"/>
      <c r="AI535" s="2273"/>
      <c r="AJ535" s="2273"/>
      <c r="AK535" s="227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3"/>
      <c r="C536" s="2494"/>
      <c r="D536" s="2494"/>
      <c r="E536" s="2494"/>
      <c r="F536" s="2494"/>
      <c r="G536" s="2494"/>
      <c r="H536" s="2495"/>
      <c r="I536" s="25" t="s">
        <v>442</v>
      </c>
      <c r="J536" s="25"/>
      <c r="K536" s="25"/>
      <c r="L536" s="25"/>
      <c r="M536" s="25"/>
      <c r="N536" s="25"/>
      <c r="O536" s="25"/>
      <c r="P536" s="25"/>
      <c r="Q536" s="25"/>
      <c r="R536" s="25"/>
      <c r="S536" s="25"/>
      <c r="T536" s="25"/>
      <c r="U536" s="25"/>
      <c r="V536" s="25"/>
      <c r="W536" s="25"/>
      <c r="X536" s="25"/>
      <c r="Y536" s="25"/>
      <c r="AC536" s="2476">
        <v>3</v>
      </c>
      <c r="AD536" s="2343"/>
      <c r="AE536" s="2343"/>
      <c r="AF536" s="2343"/>
      <c r="AG536" s="75" t="s">
        <v>424</v>
      </c>
      <c r="AH536" s="2273">
        <v>2020</v>
      </c>
      <c r="AI536" s="2273"/>
      <c r="AJ536" s="2273"/>
      <c r="AK536" s="227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3"/>
      <c r="C537" s="2494"/>
      <c r="D537" s="2494"/>
      <c r="E537" s="2494"/>
      <c r="F537" s="2494"/>
      <c r="G537" s="2494"/>
      <c r="H537" s="2495"/>
      <c r="I537" s="80" t="s">
        <v>443</v>
      </c>
      <c r="J537" s="80"/>
      <c r="K537" s="80"/>
      <c r="L537" s="80"/>
      <c r="M537" s="80"/>
      <c r="N537" s="80"/>
      <c r="O537" s="80"/>
      <c r="P537" s="80"/>
      <c r="Q537" s="80"/>
      <c r="R537" s="80"/>
      <c r="S537" s="80"/>
      <c r="T537" s="80"/>
      <c r="U537" s="80"/>
      <c r="V537" s="80"/>
      <c r="W537" s="80"/>
      <c r="X537" s="80"/>
      <c r="Y537" s="80"/>
      <c r="Z537" s="80"/>
      <c r="AA537" s="80"/>
      <c r="AB537" s="80"/>
      <c r="AC537" s="2476">
        <v>6</v>
      </c>
      <c r="AD537" s="2343"/>
      <c r="AE537" s="2343"/>
      <c r="AF537" s="2343"/>
      <c r="AG537" s="65" t="s">
        <v>424</v>
      </c>
      <c r="AH537" s="2273">
        <v>2020</v>
      </c>
      <c r="AI537" s="2273"/>
      <c r="AJ537" s="2273"/>
      <c r="AK537" s="227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3"/>
      <c r="C538" s="2494"/>
      <c r="D538" s="2494"/>
      <c r="E538" s="2494"/>
      <c r="F538" s="2494"/>
      <c r="G538" s="2494"/>
      <c r="H538" s="2495"/>
      <c r="I538" s="72" t="s">
        <v>444</v>
      </c>
      <c r="J538" s="72"/>
      <c r="K538" s="72"/>
      <c r="L538" s="72"/>
      <c r="M538" s="72"/>
      <c r="N538" s="72"/>
      <c r="O538" s="2055" t="s">
        <v>343</v>
      </c>
      <c r="P538" s="2055"/>
      <c r="Q538" s="2055"/>
      <c r="R538" s="2055"/>
      <c r="S538" s="2055"/>
      <c r="T538" s="2055"/>
      <c r="U538" s="2055"/>
      <c r="V538" s="2055"/>
      <c r="W538" s="2055"/>
      <c r="X538" s="2055"/>
      <c r="Y538" s="2055"/>
      <c r="Z538" s="2055"/>
      <c r="AA538" s="2055"/>
      <c r="AC538" s="2476" t="s">
        <v>626</v>
      </c>
      <c r="AD538" s="2343"/>
      <c r="AE538" s="2343"/>
      <c r="AF538" s="2343"/>
      <c r="AG538" s="75" t="s">
        <v>424</v>
      </c>
      <c r="AH538" s="2273"/>
      <c r="AI538" s="2273"/>
      <c r="AJ538" s="2273"/>
      <c r="AK538" s="227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3"/>
      <c r="C539" s="2494"/>
      <c r="D539" s="2494"/>
      <c r="E539" s="2494"/>
      <c r="F539" s="2494"/>
      <c r="G539" s="2494"/>
      <c r="H539" s="2495"/>
      <c r="I539" s="25" t="s">
        <v>442</v>
      </c>
      <c r="J539" s="25"/>
      <c r="K539" s="25"/>
      <c r="L539" s="25"/>
      <c r="M539" s="25"/>
      <c r="N539" s="25"/>
      <c r="O539" s="25"/>
      <c r="P539" s="25"/>
      <c r="Q539" s="25"/>
      <c r="R539" s="25"/>
      <c r="S539" s="25"/>
      <c r="T539" s="25"/>
      <c r="U539" s="25"/>
      <c r="V539" s="25"/>
      <c r="W539" s="25"/>
      <c r="X539" s="25"/>
      <c r="Y539" s="25"/>
      <c r="AC539" s="2476" t="s">
        <v>626</v>
      </c>
      <c r="AD539" s="2343"/>
      <c r="AE539" s="2343"/>
      <c r="AF539" s="2343"/>
      <c r="AG539" s="75" t="s">
        <v>424</v>
      </c>
      <c r="AH539" s="2273"/>
      <c r="AI539" s="2273"/>
      <c r="AJ539" s="2273"/>
      <c r="AK539" s="227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3"/>
      <c r="C540" s="2494"/>
      <c r="D540" s="2494"/>
      <c r="E540" s="2494"/>
      <c r="F540" s="2494"/>
      <c r="G540" s="2494"/>
      <c r="H540" s="2495"/>
      <c r="I540" s="80" t="s">
        <v>443</v>
      </c>
      <c r="J540" s="80"/>
      <c r="K540" s="80"/>
      <c r="L540" s="80"/>
      <c r="M540" s="80"/>
      <c r="N540" s="80"/>
      <c r="O540" s="80"/>
      <c r="P540" s="80"/>
      <c r="Q540" s="80"/>
      <c r="R540" s="80"/>
      <c r="S540" s="80"/>
      <c r="T540" s="80"/>
      <c r="U540" s="80"/>
      <c r="V540" s="80"/>
      <c r="W540" s="80"/>
      <c r="X540" s="80"/>
      <c r="Y540" s="80"/>
      <c r="Z540" s="80"/>
      <c r="AA540" s="80"/>
      <c r="AB540" s="80"/>
      <c r="AC540" s="2476" t="s">
        <v>626</v>
      </c>
      <c r="AD540" s="2343"/>
      <c r="AE540" s="2343"/>
      <c r="AF540" s="2343"/>
      <c r="AG540" s="65" t="s">
        <v>424</v>
      </c>
      <c r="AH540" s="2273"/>
      <c r="AI540" s="2273"/>
      <c r="AJ540" s="2273"/>
      <c r="AK540" s="227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3"/>
      <c r="C541" s="2494"/>
      <c r="D541" s="2494"/>
      <c r="E541" s="2494"/>
      <c r="F541" s="2494"/>
      <c r="G541" s="2494"/>
      <c r="H541" s="2495"/>
      <c r="I541" s="72" t="s">
        <v>444</v>
      </c>
      <c r="J541" s="72"/>
      <c r="K541" s="72"/>
      <c r="L541" s="72"/>
      <c r="M541" s="72"/>
      <c r="N541" s="72"/>
      <c r="O541" s="2055" t="s">
        <v>343</v>
      </c>
      <c r="P541" s="2055"/>
      <c r="Q541" s="2055"/>
      <c r="R541" s="2055"/>
      <c r="S541" s="2055"/>
      <c r="T541" s="2055"/>
      <c r="U541" s="2055"/>
      <c r="V541" s="2055"/>
      <c r="W541" s="2055"/>
      <c r="X541" s="2055"/>
      <c r="Y541" s="2055"/>
      <c r="Z541" s="2055"/>
      <c r="AA541" s="2055"/>
      <c r="AC541" s="2476" t="s">
        <v>626</v>
      </c>
      <c r="AD541" s="2343"/>
      <c r="AE541" s="2343"/>
      <c r="AF541" s="2343"/>
      <c r="AG541" s="75" t="s">
        <v>424</v>
      </c>
      <c r="AH541" s="2273"/>
      <c r="AI541" s="2273"/>
      <c r="AJ541" s="2273"/>
      <c r="AK541" s="227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3"/>
      <c r="C542" s="2494"/>
      <c r="D542" s="2494"/>
      <c r="E542" s="2494"/>
      <c r="F542" s="2494"/>
      <c r="G542" s="2494"/>
      <c r="H542" s="2495"/>
      <c r="I542" s="25" t="s">
        <v>442</v>
      </c>
      <c r="J542" s="25"/>
      <c r="K542" s="25"/>
      <c r="L542" s="25"/>
      <c r="M542" s="25"/>
      <c r="N542" s="25"/>
      <c r="O542" s="25"/>
      <c r="P542" s="25"/>
      <c r="Q542" s="25"/>
      <c r="R542" s="25"/>
      <c r="S542" s="25"/>
      <c r="T542" s="25"/>
      <c r="U542" s="25"/>
      <c r="V542" s="25"/>
      <c r="W542" s="25"/>
      <c r="X542" s="25"/>
      <c r="Y542" s="25"/>
      <c r="AC542" s="2476" t="s">
        <v>626</v>
      </c>
      <c r="AD542" s="2343"/>
      <c r="AE542" s="2343"/>
      <c r="AF542" s="2343"/>
      <c r="AG542" s="75" t="s">
        <v>424</v>
      </c>
      <c r="AH542" s="2273"/>
      <c r="AI542" s="2273"/>
      <c r="AJ542" s="2273"/>
      <c r="AK542" s="227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3"/>
      <c r="C543" s="2494"/>
      <c r="D543" s="2494"/>
      <c r="E543" s="2494"/>
      <c r="F543" s="2494"/>
      <c r="G543" s="2494"/>
      <c r="H543" s="2495"/>
      <c r="I543" s="80" t="s">
        <v>443</v>
      </c>
      <c r="J543" s="80"/>
      <c r="K543" s="80"/>
      <c r="L543" s="80"/>
      <c r="M543" s="80"/>
      <c r="N543" s="80"/>
      <c r="O543" s="80"/>
      <c r="P543" s="80"/>
      <c r="Q543" s="80"/>
      <c r="R543" s="80"/>
      <c r="S543" s="80"/>
      <c r="T543" s="80"/>
      <c r="U543" s="80"/>
      <c r="V543" s="80"/>
      <c r="W543" s="80"/>
      <c r="X543" s="80"/>
      <c r="Y543" s="80"/>
      <c r="Z543" s="80"/>
      <c r="AA543" s="80"/>
      <c r="AB543" s="80"/>
      <c r="AC543" s="2476" t="s">
        <v>626</v>
      </c>
      <c r="AD543" s="2343"/>
      <c r="AE543" s="2343"/>
      <c r="AF543" s="2343"/>
      <c r="AG543" s="65" t="s">
        <v>424</v>
      </c>
      <c r="AH543" s="2273"/>
      <c r="AI543" s="2273"/>
      <c r="AJ543" s="2273"/>
      <c r="AK543" s="227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3"/>
      <c r="C544" s="2494"/>
      <c r="D544" s="2494"/>
      <c r="E544" s="2494"/>
      <c r="F544" s="2494"/>
      <c r="G544" s="2494"/>
      <c r="H544" s="2495"/>
      <c r="I544" s="72" t="s">
        <v>444</v>
      </c>
      <c r="J544" s="72"/>
      <c r="K544" s="72"/>
      <c r="L544" s="72"/>
      <c r="M544" s="72"/>
      <c r="N544" s="72"/>
      <c r="O544" s="2055" t="s">
        <v>343</v>
      </c>
      <c r="P544" s="2055"/>
      <c r="Q544" s="2055"/>
      <c r="R544" s="2055"/>
      <c r="S544" s="2055"/>
      <c r="T544" s="2055"/>
      <c r="U544" s="2055"/>
      <c r="V544" s="2055"/>
      <c r="W544" s="2055"/>
      <c r="X544" s="2055"/>
      <c r="Y544" s="2055"/>
      <c r="Z544" s="2055"/>
      <c r="AA544" s="2055"/>
      <c r="AC544" s="2476" t="s">
        <v>626</v>
      </c>
      <c r="AD544" s="2343"/>
      <c r="AE544" s="2343"/>
      <c r="AF544" s="2343"/>
      <c r="AG544" s="75" t="s">
        <v>424</v>
      </c>
      <c r="AH544" s="2273"/>
      <c r="AI544" s="2273"/>
      <c r="AJ544" s="2273"/>
      <c r="AK544" s="227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3"/>
      <c r="C545" s="2494"/>
      <c r="D545" s="2494"/>
      <c r="E545" s="2494"/>
      <c r="F545" s="2494"/>
      <c r="G545" s="2494"/>
      <c r="H545" s="2495"/>
      <c r="I545" s="25" t="s">
        <v>442</v>
      </c>
      <c r="J545" s="25"/>
      <c r="K545" s="25"/>
      <c r="L545" s="25"/>
      <c r="M545" s="25"/>
      <c r="N545" s="25"/>
      <c r="O545" s="25"/>
      <c r="P545" s="25"/>
      <c r="Q545" s="25"/>
      <c r="R545" s="25"/>
      <c r="S545" s="25"/>
      <c r="T545" s="25"/>
      <c r="U545" s="25"/>
      <c r="V545" s="25"/>
      <c r="W545" s="25"/>
      <c r="X545" s="25"/>
      <c r="Y545" s="25"/>
      <c r="AC545" s="2476" t="s">
        <v>626</v>
      </c>
      <c r="AD545" s="2343"/>
      <c r="AE545" s="2343"/>
      <c r="AF545" s="2343"/>
      <c r="AG545" s="65" t="s">
        <v>424</v>
      </c>
      <c r="AH545" s="2273"/>
      <c r="AI545" s="2273"/>
      <c r="AJ545" s="2273"/>
      <c r="AK545" s="227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3"/>
      <c r="C546" s="2494"/>
      <c r="D546" s="2494"/>
      <c r="E546" s="2494"/>
      <c r="F546" s="2494"/>
      <c r="G546" s="2494"/>
      <c r="H546" s="2495"/>
      <c r="I546" s="80" t="s">
        <v>443</v>
      </c>
      <c r="J546" s="80"/>
      <c r="K546" s="80"/>
      <c r="L546" s="80"/>
      <c r="M546" s="80"/>
      <c r="N546" s="80"/>
      <c r="O546" s="80"/>
      <c r="P546" s="80"/>
      <c r="Q546" s="80"/>
      <c r="R546" s="80"/>
      <c r="S546" s="80"/>
      <c r="T546" s="80"/>
      <c r="U546" s="80"/>
      <c r="V546" s="80"/>
      <c r="W546" s="80"/>
      <c r="X546" s="80"/>
      <c r="Y546" s="80"/>
      <c r="Z546" s="80"/>
      <c r="AA546" s="80"/>
      <c r="AB546" s="80"/>
      <c r="AC546" s="2476" t="s">
        <v>626</v>
      </c>
      <c r="AD546" s="2343"/>
      <c r="AE546" s="2343"/>
      <c r="AF546" s="2343"/>
      <c r="AG546" s="75" t="s">
        <v>424</v>
      </c>
      <c r="AH546" s="2273"/>
      <c r="AI546" s="2273"/>
      <c r="AJ546" s="2273"/>
      <c r="AK546" s="227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3"/>
      <c r="C547" s="2494"/>
      <c r="D547" s="2494"/>
      <c r="E547" s="2494"/>
      <c r="F547" s="2494"/>
      <c r="G547" s="2494"/>
      <c r="H547" s="2495"/>
      <c r="I547" s="72" t="s">
        <v>444</v>
      </c>
      <c r="J547" s="72"/>
      <c r="K547" s="72"/>
      <c r="L547" s="72"/>
      <c r="M547" s="72"/>
      <c r="N547" s="72"/>
      <c r="O547" s="2055" t="s">
        <v>343</v>
      </c>
      <c r="P547" s="2055"/>
      <c r="Q547" s="2055"/>
      <c r="R547" s="2055"/>
      <c r="S547" s="2055"/>
      <c r="T547" s="2055"/>
      <c r="U547" s="2055"/>
      <c r="V547" s="2055"/>
      <c r="W547" s="2055"/>
      <c r="X547" s="2055"/>
      <c r="Y547" s="2055"/>
      <c r="Z547" s="2055"/>
      <c r="AA547" s="2055"/>
      <c r="AC547" s="2476" t="s">
        <v>626</v>
      </c>
      <c r="AD547" s="2343"/>
      <c r="AE547" s="2343"/>
      <c r="AF547" s="2343"/>
      <c r="AG547" s="65" t="s">
        <v>424</v>
      </c>
      <c r="AH547" s="2273"/>
      <c r="AI547" s="2273"/>
      <c r="AJ547" s="2273"/>
      <c r="AK547" s="227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3"/>
      <c r="C548" s="2494"/>
      <c r="D548" s="2494"/>
      <c r="E548" s="2494"/>
      <c r="F548" s="2494"/>
      <c r="G548" s="2494"/>
      <c r="H548" s="2495"/>
      <c r="I548" s="25" t="s">
        <v>442</v>
      </c>
      <c r="J548" s="25"/>
      <c r="K548" s="25"/>
      <c r="L548" s="25"/>
      <c r="M548" s="25"/>
      <c r="N548" s="25"/>
      <c r="O548" s="25"/>
      <c r="P548" s="25"/>
      <c r="Q548" s="25"/>
      <c r="R548" s="25"/>
      <c r="S548" s="25"/>
      <c r="T548" s="25"/>
      <c r="U548" s="25"/>
      <c r="V548" s="25"/>
      <c r="W548" s="25"/>
      <c r="X548" s="25"/>
      <c r="Y548" s="25"/>
      <c r="AC548" s="2476" t="s">
        <v>626</v>
      </c>
      <c r="AD548" s="2343"/>
      <c r="AE548" s="2343"/>
      <c r="AF548" s="2343"/>
      <c r="AG548" s="75" t="s">
        <v>424</v>
      </c>
      <c r="AH548" s="2273"/>
      <c r="AI548" s="2273"/>
      <c r="AJ548" s="2273"/>
      <c r="AK548" s="227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3"/>
      <c r="C549" s="2494"/>
      <c r="D549" s="2494"/>
      <c r="E549" s="2494"/>
      <c r="F549" s="2494"/>
      <c r="G549" s="2494"/>
      <c r="H549" s="2495"/>
      <c r="I549" s="80" t="s">
        <v>443</v>
      </c>
      <c r="J549" s="80"/>
      <c r="K549" s="80"/>
      <c r="L549" s="80"/>
      <c r="M549" s="80"/>
      <c r="N549" s="80"/>
      <c r="O549" s="80"/>
      <c r="P549" s="80"/>
      <c r="Q549" s="80"/>
      <c r="R549" s="80"/>
      <c r="S549" s="80"/>
      <c r="T549" s="80"/>
      <c r="U549" s="80"/>
      <c r="V549" s="80"/>
      <c r="W549" s="80"/>
      <c r="X549" s="80"/>
      <c r="Y549" s="80"/>
      <c r="Z549" s="80"/>
      <c r="AA549" s="80"/>
      <c r="AB549" s="80"/>
      <c r="AC549" s="2476" t="s">
        <v>626</v>
      </c>
      <c r="AD549" s="2343"/>
      <c r="AE549" s="2343"/>
      <c r="AF549" s="2343"/>
      <c r="AG549" s="65" t="s">
        <v>424</v>
      </c>
      <c r="AH549" s="2273"/>
      <c r="AI549" s="2273"/>
      <c r="AJ549" s="2273"/>
      <c r="AK549" s="227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3"/>
      <c r="C550" s="2494"/>
      <c r="D550" s="2494"/>
      <c r="E550" s="2494"/>
      <c r="F550" s="2494"/>
      <c r="G550" s="2494"/>
      <c r="H550" s="2495"/>
      <c r="I550" s="72" t="s">
        <v>595</v>
      </c>
      <c r="J550" s="72"/>
      <c r="K550" s="72"/>
      <c r="L550" s="72"/>
      <c r="M550" s="72"/>
      <c r="N550" s="72"/>
      <c r="O550" s="72"/>
      <c r="P550" s="72"/>
      <c r="Q550" s="72"/>
      <c r="R550" s="72"/>
      <c r="S550" s="72"/>
      <c r="T550" s="72"/>
      <c r="U550" s="72"/>
      <c r="V550" s="72"/>
      <c r="W550" s="72"/>
      <c r="X550" s="25"/>
      <c r="Y550" s="25"/>
      <c r="AC550" s="2476" t="s">
        <v>626</v>
      </c>
      <c r="AD550" s="2343"/>
      <c r="AE550" s="2343"/>
      <c r="AF550" s="2343"/>
      <c r="AG550" s="65" t="s">
        <v>424</v>
      </c>
      <c r="AH550" s="2273"/>
      <c r="AI550" s="2273"/>
      <c r="AJ550" s="2273"/>
      <c r="AK550" s="227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3"/>
      <c r="C551" s="2494"/>
      <c r="D551" s="2494"/>
      <c r="E551" s="2494"/>
      <c r="F551" s="2494"/>
      <c r="G551" s="2494"/>
      <c r="H551" s="2495"/>
      <c r="I551" s="25" t="s">
        <v>596</v>
      </c>
      <c r="J551" s="25"/>
      <c r="K551" s="25"/>
      <c r="L551" s="25"/>
      <c r="M551" s="25"/>
      <c r="N551" s="25"/>
      <c r="O551" s="25"/>
      <c r="P551" s="25"/>
      <c r="Q551" s="25"/>
      <c r="R551" s="25"/>
      <c r="S551" s="25"/>
      <c r="T551" s="25"/>
      <c r="U551" s="25"/>
      <c r="V551" s="25"/>
      <c r="W551" s="25"/>
      <c r="X551" s="25"/>
      <c r="Y551" s="25"/>
      <c r="AC551" s="2476" t="s">
        <v>626</v>
      </c>
      <c r="AD551" s="2343"/>
      <c r="AE551" s="2343"/>
      <c r="AF551" s="2343"/>
      <c r="AG551" s="75" t="s">
        <v>424</v>
      </c>
      <c r="AH551" s="2273"/>
      <c r="AI551" s="2273"/>
      <c r="AJ551" s="2273"/>
      <c r="AK551" s="227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3"/>
      <c r="C552" s="2494"/>
      <c r="D552" s="2494"/>
      <c r="E552" s="2494"/>
      <c r="F552" s="2494"/>
      <c r="G552" s="2494"/>
      <c r="H552" s="2495"/>
      <c r="I552" s="25" t="s">
        <v>597</v>
      </c>
      <c r="J552" s="25"/>
      <c r="K552" s="25"/>
      <c r="L552" s="25"/>
      <c r="M552" s="25"/>
      <c r="N552" s="25"/>
      <c r="O552" s="25"/>
      <c r="P552" s="25"/>
      <c r="Q552" s="25"/>
      <c r="R552" s="25"/>
      <c r="S552" s="25"/>
      <c r="T552" s="25"/>
      <c r="U552" s="25"/>
      <c r="V552" s="25"/>
      <c r="W552" s="25"/>
      <c r="X552" s="25"/>
      <c r="Y552" s="25"/>
      <c r="AC552" s="2476" t="s">
        <v>626</v>
      </c>
      <c r="AD552" s="2343"/>
      <c r="AE552" s="2343"/>
      <c r="AF552" s="2343"/>
      <c r="AG552" s="65" t="s">
        <v>424</v>
      </c>
      <c r="AH552" s="2273"/>
      <c r="AI552" s="2273"/>
      <c r="AJ552" s="2273"/>
      <c r="AK552" s="227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3"/>
      <c r="C553" s="2494"/>
      <c r="D553" s="2494"/>
      <c r="E553" s="2494"/>
      <c r="F553" s="2494"/>
      <c r="G553" s="2494"/>
      <c r="H553" s="2495"/>
      <c r="I553" s="25" t="s">
        <v>598</v>
      </c>
      <c r="J553" s="25"/>
      <c r="K553" s="25"/>
      <c r="L553" s="25"/>
      <c r="M553" s="25"/>
      <c r="N553" s="25"/>
      <c r="O553" s="25"/>
      <c r="P553" s="25"/>
      <c r="Q553" s="25"/>
      <c r="R553" s="25"/>
      <c r="S553" s="25"/>
      <c r="T553" s="25"/>
      <c r="U553" s="25"/>
      <c r="V553" s="25"/>
      <c r="W553" s="25"/>
      <c r="X553" s="25"/>
      <c r="Y553" s="25"/>
      <c r="AC553" s="2476" t="s">
        <v>626</v>
      </c>
      <c r="AD553" s="2343"/>
      <c r="AE553" s="2343"/>
      <c r="AF553" s="2343"/>
      <c r="AG553" s="65" t="s">
        <v>424</v>
      </c>
      <c r="AH553" s="2273"/>
      <c r="AI553" s="2273"/>
      <c r="AJ553" s="2273"/>
      <c r="AK553" s="227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6"/>
      <c r="C554" s="2497"/>
      <c r="D554" s="2497"/>
      <c r="E554" s="2497"/>
      <c r="F554" s="2497"/>
      <c r="G554" s="2497"/>
      <c r="H554" s="2498"/>
      <c r="I554" s="80" t="s">
        <v>482</v>
      </c>
      <c r="J554" s="80"/>
      <c r="K554" s="80"/>
      <c r="L554" s="80"/>
      <c r="M554" s="80"/>
      <c r="N554" s="80"/>
      <c r="O554" s="80"/>
      <c r="P554" s="80"/>
      <c r="Q554" s="80"/>
      <c r="R554" s="80"/>
      <c r="S554" s="80"/>
      <c r="T554" s="80"/>
      <c r="U554" s="80"/>
      <c r="V554" s="80"/>
      <c r="W554" s="80"/>
      <c r="X554" s="80"/>
      <c r="Y554" s="80"/>
      <c r="Z554" s="80"/>
      <c r="AA554" s="80"/>
      <c r="AB554" s="80"/>
      <c r="AC554" s="2476" t="s">
        <v>626</v>
      </c>
      <c r="AD554" s="2343"/>
      <c r="AE554" s="2343"/>
      <c r="AF554" s="2343"/>
      <c r="AG554" s="65" t="s">
        <v>424</v>
      </c>
      <c r="AH554" s="2273"/>
      <c r="AI554" s="2273"/>
      <c r="AJ554" s="2273"/>
      <c r="AK554" s="227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576</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02" t="s">
        <v>484</v>
      </c>
      <c r="C563" s="2067"/>
      <c r="D563" s="2067"/>
      <c r="E563" s="2067"/>
      <c r="F563" s="2067"/>
      <c r="G563" s="2067"/>
      <c r="H563" s="2067"/>
      <c r="I563" s="2067"/>
      <c r="J563" s="2067"/>
      <c r="K563" s="2067"/>
      <c r="L563" s="2067"/>
      <c r="M563" s="2067"/>
      <c r="N563" s="2067"/>
      <c r="O563" s="2067"/>
      <c r="P563" s="2068"/>
      <c r="Q563" s="2502" t="s">
        <v>2379</v>
      </c>
      <c r="R563" s="2503"/>
      <c r="S563" s="2504"/>
      <c r="T563" s="2502" t="s">
        <v>2377</v>
      </c>
      <c r="U563" s="2503"/>
      <c r="V563" s="2504"/>
      <c r="W563" s="2502" t="s">
        <v>485</v>
      </c>
      <c r="X563" s="2503"/>
      <c r="Y563" s="2504"/>
      <c r="Z563" s="2502" t="s">
        <v>2378</v>
      </c>
      <c r="AA563" s="2503"/>
      <c r="AB563" s="2503"/>
      <c r="AC563" s="2503"/>
      <c r="AD563" s="2503"/>
      <c r="AE563" s="2502" t="s">
        <v>2151</v>
      </c>
      <c r="AF563" s="2503"/>
      <c r="AG563" s="2503"/>
      <c r="AH563" s="2504"/>
      <c r="AI563" s="2502" t="s">
        <v>2152</v>
      </c>
      <c r="AJ563" s="2503"/>
      <c r="AK563" s="2503"/>
      <c r="AL563" s="2504"/>
      <c r="AM563" s="2502" t="s">
        <v>486</v>
      </c>
      <c r="AN563" s="2503"/>
      <c r="AO563" s="2503"/>
      <c r="AP563" s="2503"/>
      <c r="AQ563" s="2503"/>
      <c r="AR563" s="2503"/>
      <c r="AS563" s="250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2" t="s">
        <v>2639</v>
      </c>
      <c r="D564" s="2082"/>
      <c r="E564" s="2082"/>
      <c r="F564" s="2082"/>
      <c r="G564" s="2082"/>
      <c r="H564" s="2082"/>
      <c r="I564" s="2082"/>
      <c r="J564" s="2082"/>
      <c r="K564" s="2082"/>
      <c r="L564" s="2082"/>
      <c r="M564" s="2082"/>
      <c r="N564" s="2082"/>
      <c r="O564" s="2082"/>
      <c r="P564" s="2097"/>
      <c r="Q564" s="2047">
        <v>30</v>
      </c>
      <c r="R564" s="2047"/>
      <c r="S564" s="2048"/>
      <c r="T564" s="2046"/>
      <c r="U564" s="2047"/>
      <c r="V564" s="2048"/>
      <c r="W564" s="2523">
        <v>2.8500000000000001E-2</v>
      </c>
      <c r="X564" s="2524"/>
      <c r="Y564" s="2525"/>
      <c r="Z564" s="2526" t="s">
        <v>2612</v>
      </c>
      <c r="AA564" s="2526"/>
      <c r="AB564" s="2526"/>
      <c r="AC564" s="2526"/>
      <c r="AD564" s="2526"/>
      <c r="AE564" s="2517">
        <v>1</v>
      </c>
      <c r="AF564" s="2518"/>
      <c r="AG564" s="2518"/>
      <c r="AH564" s="2519"/>
      <c r="AI564" s="2520" t="s">
        <v>578</v>
      </c>
      <c r="AJ564" s="2521"/>
      <c r="AK564" s="2521"/>
      <c r="AL564" s="2522"/>
      <c r="AM564" s="2024">
        <v>98195245</v>
      </c>
      <c r="AN564" s="2025"/>
      <c r="AO564" s="2025"/>
      <c r="AP564" s="2025"/>
      <c r="AQ564" s="2025"/>
      <c r="AR564" s="2025"/>
      <c r="AS564" s="2026"/>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2" t="s">
        <v>2640</v>
      </c>
      <c r="D565" s="2082"/>
      <c r="E565" s="2082"/>
      <c r="F565" s="2082"/>
      <c r="G565" s="2082"/>
      <c r="H565" s="2082"/>
      <c r="I565" s="2082"/>
      <c r="J565" s="2082"/>
      <c r="K565" s="2082"/>
      <c r="L565" s="2082"/>
      <c r="M565" s="2082"/>
      <c r="N565" s="2082"/>
      <c r="O565" s="2082"/>
      <c r="P565" s="2097"/>
      <c r="Q565" s="2046">
        <v>30</v>
      </c>
      <c r="R565" s="2047"/>
      <c r="S565" s="2048"/>
      <c r="T565" s="2046"/>
      <c r="U565" s="2047"/>
      <c r="V565" s="2048"/>
      <c r="W565" s="2523">
        <f>W564</f>
        <v>2.8500000000000001E-2</v>
      </c>
      <c r="X565" s="2524"/>
      <c r="Y565" s="2525"/>
      <c r="Z565" s="2526" t="s">
        <v>2612</v>
      </c>
      <c r="AA565" s="2526"/>
      <c r="AB565" s="2526"/>
      <c r="AC565" s="2526"/>
      <c r="AD565" s="2526"/>
      <c r="AE565" s="2517">
        <v>1</v>
      </c>
      <c r="AF565" s="2518"/>
      <c r="AG565" s="2518"/>
      <c r="AH565" s="2519"/>
      <c r="AI565" s="2520" t="s">
        <v>578</v>
      </c>
      <c r="AJ565" s="2521"/>
      <c r="AK565" s="2521"/>
      <c r="AL565" s="2522"/>
      <c r="AM565" s="2024">
        <v>42313705</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2" t="s">
        <v>2613</v>
      </c>
      <c r="D566" s="2082"/>
      <c r="E566" s="2082"/>
      <c r="F566" s="2082"/>
      <c r="G566" s="2082"/>
      <c r="H566" s="2082"/>
      <c r="I566" s="2082"/>
      <c r="J566" s="2082"/>
      <c r="K566" s="2082"/>
      <c r="L566" s="2082"/>
      <c r="M566" s="2082"/>
      <c r="N566" s="2082"/>
      <c r="O566" s="2082"/>
      <c r="P566" s="2097"/>
      <c r="Q566" s="2046">
        <f>O638</f>
        <v>660</v>
      </c>
      <c r="R566" s="2047"/>
      <c r="S566" s="2048"/>
      <c r="T566" s="2046">
        <f>Q566</f>
        <v>660</v>
      </c>
      <c r="U566" s="2047"/>
      <c r="V566" s="2048"/>
      <c r="W566" s="2523">
        <v>0.03</v>
      </c>
      <c r="X566" s="2524"/>
      <c r="Y566" s="2525"/>
      <c r="Z566" s="2526" t="s">
        <v>2615</v>
      </c>
      <c r="AA566" s="2526"/>
      <c r="AB566" s="2526"/>
      <c r="AC566" s="2526"/>
      <c r="AD566" s="2526"/>
      <c r="AE566" s="2517">
        <v>2</v>
      </c>
      <c r="AF566" s="2518"/>
      <c r="AG566" s="2518"/>
      <c r="AH566" s="2519"/>
      <c r="AI566" s="2520" t="s">
        <v>706</v>
      </c>
      <c r="AJ566" s="2521"/>
      <c r="AK566" s="2521"/>
      <c r="AL566" s="2522"/>
      <c r="AM566" s="2024">
        <f>AO638</f>
        <v>10617635</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82" t="s">
        <v>2614</v>
      </c>
      <c r="D567" s="2082"/>
      <c r="E567" s="2082"/>
      <c r="F567" s="2082"/>
      <c r="G567" s="2082"/>
      <c r="H567" s="2082"/>
      <c r="I567" s="2082"/>
      <c r="J567" s="2082"/>
      <c r="K567" s="2082"/>
      <c r="L567" s="2082"/>
      <c r="M567" s="2082"/>
      <c r="N567" s="2082"/>
      <c r="O567" s="2082"/>
      <c r="P567" s="2097"/>
      <c r="Q567" s="2046"/>
      <c r="R567" s="2047"/>
      <c r="S567" s="2048"/>
      <c r="T567" s="2046"/>
      <c r="U567" s="2047"/>
      <c r="V567" s="2048"/>
      <c r="W567" s="2523"/>
      <c r="X567" s="2524"/>
      <c r="Y567" s="2525"/>
      <c r="Z567" s="2526" t="s">
        <v>626</v>
      </c>
      <c r="AA567" s="2526"/>
      <c r="AB567" s="2526"/>
      <c r="AC567" s="2526"/>
      <c r="AD567" s="2526"/>
      <c r="AE567" s="2517"/>
      <c r="AF567" s="2518"/>
      <c r="AG567" s="2518"/>
      <c r="AH567" s="2519"/>
      <c r="AI567" s="2520"/>
      <c r="AJ567" s="2521"/>
      <c r="AK567" s="2521"/>
      <c r="AL567" s="2522"/>
      <c r="AM567" s="2024">
        <f>AO640</f>
        <v>892794</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82" t="s">
        <v>2616</v>
      </c>
      <c r="D568" s="2082"/>
      <c r="E568" s="2082"/>
      <c r="F568" s="2082"/>
      <c r="G568" s="2082"/>
      <c r="H568" s="2082"/>
      <c r="I568" s="2082"/>
      <c r="J568" s="2082"/>
      <c r="K568" s="2082"/>
      <c r="L568" s="2082"/>
      <c r="M568" s="2082"/>
      <c r="N568" s="2082"/>
      <c r="O568" s="2082"/>
      <c r="P568" s="2097"/>
      <c r="Q568" s="2046"/>
      <c r="R568" s="2047"/>
      <c r="S568" s="2048"/>
      <c r="T568" s="2046"/>
      <c r="U568" s="2047"/>
      <c r="V568" s="2048"/>
      <c r="W568" s="2523"/>
      <c r="X568" s="2524"/>
      <c r="Y568" s="2525"/>
      <c r="Z568" s="2526" t="s">
        <v>626</v>
      </c>
      <c r="AA568" s="2526"/>
      <c r="AB568" s="2526"/>
      <c r="AC568" s="2526"/>
      <c r="AD568" s="2526"/>
      <c r="AE568" s="2517"/>
      <c r="AF568" s="2518"/>
      <c r="AG568" s="2518"/>
      <c r="AH568" s="2519"/>
      <c r="AI568" s="2520"/>
      <c r="AJ568" s="2521"/>
      <c r="AK568" s="2521"/>
      <c r="AL568" s="2522"/>
      <c r="AM568" s="2024">
        <v>5684163</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82" t="s">
        <v>2127</v>
      </c>
      <c r="D569" s="2082"/>
      <c r="E569" s="2082"/>
      <c r="F569" s="2082"/>
      <c r="G569" s="2082"/>
      <c r="H569" s="2082"/>
      <c r="I569" s="2082"/>
      <c r="J569" s="2082"/>
      <c r="K569" s="2082"/>
      <c r="L569" s="2082"/>
      <c r="M569" s="2082"/>
      <c r="N569" s="2082"/>
      <c r="O569" s="2082"/>
      <c r="P569" s="2097"/>
      <c r="Q569" s="2046"/>
      <c r="R569" s="2047"/>
      <c r="S569" s="2048"/>
      <c r="T569" s="2046"/>
      <c r="U569" s="2047"/>
      <c r="V569" s="2048"/>
      <c r="W569" s="2523"/>
      <c r="X569" s="2524"/>
      <c r="Y569" s="2525"/>
      <c r="Z569" s="2526" t="s">
        <v>626</v>
      </c>
      <c r="AA569" s="2526"/>
      <c r="AB569" s="2526"/>
      <c r="AC569" s="2526"/>
      <c r="AD569" s="2526"/>
      <c r="AE569" s="2517"/>
      <c r="AF569" s="2518"/>
      <c r="AG569" s="2518"/>
      <c r="AH569" s="2519"/>
      <c r="AI569" s="2520"/>
      <c r="AJ569" s="2521"/>
      <c r="AK569" s="2521"/>
      <c r="AL569" s="2522"/>
      <c r="AM569" s="2024">
        <f>AO641</f>
        <v>6098262</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82" t="s">
        <v>2617</v>
      </c>
      <c r="D570" s="2082"/>
      <c r="E570" s="2082"/>
      <c r="F570" s="2082"/>
      <c r="G570" s="2082"/>
      <c r="H570" s="2082"/>
      <c r="I570" s="2082"/>
      <c r="J570" s="2082"/>
      <c r="K570" s="2082"/>
      <c r="L570" s="2082"/>
      <c r="M570" s="2082"/>
      <c r="N570" s="2082"/>
      <c r="O570" s="2082"/>
      <c r="P570" s="2097"/>
      <c r="Q570" s="2046"/>
      <c r="R570" s="2047"/>
      <c r="S570" s="2048"/>
      <c r="T570" s="2046"/>
      <c r="U570" s="2047"/>
      <c r="V570" s="2048"/>
      <c r="W570" s="2523"/>
      <c r="X570" s="2524"/>
      <c r="Y570" s="2525"/>
      <c r="Z570" s="2526" t="s">
        <v>626</v>
      </c>
      <c r="AA570" s="2526"/>
      <c r="AB570" s="2526"/>
      <c r="AC570" s="2526"/>
      <c r="AD570" s="2526"/>
      <c r="AE570" s="2517"/>
      <c r="AF570" s="2518"/>
      <c r="AG570" s="2518"/>
      <c r="AH570" s="2519"/>
      <c r="AI570" s="2520"/>
      <c r="AJ570" s="2521"/>
      <c r="AK570" s="2521"/>
      <c r="AL570" s="2522"/>
      <c r="AM570" s="2024">
        <f>AO642</f>
        <v>5000000</v>
      </c>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82" t="s">
        <v>2618</v>
      </c>
      <c r="D571" s="2082"/>
      <c r="E571" s="2082"/>
      <c r="F571" s="2082"/>
      <c r="G571" s="2082"/>
      <c r="H571" s="2082"/>
      <c r="I571" s="2082"/>
      <c r="J571" s="2082"/>
      <c r="K571" s="2082"/>
      <c r="L571" s="2082"/>
      <c r="M571" s="2082"/>
      <c r="N571" s="2082"/>
      <c r="O571" s="2082"/>
      <c r="P571" s="2097"/>
      <c r="Q571" s="2046"/>
      <c r="R571" s="2047"/>
      <c r="S571" s="2048"/>
      <c r="T571" s="2046"/>
      <c r="U571" s="2047"/>
      <c r="V571" s="2048"/>
      <c r="W571" s="2523"/>
      <c r="X571" s="2524"/>
      <c r="Y571" s="2525"/>
      <c r="Z571" s="2526" t="s">
        <v>1384</v>
      </c>
      <c r="AA571" s="2526"/>
      <c r="AB571" s="2526"/>
      <c r="AC571" s="2526"/>
      <c r="AD571" s="2526"/>
      <c r="AE571" s="2517"/>
      <c r="AF571" s="2518"/>
      <c r="AG571" s="2518"/>
      <c r="AH571" s="2519"/>
      <c r="AI571" s="2520"/>
      <c r="AJ571" s="2521"/>
      <c r="AK571" s="2521"/>
      <c r="AL571" s="2522"/>
      <c r="AM571" s="2024">
        <v>8713290</v>
      </c>
      <c r="AN571" s="2025"/>
      <c r="AO571" s="2025"/>
      <c r="AP571" s="2025"/>
      <c r="AQ571" s="2025"/>
      <c r="AR571" s="2025"/>
      <c r="AS571" s="2026"/>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82" t="s">
        <v>2632</v>
      </c>
      <c r="D572" s="2082"/>
      <c r="E572" s="2082"/>
      <c r="F572" s="2082"/>
      <c r="G572" s="2082"/>
      <c r="H572" s="2082"/>
      <c r="I572" s="2082"/>
      <c r="J572" s="2082"/>
      <c r="K572" s="2082"/>
      <c r="L572" s="2082"/>
      <c r="M572" s="2082"/>
      <c r="N572" s="2082"/>
      <c r="O572" s="2082"/>
      <c r="P572" s="2097"/>
      <c r="Q572" s="2046">
        <f>O643</f>
        <v>660</v>
      </c>
      <c r="R572" s="2047"/>
      <c r="S572" s="2048"/>
      <c r="T572" s="2046">
        <f>Q572</f>
        <v>660</v>
      </c>
      <c r="U572" s="2047"/>
      <c r="V572" s="2048"/>
      <c r="W572" s="2523">
        <v>0.03</v>
      </c>
      <c r="X572" s="2524"/>
      <c r="Y572" s="2525"/>
      <c r="Z572" s="2526" t="s">
        <v>2615</v>
      </c>
      <c r="AA572" s="2526"/>
      <c r="AB572" s="2526"/>
      <c r="AC572" s="2526"/>
      <c r="AD572" s="2526"/>
      <c r="AE572" s="2517">
        <v>3</v>
      </c>
      <c r="AF572" s="2518"/>
      <c r="AG572" s="2518"/>
      <c r="AH572" s="2519"/>
      <c r="AI572" s="2520" t="s">
        <v>706</v>
      </c>
      <c r="AJ572" s="2521"/>
      <c r="AK572" s="2521"/>
      <c r="AL572" s="2522"/>
      <c r="AM572" s="2024">
        <f>AO643</f>
        <v>11699000</v>
      </c>
      <c r="AN572" s="2025"/>
      <c r="AO572" s="2025"/>
      <c r="AP572" s="2025"/>
      <c r="AQ572" s="2025"/>
      <c r="AR572" s="2025"/>
      <c r="AS572" s="2026"/>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2"/>
      <c r="D573" s="2082"/>
      <c r="E573" s="2082"/>
      <c r="F573" s="2082"/>
      <c r="G573" s="2082"/>
      <c r="H573" s="2082"/>
      <c r="I573" s="2082"/>
      <c r="J573" s="2082"/>
      <c r="K573" s="2082"/>
      <c r="L573" s="2082"/>
      <c r="M573" s="2082"/>
      <c r="N573" s="2082"/>
      <c r="O573" s="2082"/>
      <c r="P573" s="2097"/>
      <c r="Q573" s="2046"/>
      <c r="R573" s="2047"/>
      <c r="S573" s="2048"/>
      <c r="T573" s="2046"/>
      <c r="U573" s="2047"/>
      <c r="V573" s="2048"/>
      <c r="W573" s="2523"/>
      <c r="X573" s="2524"/>
      <c r="Y573" s="2525"/>
      <c r="Z573" s="2526" t="s">
        <v>1384</v>
      </c>
      <c r="AA573" s="2526"/>
      <c r="AB573" s="2526"/>
      <c r="AC573" s="2526"/>
      <c r="AD573" s="2526"/>
      <c r="AE573" s="2517"/>
      <c r="AF573" s="2518"/>
      <c r="AG573" s="2518"/>
      <c r="AH573" s="2519"/>
      <c r="AI573" s="2520"/>
      <c r="AJ573" s="2521"/>
      <c r="AK573" s="2521"/>
      <c r="AL573" s="2522"/>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2"/>
      <c r="D574" s="2082"/>
      <c r="E574" s="2082"/>
      <c r="F574" s="2082"/>
      <c r="G574" s="2082"/>
      <c r="H574" s="2082"/>
      <c r="I574" s="2082"/>
      <c r="J574" s="2082"/>
      <c r="K574" s="2082"/>
      <c r="L574" s="2082"/>
      <c r="M574" s="2082"/>
      <c r="N574" s="2082"/>
      <c r="O574" s="2082"/>
      <c r="P574" s="2097"/>
      <c r="Q574" s="2046"/>
      <c r="R574" s="2047"/>
      <c r="S574" s="2048"/>
      <c r="T574" s="2046"/>
      <c r="U574" s="2047"/>
      <c r="V574" s="2048"/>
      <c r="W574" s="2523"/>
      <c r="X574" s="2524"/>
      <c r="Y574" s="2525"/>
      <c r="Z574" s="2526" t="s">
        <v>1384</v>
      </c>
      <c r="AA574" s="2526"/>
      <c r="AB574" s="2526"/>
      <c r="AC574" s="2526"/>
      <c r="AD574" s="2526"/>
      <c r="AE574" s="2517"/>
      <c r="AF574" s="2518"/>
      <c r="AG574" s="2518"/>
      <c r="AH574" s="2519"/>
      <c r="AI574" s="2520"/>
      <c r="AJ574" s="2521"/>
      <c r="AK574" s="2521"/>
      <c r="AL574" s="2522"/>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2"/>
      <c r="D575" s="2082"/>
      <c r="E575" s="2082"/>
      <c r="F575" s="2082"/>
      <c r="G575" s="2082"/>
      <c r="H575" s="2082"/>
      <c r="I575" s="2082"/>
      <c r="J575" s="2082"/>
      <c r="K575" s="2082"/>
      <c r="L575" s="2082"/>
      <c r="M575" s="2082"/>
      <c r="N575" s="2082"/>
      <c r="O575" s="2082"/>
      <c r="P575" s="2097"/>
      <c r="Q575" s="2046"/>
      <c r="R575" s="2047"/>
      <c r="S575" s="2048"/>
      <c r="T575" s="2046"/>
      <c r="U575" s="2047"/>
      <c r="V575" s="2048"/>
      <c r="W575" s="2523"/>
      <c r="X575" s="2524"/>
      <c r="Y575" s="2525"/>
      <c r="Z575" s="2526" t="s">
        <v>1384</v>
      </c>
      <c r="AA575" s="2526"/>
      <c r="AB575" s="2526"/>
      <c r="AC575" s="2526"/>
      <c r="AD575" s="2526"/>
      <c r="AE575" s="2517"/>
      <c r="AF575" s="2518"/>
      <c r="AG575" s="2518"/>
      <c r="AH575" s="2519"/>
      <c r="AI575" s="2520"/>
      <c r="AJ575" s="2521"/>
      <c r="AK575" s="2521"/>
      <c r="AL575" s="2522"/>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32" t="s">
        <v>132</v>
      </c>
      <c r="C576" s="2333"/>
      <c r="D576" s="2333"/>
      <c r="E576" s="2333"/>
      <c r="F576" s="2333"/>
      <c r="G576" s="2333"/>
      <c r="H576" s="2333"/>
      <c r="I576" s="2333"/>
      <c r="J576" s="2333"/>
      <c r="K576" s="2333"/>
      <c r="L576" s="2333"/>
      <c r="M576" s="2333"/>
      <c r="N576" s="2333"/>
      <c r="O576" s="2333"/>
      <c r="P576" s="2333"/>
      <c r="Q576" s="2333"/>
      <c r="R576" s="2333"/>
      <c r="S576" s="2333"/>
      <c r="T576" s="2333"/>
      <c r="U576" s="2424"/>
      <c r="V576" s="2333"/>
      <c r="W576" s="2333"/>
      <c r="X576" s="2333"/>
      <c r="Y576" s="2333"/>
      <c r="Z576" s="2333"/>
      <c r="AA576" s="2333"/>
      <c r="AB576" s="2333"/>
      <c r="AC576" s="2333"/>
      <c r="AD576" s="2333"/>
      <c r="AE576" s="2333"/>
      <c r="AF576" s="2333"/>
      <c r="AG576" s="2333"/>
      <c r="AH576" s="2333"/>
      <c r="AI576" s="2333"/>
      <c r="AJ576" s="2333"/>
      <c r="AK576" s="2333"/>
      <c r="AL576" s="2334"/>
      <c r="AM576" s="2340">
        <f>SUM(AM564:AS575)</f>
        <v>189214094</v>
      </c>
      <c r="AN576" s="2341"/>
      <c r="AO576" s="2341"/>
      <c r="AP576" s="2341"/>
      <c r="AQ576" s="2341"/>
      <c r="AR576" s="2341"/>
      <c r="AS576" s="234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3" t="str">
        <f>C564</f>
        <v>Wells Fargo Tax Exempt Construction Loan</v>
      </c>
      <c r="H578" s="2023"/>
      <c r="I578" s="2023"/>
      <c r="J578" s="2023"/>
      <c r="K578" s="2023"/>
      <c r="L578" s="2023"/>
      <c r="M578" s="2023"/>
      <c r="N578" s="2023"/>
      <c r="O578" s="2023"/>
      <c r="P578" s="2023"/>
      <c r="Q578" s="2023"/>
      <c r="R578" s="2023"/>
      <c r="S578" s="14"/>
      <c r="T578" s="87" t="s">
        <v>118</v>
      </c>
      <c r="U578" s="12" t="s">
        <v>496</v>
      </c>
      <c r="Z578" s="2023" t="str">
        <f>C565</f>
        <v>Wells Fargo Conventional Construction Loan</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5" t="s">
        <v>2641</v>
      </c>
      <c r="H579" s="2055"/>
      <c r="I579" s="2055"/>
      <c r="J579" s="2055"/>
      <c r="K579" s="2055"/>
      <c r="L579" s="2055"/>
      <c r="M579" s="2055"/>
      <c r="N579" s="2055"/>
      <c r="O579" s="2055"/>
      <c r="P579" s="2055"/>
      <c r="Q579" s="2055"/>
      <c r="R579" s="2055"/>
      <c r="S579" s="14"/>
      <c r="T579" s="35"/>
      <c r="U579" s="12" t="s">
        <v>90</v>
      </c>
      <c r="Z579" s="2055" t="s">
        <v>2641</v>
      </c>
      <c r="AA579" s="2055"/>
      <c r="AB579" s="2055"/>
      <c r="AC579" s="2055"/>
      <c r="AD579" s="2055"/>
      <c r="AE579" s="2055"/>
      <c r="AF579" s="2055"/>
      <c r="AG579" s="2055"/>
      <c r="AH579" s="2055"/>
      <c r="AI579" s="2055"/>
      <c r="AJ579" s="2055"/>
      <c r="AK579" s="2055"/>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5" t="s">
        <v>771</v>
      </c>
      <c r="H580" s="2055"/>
      <c r="I580" s="2055"/>
      <c r="J580" s="2055"/>
      <c r="K580" s="2055"/>
      <c r="L580" s="2055"/>
      <c r="M580" s="2055"/>
      <c r="N580" s="2055"/>
      <c r="O580" s="2055"/>
      <c r="P580" s="2055"/>
      <c r="Q580" s="2055"/>
      <c r="R580" s="2055"/>
      <c r="S580" s="88"/>
      <c r="T580" s="35"/>
      <c r="U580" s="12" t="s">
        <v>615</v>
      </c>
      <c r="Z580" s="2035" t="s">
        <v>771</v>
      </c>
      <c r="AA580" s="2035"/>
      <c r="AB580" s="2035"/>
      <c r="AC580" s="2035"/>
      <c r="AD580" s="2035"/>
      <c r="AE580" s="2035"/>
      <c r="AF580" s="2035"/>
      <c r="AG580" s="2035"/>
      <c r="AH580" s="2035"/>
      <c r="AI580" s="2035"/>
      <c r="AJ580" s="2035"/>
      <c r="AK580" s="203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5" t="s">
        <v>2642</v>
      </c>
      <c r="H581" s="2055"/>
      <c r="I581" s="2055"/>
      <c r="J581" s="2055"/>
      <c r="K581" s="2055"/>
      <c r="L581" s="2055"/>
      <c r="M581" s="2055"/>
      <c r="N581" s="2055"/>
      <c r="O581" s="2055"/>
      <c r="P581" s="2055"/>
      <c r="Q581" s="2055"/>
      <c r="R581" s="2055"/>
      <c r="S581" s="14"/>
      <c r="T581" s="35"/>
      <c r="U581" s="12" t="s">
        <v>17</v>
      </c>
      <c r="Z581" s="2035" t="s">
        <v>2642</v>
      </c>
      <c r="AA581" s="2035"/>
      <c r="AB581" s="2035"/>
      <c r="AC581" s="2035"/>
      <c r="AD581" s="2035"/>
      <c r="AE581" s="2035"/>
      <c r="AF581" s="2035"/>
      <c r="AG581" s="2035"/>
      <c r="AH581" s="2035"/>
      <c r="AI581" s="2035"/>
      <c r="AJ581" s="2035"/>
      <c r="AK581" s="20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50" t="s">
        <v>2643</v>
      </c>
      <c r="H582" s="2084"/>
      <c r="I582" s="2084"/>
      <c r="J582" s="2084"/>
      <c r="K582" s="2084"/>
      <c r="L582" s="2084"/>
      <c r="O582" s="137" t="s">
        <v>212</v>
      </c>
      <c r="P582" s="2034"/>
      <c r="Q582" s="2034"/>
      <c r="R582" s="2034"/>
      <c r="S582" s="16"/>
      <c r="T582" s="35"/>
      <c r="U582" s="12" t="s">
        <v>325</v>
      </c>
      <c r="Z582" s="2350" t="s">
        <v>2643</v>
      </c>
      <c r="AA582" s="2084"/>
      <c r="AB582" s="2084"/>
      <c r="AC582" s="2084"/>
      <c r="AD582" s="2084"/>
      <c r="AE582" s="2084"/>
      <c r="AH582" s="137" t="s">
        <v>212</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5"/>
      <c r="I583" s="2055"/>
      <c r="J583" s="2055"/>
      <c r="K583" s="2055"/>
      <c r="L583" s="2055"/>
      <c r="M583" s="2055"/>
      <c r="N583" s="2055"/>
      <c r="O583" s="2055"/>
      <c r="P583" s="2055"/>
      <c r="Q583" s="2055"/>
      <c r="R583" s="2055"/>
      <c r="S583" s="14"/>
      <c r="T583" s="35"/>
      <c r="U583" s="12" t="s">
        <v>18</v>
      </c>
      <c r="AA583" s="2055"/>
      <c r="AB583" s="2055"/>
      <c r="AC583" s="2055"/>
      <c r="AD583" s="2055"/>
      <c r="AE583" s="2055"/>
      <c r="AF583" s="2055"/>
      <c r="AG583" s="2055"/>
      <c r="AH583" s="2055"/>
      <c r="AI583" s="2055"/>
      <c r="AJ583" s="2055"/>
      <c r="AK583" s="205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65"/>
      <c r="N584" s="2065"/>
      <c r="O584" s="2065"/>
      <c r="P584" s="2065"/>
      <c r="Q584" s="2065"/>
      <c r="R584" s="2065"/>
      <c r="S584" s="14"/>
      <c r="T584" s="35"/>
      <c r="U584" s="509" t="s">
        <v>1385</v>
      </c>
      <c r="V584" s="719"/>
      <c r="W584" s="719"/>
      <c r="X584" s="719"/>
      <c r="Y584" s="719"/>
      <c r="Z584" s="719"/>
      <c r="AA584" s="14"/>
      <c r="AB584" s="14"/>
      <c r="AC584" s="14"/>
      <c r="AD584" s="14"/>
      <c r="AE584" s="14"/>
      <c r="AF584" s="2065"/>
      <c r="AG584" s="2065"/>
      <c r="AH584" s="2065"/>
      <c r="AI584" s="2065"/>
      <c r="AJ584" s="2065"/>
      <c r="AK584" s="206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3" t="s">
        <v>578</v>
      </c>
      <c r="O585" s="2033"/>
      <c r="T585" s="35"/>
      <c r="U585" s="12" t="s">
        <v>20</v>
      </c>
      <c r="AG585" s="2033" t="s">
        <v>706</v>
      </c>
      <c r="AH585" s="203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3" t="str">
        <f>C566</f>
        <v>SF MOHCD Gap Loan</v>
      </c>
      <c r="H587" s="2023"/>
      <c r="I587" s="2023"/>
      <c r="J587" s="2023"/>
      <c r="K587" s="2023"/>
      <c r="L587" s="2023"/>
      <c r="M587" s="2023"/>
      <c r="N587" s="2023"/>
      <c r="O587" s="2023"/>
      <c r="P587" s="2023"/>
      <c r="Q587" s="2023"/>
      <c r="R587" s="2023"/>
      <c r="T587" s="87" t="s">
        <v>616</v>
      </c>
      <c r="U587" s="12" t="s">
        <v>496</v>
      </c>
      <c r="Z587" s="2023" t="str">
        <f>C567</f>
        <v>Accrued Deferred Interest</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5" t="s">
        <v>2603</v>
      </c>
      <c r="H588" s="2055"/>
      <c r="I588" s="2055"/>
      <c r="J588" s="2055"/>
      <c r="K588" s="2055"/>
      <c r="L588" s="2055"/>
      <c r="M588" s="2055"/>
      <c r="N588" s="2055"/>
      <c r="O588" s="2055"/>
      <c r="P588" s="2055"/>
      <c r="Q588" s="2055"/>
      <c r="R588" s="2055"/>
      <c r="T588" s="35"/>
      <c r="U588" s="12" t="s">
        <v>90</v>
      </c>
      <c r="Z588" s="2055" t="s">
        <v>2603</v>
      </c>
      <c r="AA588" s="2055"/>
      <c r="AB588" s="2055"/>
      <c r="AC588" s="2055"/>
      <c r="AD588" s="2055"/>
      <c r="AE588" s="2055"/>
      <c r="AF588" s="2055"/>
      <c r="AG588" s="2055"/>
      <c r="AH588" s="2055"/>
      <c r="AI588" s="2055"/>
      <c r="AJ588" s="2055"/>
      <c r="AK588" s="205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5" t="s">
        <v>771</v>
      </c>
      <c r="H589" s="2035"/>
      <c r="I589" s="2035"/>
      <c r="J589" s="2035"/>
      <c r="K589" s="2035"/>
      <c r="L589" s="2035"/>
      <c r="M589" s="2035"/>
      <c r="N589" s="2035"/>
      <c r="O589" s="2035"/>
      <c r="P589" s="2035"/>
      <c r="Q589" s="2035"/>
      <c r="R589" s="2035"/>
      <c r="T589" s="35"/>
      <c r="U589" s="12" t="s">
        <v>615</v>
      </c>
      <c r="Z589" s="2035" t="s">
        <v>771</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5" t="s">
        <v>2572</v>
      </c>
      <c r="H590" s="2035"/>
      <c r="I590" s="2035"/>
      <c r="J590" s="2035"/>
      <c r="K590" s="2035"/>
      <c r="L590" s="2035"/>
      <c r="M590" s="2035"/>
      <c r="N590" s="2035"/>
      <c r="O590" s="2035"/>
      <c r="P590" s="2035"/>
      <c r="Q590" s="2035"/>
      <c r="R590" s="2035"/>
      <c r="T590" s="35"/>
      <c r="U590" s="12" t="s">
        <v>17</v>
      </c>
      <c r="Z590" s="2035" t="s">
        <v>2572</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50" t="s">
        <v>2573</v>
      </c>
      <c r="H591" s="2084"/>
      <c r="I591" s="2084"/>
      <c r="J591" s="2084"/>
      <c r="K591" s="2084"/>
      <c r="L591" s="2084"/>
      <c r="O591" s="137" t="s">
        <v>212</v>
      </c>
      <c r="P591" s="2034"/>
      <c r="Q591" s="2034"/>
      <c r="R591" s="2034"/>
      <c r="T591" s="35"/>
      <c r="U591" s="12" t="s">
        <v>325</v>
      </c>
      <c r="Z591" s="2350" t="s">
        <v>2573</v>
      </c>
      <c r="AA591" s="2084"/>
      <c r="AB591" s="2084"/>
      <c r="AC591" s="2084"/>
      <c r="AD591" s="2084"/>
      <c r="AE591" s="2084"/>
      <c r="AH591" s="137" t="s">
        <v>212</v>
      </c>
      <c r="AI591" s="2034"/>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5" t="s">
        <v>2644</v>
      </c>
      <c r="I592" s="2055"/>
      <c r="J592" s="2055"/>
      <c r="K592" s="2055"/>
      <c r="L592" s="2055"/>
      <c r="M592" s="2055"/>
      <c r="N592" s="2055"/>
      <c r="O592" s="2055"/>
      <c r="P592" s="2055"/>
      <c r="Q592" s="2055"/>
      <c r="R592" s="2055"/>
      <c r="T592" s="35"/>
      <c r="U592" s="12" t="s">
        <v>18</v>
      </c>
      <c r="AA592" s="2055"/>
      <c r="AB592" s="2055"/>
      <c r="AC592" s="2055"/>
      <c r="AD592" s="2055"/>
      <c r="AE592" s="2055"/>
      <c r="AF592" s="2055"/>
      <c r="AG592" s="2055"/>
      <c r="AH592" s="2055"/>
      <c r="AI592" s="2055"/>
      <c r="AJ592" s="2055"/>
      <c r="AK592" s="205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3" t="s">
        <v>578</v>
      </c>
      <c r="O593" s="2033"/>
      <c r="T593" s="35"/>
      <c r="U593" s="12" t="s">
        <v>20</v>
      </c>
      <c r="AG593" s="2033" t="s">
        <v>578</v>
      </c>
      <c r="AH593" s="203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3" t="str">
        <f>C568</f>
        <v>Costs Deferred Until Conversion</v>
      </c>
      <c r="H595" s="2023"/>
      <c r="I595" s="2023"/>
      <c r="J595" s="2023"/>
      <c r="K595" s="2023"/>
      <c r="L595" s="2023"/>
      <c r="M595" s="2023"/>
      <c r="N595" s="2023"/>
      <c r="O595" s="2023"/>
      <c r="P595" s="2023"/>
      <c r="Q595" s="2023"/>
      <c r="R595" s="2023"/>
      <c r="T595" s="87" t="s">
        <v>619</v>
      </c>
      <c r="U595" s="12" t="s">
        <v>496</v>
      </c>
      <c r="Z595" s="2023" t="str">
        <f>C569</f>
        <v>Deferred Developer Fee</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5" t="s">
        <v>2522</v>
      </c>
      <c r="H596" s="2055"/>
      <c r="I596" s="2055"/>
      <c r="J596" s="2055"/>
      <c r="K596" s="2055"/>
      <c r="L596" s="2055"/>
      <c r="M596" s="2055"/>
      <c r="N596" s="2055"/>
      <c r="O596" s="2055"/>
      <c r="P596" s="2055"/>
      <c r="Q596" s="2055"/>
      <c r="R596" s="2055"/>
      <c r="T596" s="35"/>
      <c r="U596" s="12" t="s">
        <v>90</v>
      </c>
      <c r="Z596" s="2055" t="s">
        <v>2522</v>
      </c>
      <c r="AA596" s="2055"/>
      <c r="AB596" s="2055"/>
      <c r="AC596" s="2055"/>
      <c r="AD596" s="2055"/>
      <c r="AE596" s="2055"/>
      <c r="AF596" s="2055"/>
      <c r="AG596" s="2055"/>
      <c r="AH596" s="2055"/>
      <c r="AI596" s="2055"/>
      <c r="AJ596" s="2055"/>
      <c r="AK596" s="205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5" t="s">
        <v>2645</v>
      </c>
      <c r="H597" s="2055"/>
      <c r="I597" s="2055"/>
      <c r="J597" s="2055"/>
      <c r="K597" s="2055"/>
      <c r="L597" s="2055"/>
      <c r="M597" s="2055"/>
      <c r="N597" s="2055"/>
      <c r="O597" s="2055"/>
      <c r="P597" s="2055"/>
      <c r="Q597" s="2055"/>
      <c r="R597" s="2055"/>
      <c r="T597" s="35"/>
      <c r="U597" s="12" t="s">
        <v>615</v>
      </c>
      <c r="Z597" s="2035" t="s">
        <v>771</v>
      </c>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5" t="s">
        <v>2524</v>
      </c>
      <c r="H598" s="2055"/>
      <c r="I598" s="2055"/>
      <c r="J598" s="2055"/>
      <c r="K598" s="2055"/>
      <c r="L598" s="2055"/>
      <c r="M598" s="2055"/>
      <c r="N598" s="2055"/>
      <c r="O598" s="2055"/>
      <c r="P598" s="2055"/>
      <c r="Q598" s="2055"/>
      <c r="R598" s="2055"/>
      <c r="T598" s="35"/>
      <c r="U598" s="12" t="s">
        <v>17</v>
      </c>
      <c r="Z598" s="2035" t="s">
        <v>2524</v>
      </c>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50" t="s">
        <v>2525</v>
      </c>
      <c r="H599" s="2084"/>
      <c r="I599" s="2084"/>
      <c r="J599" s="2084"/>
      <c r="K599" s="2084"/>
      <c r="L599" s="2084"/>
      <c r="O599" s="137" t="s">
        <v>212</v>
      </c>
      <c r="P599" s="2034"/>
      <c r="Q599" s="2034"/>
      <c r="R599" s="2034"/>
      <c r="T599" s="35"/>
      <c r="U599" s="12" t="s">
        <v>325</v>
      </c>
      <c r="Z599" s="2350" t="s">
        <v>2525</v>
      </c>
      <c r="AA599" s="2084"/>
      <c r="AB599" s="2084"/>
      <c r="AC599" s="2084"/>
      <c r="AD599" s="2084"/>
      <c r="AE599" s="2084"/>
      <c r="AH599" s="137" t="s">
        <v>212</v>
      </c>
      <c r="AI599" s="2034"/>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5" t="s">
        <v>2646</v>
      </c>
      <c r="I600" s="2055"/>
      <c r="J600" s="2055"/>
      <c r="K600" s="2055"/>
      <c r="L600" s="2055"/>
      <c r="M600" s="2055"/>
      <c r="N600" s="2055"/>
      <c r="O600" s="2055"/>
      <c r="P600" s="2055"/>
      <c r="Q600" s="2055"/>
      <c r="R600" s="2055"/>
      <c r="T600" s="35"/>
      <c r="U600" s="12" t="s">
        <v>18</v>
      </c>
      <c r="AA600" s="2055"/>
      <c r="AB600" s="2055"/>
      <c r="AC600" s="2055"/>
      <c r="AD600" s="2055"/>
      <c r="AE600" s="2055"/>
      <c r="AF600" s="2055"/>
      <c r="AG600" s="2055"/>
      <c r="AH600" s="2055"/>
      <c r="AI600" s="2055"/>
      <c r="AJ600" s="2055"/>
      <c r="AK600" s="205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3" t="s">
        <v>706</v>
      </c>
      <c r="O601" s="2033"/>
      <c r="T601" s="35"/>
      <c r="U601" s="12" t="s">
        <v>20</v>
      </c>
      <c r="AG601" s="2033" t="s">
        <v>706</v>
      </c>
      <c r="AH601" s="203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3" t="str">
        <f>C570</f>
        <v>GP Equity (Developer Fee)</v>
      </c>
      <c r="H603" s="2023"/>
      <c r="I603" s="2023"/>
      <c r="J603" s="2023"/>
      <c r="K603" s="2023"/>
      <c r="L603" s="2023"/>
      <c r="M603" s="2023"/>
      <c r="N603" s="2023"/>
      <c r="O603" s="2023"/>
      <c r="P603" s="2023"/>
      <c r="Q603" s="2023"/>
      <c r="R603" s="2023"/>
      <c r="T603" s="87" t="s">
        <v>488</v>
      </c>
      <c r="U603" s="12" t="s">
        <v>496</v>
      </c>
      <c r="Z603" s="2023" t="str">
        <f>C571</f>
        <v>LP Equity Contribution</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5" t="s">
        <v>2522</v>
      </c>
      <c r="H604" s="2055"/>
      <c r="I604" s="2055"/>
      <c r="J604" s="2055"/>
      <c r="K604" s="2055"/>
      <c r="L604" s="2055"/>
      <c r="M604" s="2055"/>
      <c r="N604" s="2055"/>
      <c r="O604" s="2055"/>
      <c r="P604" s="2055"/>
      <c r="Q604" s="2055"/>
      <c r="R604" s="2055"/>
      <c r="T604" s="35"/>
      <c r="U604" s="12" t="s">
        <v>90</v>
      </c>
      <c r="Z604" s="2055"/>
      <c r="AA604" s="2055"/>
      <c r="AB604" s="2055"/>
      <c r="AC604" s="2055"/>
      <c r="AD604" s="2055"/>
      <c r="AE604" s="2055"/>
      <c r="AF604" s="2055"/>
      <c r="AG604" s="2055"/>
      <c r="AH604" s="2055"/>
      <c r="AI604" s="2055"/>
      <c r="AJ604" s="2055"/>
      <c r="AK604" s="205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5" t="s">
        <v>771</v>
      </c>
      <c r="H605" s="2055"/>
      <c r="I605" s="2055"/>
      <c r="J605" s="2055"/>
      <c r="K605" s="2055"/>
      <c r="L605" s="2055"/>
      <c r="M605" s="2055"/>
      <c r="N605" s="2055"/>
      <c r="O605" s="2055"/>
      <c r="P605" s="2055"/>
      <c r="Q605" s="2055"/>
      <c r="R605" s="2055"/>
      <c r="T605" s="35"/>
      <c r="U605" s="12" t="s">
        <v>615</v>
      </c>
      <c r="Z605" s="2035"/>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5" t="s">
        <v>2524</v>
      </c>
      <c r="H606" s="2055"/>
      <c r="I606" s="2055"/>
      <c r="J606" s="2055"/>
      <c r="K606" s="2055"/>
      <c r="L606" s="2055"/>
      <c r="M606" s="2055"/>
      <c r="N606" s="2055"/>
      <c r="O606" s="2055"/>
      <c r="P606" s="2055"/>
      <c r="Q606" s="2055"/>
      <c r="R606" s="2055"/>
      <c r="T606" s="35"/>
      <c r="U606" s="12" t="s">
        <v>17</v>
      </c>
      <c r="Z606" s="2035"/>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350" t="s">
        <v>2525</v>
      </c>
      <c r="H607" s="2084"/>
      <c r="I607" s="2084"/>
      <c r="J607" s="2084"/>
      <c r="K607" s="2084"/>
      <c r="L607" s="2084"/>
      <c r="M607" s="12"/>
      <c r="N607" s="12"/>
      <c r="O607" s="137" t="s">
        <v>212</v>
      </c>
      <c r="P607" s="2034"/>
      <c r="Q607" s="2034"/>
      <c r="R607" s="2034"/>
      <c r="S607" s="12"/>
      <c r="T607" s="35"/>
      <c r="U607" s="12" t="s">
        <v>325</v>
      </c>
      <c r="V607" s="12"/>
      <c r="W607" s="12"/>
      <c r="X607" s="12"/>
      <c r="Y607" s="12"/>
      <c r="Z607" s="2084"/>
      <c r="AA607" s="2084"/>
      <c r="AB607" s="2084"/>
      <c r="AC607" s="2084"/>
      <c r="AD607" s="2084"/>
      <c r="AE607" s="2084"/>
      <c r="AF607" s="12"/>
      <c r="AG607" s="12"/>
      <c r="AH607" s="137" t="s">
        <v>212</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5"/>
      <c r="I608" s="2055"/>
      <c r="J608" s="2055"/>
      <c r="K608" s="2055"/>
      <c r="L608" s="2055"/>
      <c r="M608" s="2055"/>
      <c r="N608" s="2055"/>
      <c r="O608" s="2055"/>
      <c r="P608" s="2055"/>
      <c r="Q608" s="2055"/>
      <c r="R608" s="2055"/>
      <c r="S608" s="12"/>
      <c r="T608" s="35"/>
      <c r="U608" s="12" t="s">
        <v>18</v>
      </c>
      <c r="V608" s="12"/>
      <c r="W608" s="12"/>
      <c r="X608" s="12"/>
      <c r="Y608" s="12"/>
      <c r="Z608" s="12"/>
      <c r="AA608" s="2055"/>
      <c r="AB608" s="2055"/>
      <c r="AC608" s="2055"/>
      <c r="AD608" s="2055"/>
      <c r="AE608" s="2055"/>
      <c r="AF608" s="2055"/>
      <c r="AG608" s="2055"/>
      <c r="AH608" s="2055"/>
      <c r="AI608" s="2055"/>
      <c r="AJ608" s="2055"/>
      <c r="AK608" s="205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3" t="s">
        <v>706</v>
      </c>
      <c r="O609" s="2033"/>
      <c r="P609" s="12"/>
      <c r="Q609" s="12"/>
      <c r="R609" s="12"/>
      <c r="S609" s="12"/>
      <c r="T609" s="35"/>
      <c r="U609" s="12" t="s">
        <v>20</v>
      </c>
      <c r="V609" s="12"/>
      <c r="W609" s="12"/>
      <c r="X609" s="12"/>
      <c r="Y609" s="12"/>
      <c r="Z609" s="12"/>
      <c r="AA609" s="12"/>
      <c r="AB609" s="12"/>
      <c r="AC609" s="12"/>
      <c r="AD609" s="12"/>
      <c r="AE609" s="12"/>
      <c r="AF609" s="12"/>
      <c r="AG609" s="2033" t="s">
        <v>706</v>
      </c>
      <c r="AH609" s="203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9"/>
      <c r="BH609" s="2021"/>
      <c r="BI609" s="185" t="s">
        <v>508</v>
      </c>
      <c r="BJ609" s="186"/>
      <c r="BK609" s="2019"/>
      <c r="BL609" s="2021"/>
      <c r="BM609" s="58"/>
      <c r="BN609" s="2170" t="s">
        <v>668</v>
      </c>
      <c r="BO609" s="2171"/>
      <c r="BP609" s="2171"/>
      <c r="BQ609" s="2171"/>
      <c r="BR609" s="2172"/>
      <c r="BS609" s="2098" t="s">
        <v>334</v>
      </c>
      <c r="BT609" s="2098"/>
      <c r="BU609" s="2098"/>
      <c r="BV609" s="2098"/>
      <c r="BW609" s="2098"/>
      <c r="BX609" s="2098" t="s">
        <v>168</v>
      </c>
      <c r="BY609" s="2098"/>
      <c r="BZ609" s="2098"/>
      <c r="CA609" s="2098"/>
      <c r="CB609" s="2098"/>
      <c r="CC609" s="2098" t="s">
        <v>169</v>
      </c>
      <c r="CD609" s="2098"/>
      <c r="CE609" s="2098"/>
      <c r="CF609" s="2098"/>
      <c r="CG609" s="2098"/>
      <c r="CH609" s="2098" t="s">
        <v>493</v>
      </c>
      <c r="CI609" s="2098"/>
      <c r="CJ609" s="2098"/>
      <c r="CK609" s="2098"/>
      <c r="CL609" s="2098"/>
      <c r="CM609" s="2098" t="s">
        <v>31</v>
      </c>
      <c r="CN609" s="2098"/>
      <c r="CO609" s="2098"/>
      <c r="CP609" s="2098"/>
      <c r="CQ609" s="2098"/>
      <c r="CR609" s="1804"/>
      <c r="CS609" s="2098" t="s">
        <v>668</v>
      </c>
      <c r="CT609" s="2098"/>
      <c r="CU609" s="2098"/>
      <c r="CV609" s="2098"/>
      <c r="CW609" s="2098"/>
      <c r="CX609" s="2098" t="s">
        <v>334</v>
      </c>
      <c r="CY609" s="2098"/>
      <c r="CZ609" s="2098"/>
      <c r="DA609" s="2098"/>
      <c r="DB609" s="2098"/>
      <c r="DC609" s="2098" t="s">
        <v>168</v>
      </c>
      <c r="DD609" s="2098"/>
      <c r="DE609" s="2098"/>
      <c r="DF609" s="2098"/>
      <c r="DG609" s="2098"/>
      <c r="DH609" s="2098" t="s">
        <v>169</v>
      </c>
      <c r="DI609" s="2098"/>
      <c r="DJ609" s="2098"/>
      <c r="DK609" s="2098"/>
      <c r="DL609" s="2098"/>
      <c r="DM609" s="2098" t="s">
        <v>493</v>
      </c>
      <c r="DN609" s="2098"/>
      <c r="DO609" s="2098"/>
      <c r="DP609" s="2098"/>
      <c r="DQ609" s="2098"/>
      <c r="DR609" s="2098" t="s">
        <v>31</v>
      </c>
      <c r="DS609" s="2098"/>
      <c r="DT609" s="2098"/>
      <c r="DU609" s="2098"/>
      <c r="DV609" s="2098"/>
      <c r="DX609" s="2098" t="s">
        <v>668</v>
      </c>
      <c r="DY609" s="2098"/>
      <c r="DZ609" s="2098"/>
      <c r="EA609" s="2098"/>
      <c r="EB609" s="2098"/>
      <c r="EC609" s="2098" t="s">
        <v>334</v>
      </c>
      <c r="ED609" s="2098"/>
      <c r="EE609" s="2098"/>
      <c r="EF609" s="2098"/>
      <c r="EG609" s="2098"/>
      <c r="EH609" s="2098" t="s">
        <v>168</v>
      </c>
      <c r="EI609" s="2098"/>
      <c r="EJ609" s="2098"/>
      <c r="EK609" s="2098"/>
      <c r="EL609" s="2098"/>
      <c r="EM609" s="2098" t="s">
        <v>169</v>
      </c>
      <c r="EN609" s="2098"/>
      <c r="EO609" s="2098"/>
      <c r="EP609" s="2098"/>
      <c r="EQ609" s="2098"/>
      <c r="ER609" s="2098" t="s">
        <v>493</v>
      </c>
      <c r="ES609" s="2098"/>
      <c r="ET609" s="2098"/>
      <c r="EU609" s="2098"/>
      <c r="EV609" s="2098"/>
      <c r="EW609" s="2098" t="s">
        <v>31</v>
      </c>
      <c r="EX609" s="2098"/>
      <c r="EY609" s="2098"/>
      <c r="EZ609" s="2098"/>
      <c r="FA609" s="209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7">
        <f t="shared" ref="BE610:BE634" si="0">IF(AND(AH728&lt;=0.5,AH728&gt;=0.36),1,0)</f>
        <v>0</v>
      </c>
      <c r="BF610" s="2039"/>
      <c r="BG610" s="2019">
        <f t="shared" ref="BG610:BG634" si="1">IF(BE610=1,G728,0)</f>
        <v>0</v>
      </c>
      <c r="BH610" s="2021"/>
      <c r="BI610" s="2037">
        <f t="shared" ref="BI610:BI634" si="2">IF(AND(AH728&lt;=0.35,AH728&gt;0),1,0)</f>
        <v>1</v>
      </c>
      <c r="BJ610" s="2039"/>
      <c r="BK610" s="2019">
        <f t="shared" ref="BK610:BK634" si="3">IF(BI610=1,G728,0)</f>
        <v>9</v>
      </c>
      <c r="BL610" s="2021"/>
      <c r="BM610" s="58"/>
      <c r="BN610" s="2012">
        <f t="shared" ref="BN610:BN634" si="4">IF(B728="SRO/Studio",G728,0)</f>
        <v>0</v>
      </c>
      <c r="BO610" s="2013"/>
      <c r="BP610" s="2013"/>
      <c r="BQ610" s="2013"/>
      <c r="BR610" s="2014"/>
      <c r="BS610" s="2018">
        <f t="shared" ref="BS610:BS634" si="5">IF(B728="1 Bedroom",G728,0)</f>
        <v>9</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6">
        <f t="shared" ref="CS610:CS634" si="10">IF(AND(B728="SRO/Studio",AH728&lt;=0.3),G728,0)</f>
        <v>0</v>
      </c>
      <c r="CT610" s="2036"/>
      <c r="CU610" s="2036"/>
      <c r="CV610" s="2036"/>
      <c r="CW610" s="2036"/>
      <c r="CX610" s="2036">
        <f t="shared" ref="CX610:CX634" si="11">IF(AND(B728="1 Bedroom",AH728&lt;=0.3),G728,0)</f>
        <v>9</v>
      </c>
      <c r="CY610" s="2036"/>
      <c r="CZ610" s="2036"/>
      <c r="DA610" s="2036"/>
      <c r="DB610" s="2036"/>
      <c r="DC610" s="2036">
        <f t="shared" ref="DC610:DC634" si="12">IF(AND(B728="2 Bedrooms",AH728&lt;=0.3),G728,0)</f>
        <v>0</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37" t="str">
        <f t="shared" ref="DX610:DX634" si="16">IF(BN610&gt;0,O728," ")</f>
        <v xml:space="preserve"> </v>
      </c>
      <c r="DY610" s="2038"/>
      <c r="DZ610" s="2038"/>
      <c r="EA610" s="2038"/>
      <c r="EB610" s="2039"/>
      <c r="EC610" s="2037">
        <f t="shared" ref="EC610:EC634" si="17">IF(BS610&gt;0,O728," ")</f>
        <v>702</v>
      </c>
      <c r="ED610" s="2038"/>
      <c r="EE610" s="2038"/>
      <c r="EF610" s="2038"/>
      <c r="EG610" s="2039"/>
      <c r="EH610" s="2037" t="str">
        <f t="shared" ref="EH610:EH634" si="18">IF(BX610&gt;0,O728," ")</f>
        <v xml:space="preserve"> </v>
      </c>
      <c r="EI610" s="2038"/>
      <c r="EJ610" s="2038"/>
      <c r="EK610" s="2038"/>
      <c r="EL610" s="2039"/>
      <c r="EM610" s="2037" t="str">
        <f t="shared" ref="EM610:EM634" si="19">IF(CC610&gt;0,O728," ")</f>
        <v xml:space="preserve"> </v>
      </c>
      <c r="EN610" s="2038"/>
      <c r="EO610" s="2038"/>
      <c r="EP610" s="2038"/>
      <c r="EQ610" s="2039"/>
      <c r="ER610" s="2037" t="str">
        <f t="shared" ref="ER610:ER634" si="20">IF(CH610&gt;0,O728," ")</f>
        <v xml:space="preserve"> </v>
      </c>
      <c r="ES610" s="2038"/>
      <c r="ET610" s="2038"/>
      <c r="EU610" s="2038"/>
      <c r="EV610" s="2039"/>
      <c r="EW610" s="2037" t="str">
        <f t="shared" ref="EW610:EW634" si="21">IF(CM610&gt;0,O728," ")</f>
        <v xml:space="preserve"> </v>
      </c>
      <c r="EX610" s="2038"/>
      <c r="EY610" s="2038"/>
      <c r="EZ610" s="2038"/>
      <c r="FA610" s="2039"/>
    </row>
    <row r="611" spans="1:157" s="7" customFormat="1" ht="12.75">
      <c r="A611" s="87" t="s">
        <v>494</v>
      </c>
      <c r="B611" s="12" t="s">
        <v>496</v>
      </c>
      <c r="C611" s="12"/>
      <c r="D611" s="12"/>
      <c r="E611" s="12"/>
      <c r="F611" s="12"/>
      <c r="G611" s="2023" t="str">
        <f>C572</f>
        <v>IIG</v>
      </c>
      <c r="H611" s="2023"/>
      <c r="I611" s="2023"/>
      <c r="J611" s="2023"/>
      <c r="K611" s="2023"/>
      <c r="L611" s="2023"/>
      <c r="M611" s="2023"/>
      <c r="N611" s="2023"/>
      <c r="O611" s="2023"/>
      <c r="P611" s="2023"/>
      <c r="Q611" s="2023"/>
      <c r="R611" s="2023"/>
      <c r="S611" s="12"/>
      <c r="T611" s="87" t="s">
        <v>681</v>
      </c>
      <c r="U611" s="12" t="s">
        <v>496</v>
      </c>
      <c r="V611" s="12"/>
      <c r="W611" s="12"/>
      <c r="X611" s="12"/>
      <c r="Y611" s="12"/>
      <c r="Z611" s="2023">
        <f>C573</f>
        <v>0</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37">
        <f t="shared" si="0"/>
        <v>0</v>
      </c>
      <c r="BF611" s="2039"/>
      <c r="BG611" s="2019">
        <f t="shared" si="1"/>
        <v>0</v>
      </c>
      <c r="BH611" s="2021"/>
      <c r="BI611" s="2037">
        <f t="shared" si="2"/>
        <v>1</v>
      </c>
      <c r="BJ611" s="2039"/>
      <c r="BK611" s="2019">
        <f t="shared" si="3"/>
        <v>2</v>
      </c>
      <c r="BL611" s="2021"/>
      <c r="BM611" s="58"/>
      <c r="BN611" s="2012">
        <f t="shared" si="4"/>
        <v>0</v>
      </c>
      <c r="BO611" s="2013"/>
      <c r="BP611" s="2013"/>
      <c r="BQ611" s="2013"/>
      <c r="BR611" s="2014"/>
      <c r="BS611" s="2018">
        <f t="shared" si="5"/>
        <v>2</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6">
        <f t="shared" si="10"/>
        <v>0</v>
      </c>
      <c r="CT611" s="2036"/>
      <c r="CU611" s="2036"/>
      <c r="CV611" s="2036"/>
      <c r="CW611" s="2036"/>
      <c r="CX611" s="2036">
        <f t="shared" si="11"/>
        <v>2</v>
      </c>
      <c r="CY611" s="2036"/>
      <c r="CZ611" s="2036"/>
      <c r="DA611" s="2036"/>
      <c r="DB611" s="2036"/>
      <c r="DC611" s="2036">
        <f t="shared" si="12"/>
        <v>0</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37" t="str">
        <f t="shared" si="16"/>
        <v xml:space="preserve"> </v>
      </c>
      <c r="DY611" s="2038"/>
      <c r="DZ611" s="2038"/>
      <c r="EA611" s="2038"/>
      <c r="EB611" s="2039"/>
      <c r="EC611" s="2037">
        <f t="shared" si="17"/>
        <v>702</v>
      </c>
      <c r="ED611" s="2038"/>
      <c r="EE611" s="2038"/>
      <c r="EF611" s="2038"/>
      <c r="EG611" s="2039"/>
      <c r="EH611" s="2037" t="str">
        <f t="shared" si="18"/>
        <v xml:space="preserve"> </v>
      </c>
      <c r="EI611" s="2038"/>
      <c r="EJ611" s="2038"/>
      <c r="EK611" s="2038"/>
      <c r="EL611" s="2039"/>
      <c r="EM611" s="2037" t="str">
        <f t="shared" si="19"/>
        <v xml:space="preserve"> </v>
      </c>
      <c r="EN611" s="2038"/>
      <c r="EO611" s="2038"/>
      <c r="EP611" s="2038"/>
      <c r="EQ611" s="2039"/>
      <c r="ER611" s="2037" t="str">
        <f t="shared" si="20"/>
        <v xml:space="preserve"> </v>
      </c>
      <c r="ES611" s="2038"/>
      <c r="ET611" s="2038"/>
      <c r="EU611" s="2038"/>
      <c r="EV611" s="2039"/>
      <c r="EW611" s="2037" t="str">
        <f t="shared" si="21"/>
        <v xml:space="preserve"> </v>
      </c>
      <c r="EX611" s="2038"/>
      <c r="EY611" s="2038"/>
      <c r="EZ611" s="2038"/>
      <c r="FA611" s="2039"/>
    </row>
    <row r="612" spans="1:157" ht="12.75">
      <c r="A612" s="35"/>
      <c r="B612" s="12" t="s">
        <v>90</v>
      </c>
      <c r="G612" s="2055" t="s">
        <v>2647</v>
      </c>
      <c r="H612" s="2055"/>
      <c r="I612" s="2055"/>
      <c r="J612" s="2055"/>
      <c r="K612" s="2055"/>
      <c r="L612" s="2055"/>
      <c r="M612" s="2055"/>
      <c r="N612" s="2055"/>
      <c r="O612" s="2055"/>
      <c r="P612" s="2055"/>
      <c r="Q612" s="2055"/>
      <c r="R612" s="2055"/>
      <c r="T612" s="35"/>
      <c r="U612" s="12" t="s">
        <v>90</v>
      </c>
      <c r="Z612" s="2055"/>
      <c r="AA612" s="2055"/>
      <c r="AB612" s="2055"/>
      <c r="AC612" s="2055"/>
      <c r="AD612" s="2055"/>
      <c r="AE612" s="2055"/>
      <c r="AF612" s="2055"/>
      <c r="AG612" s="2055"/>
      <c r="AH612" s="2055"/>
      <c r="AI612" s="2055"/>
      <c r="AJ612" s="2055"/>
      <c r="AK612" s="2055"/>
      <c r="BA612" s="7" t="s">
        <v>169</v>
      </c>
      <c r="BB612" s="58"/>
      <c r="BC612" s="58"/>
      <c r="BD612" s="58"/>
      <c r="BE612" s="2037">
        <f t="shared" si="0"/>
        <v>0</v>
      </c>
      <c r="BF612" s="2039"/>
      <c r="BG612" s="2019">
        <f t="shared" si="1"/>
        <v>0</v>
      </c>
      <c r="BH612" s="2021"/>
      <c r="BI612" s="2037">
        <f t="shared" si="2"/>
        <v>1</v>
      </c>
      <c r="BJ612" s="2039"/>
      <c r="BK612" s="2019">
        <f t="shared" si="3"/>
        <v>19</v>
      </c>
      <c r="BL612" s="2021"/>
      <c r="BM612" s="58"/>
      <c r="BN612" s="2012">
        <f t="shared" si="4"/>
        <v>0</v>
      </c>
      <c r="BO612" s="2013"/>
      <c r="BP612" s="2013"/>
      <c r="BQ612" s="2013"/>
      <c r="BR612" s="2014"/>
      <c r="BS612" s="2018">
        <f t="shared" si="5"/>
        <v>0</v>
      </c>
      <c r="BT612" s="2018"/>
      <c r="BU612" s="2018"/>
      <c r="BV612" s="2018"/>
      <c r="BW612" s="2018"/>
      <c r="BX612" s="2018">
        <f t="shared" si="6"/>
        <v>19</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6">
        <f t="shared" si="10"/>
        <v>0</v>
      </c>
      <c r="CT612" s="2036"/>
      <c r="CU612" s="2036"/>
      <c r="CV612" s="2036"/>
      <c r="CW612" s="2036"/>
      <c r="CX612" s="2036">
        <f t="shared" si="11"/>
        <v>0</v>
      </c>
      <c r="CY612" s="2036"/>
      <c r="CZ612" s="2036"/>
      <c r="DA612" s="2036"/>
      <c r="DB612" s="2036"/>
      <c r="DC612" s="2036">
        <f t="shared" si="12"/>
        <v>19</v>
      </c>
      <c r="DD612" s="2036"/>
      <c r="DE612" s="2036"/>
      <c r="DF612" s="2036"/>
      <c r="DG612" s="2036"/>
      <c r="DH612" s="2036">
        <f t="shared" si="13"/>
        <v>0</v>
      </c>
      <c r="DI612" s="2036"/>
      <c r="DJ612" s="2036"/>
      <c r="DK612" s="2036"/>
      <c r="DL612" s="2036"/>
      <c r="DM612" s="2036">
        <f t="shared" si="14"/>
        <v>0</v>
      </c>
      <c r="DN612" s="2036"/>
      <c r="DO612" s="2036"/>
      <c r="DP612" s="2036"/>
      <c r="DQ612" s="2036"/>
      <c r="DR612" s="2036">
        <f t="shared" si="15"/>
        <v>0</v>
      </c>
      <c r="DS612" s="2036"/>
      <c r="DT612" s="2036"/>
      <c r="DU612" s="2036"/>
      <c r="DV612" s="2036"/>
      <c r="DX612" s="2037" t="str">
        <f t="shared" si="16"/>
        <v xml:space="preserve"> </v>
      </c>
      <c r="DY612" s="2038"/>
      <c r="DZ612" s="2038"/>
      <c r="EA612" s="2038"/>
      <c r="EB612" s="2039"/>
      <c r="EC612" s="2037" t="str">
        <f t="shared" si="17"/>
        <v xml:space="preserve"> </v>
      </c>
      <c r="ED612" s="2038"/>
      <c r="EE612" s="2038"/>
      <c r="EF612" s="2038"/>
      <c r="EG612" s="2039"/>
      <c r="EH612" s="2037">
        <f t="shared" si="18"/>
        <v>765</v>
      </c>
      <c r="EI612" s="2038"/>
      <c r="EJ612" s="2038"/>
      <c r="EK612" s="2038"/>
      <c r="EL612" s="2039"/>
      <c r="EM612" s="2037" t="str">
        <f t="shared" si="19"/>
        <v xml:space="preserve"> </v>
      </c>
      <c r="EN612" s="2038"/>
      <c r="EO612" s="2038"/>
      <c r="EP612" s="2038"/>
      <c r="EQ612" s="2039"/>
      <c r="ER612" s="2037" t="str">
        <f t="shared" si="20"/>
        <v xml:space="preserve"> </v>
      </c>
      <c r="ES612" s="2038"/>
      <c r="ET612" s="2038"/>
      <c r="EU612" s="2038"/>
      <c r="EV612" s="2039"/>
      <c r="EW612" s="2037" t="str">
        <f t="shared" si="21"/>
        <v xml:space="preserve"> </v>
      </c>
      <c r="EX612" s="2038"/>
      <c r="EY612" s="2038"/>
      <c r="EZ612" s="2038"/>
      <c r="FA612" s="2039"/>
    </row>
    <row r="613" spans="1:157" ht="12.75">
      <c r="A613" s="35"/>
      <c r="B613" s="12" t="s">
        <v>615</v>
      </c>
      <c r="G613" s="2055" t="s">
        <v>2648</v>
      </c>
      <c r="H613" s="2055"/>
      <c r="I613" s="2055"/>
      <c r="J613" s="2055"/>
      <c r="K613" s="2055"/>
      <c r="L613" s="2055"/>
      <c r="M613" s="2055"/>
      <c r="N613" s="2055"/>
      <c r="O613" s="2055"/>
      <c r="P613" s="2055"/>
      <c r="Q613" s="2055"/>
      <c r="R613" s="2055"/>
      <c r="T613" s="35"/>
      <c r="U613" s="12" t="s">
        <v>615</v>
      </c>
      <c r="Z613" s="2035"/>
      <c r="AA613" s="2035"/>
      <c r="AB613" s="2035"/>
      <c r="AC613" s="2035"/>
      <c r="AD613" s="2035"/>
      <c r="AE613" s="2035"/>
      <c r="AF613" s="2035"/>
      <c r="AG613" s="2035"/>
      <c r="AH613" s="2035"/>
      <c r="AI613" s="2035"/>
      <c r="AJ613" s="2035"/>
      <c r="AK613" s="2035"/>
      <c r="BA613" s="7" t="s">
        <v>170</v>
      </c>
      <c r="BB613" s="58"/>
      <c r="BC613" s="58"/>
      <c r="BD613" s="58"/>
      <c r="BE613" s="2037">
        <f t="shared" si="0"/>
        <v>0</v>
      </c>
      <c r="BF613" s="2039"/>
      <c r="BG613" s="2019">
        <f t="shared" si="1"/>
        <v>0</v>
      </c>
      <c r="BH613" s="2021"/>
      <c r="BI613" s="2037">
        <f t="shared" si="2"/>
        <v>1</v>
      </c>
      <c r="BJ613" s="2039"/>
      <c r="BK613" s="2019">
        <f t="shared" si="3"/>
        <v>15</v>
      </c>
      <c r="BL613" s="2021"/>
      <c r="BM613" s="58"/>
      <c r="BN613" s="2012">
        <f t="shared" si="4"/>
        <v>0</v>
      </c>
      <c r="BO613" s="2013"/>
      <c r="BP613" s="2013"/>
      <c r="BQ613" s="2013"/>
      <c r="BR613" s="2014"/>
      <c r="BS613" s="2018">
        <f t="shared" si="5"/>
        <v>0</v>
      </c>
      <c r="BT613" s="2018"/>
      <c r="BU613" s="2018"/>
      <c r="BV613" s="2018"/>
      <c r="BW613" s="2018"/>
      <c r="BX613" s="2018">
        <f t="shared" si="6"/>
        <v>0</v>
      </c>
      <c r="BY613" s="2018"/>
      <c r="BZ613" s="2018"/>
      <c r="CA613" s="2018"/>
      <c r="CB613" s="2018"/>
      <c r="CC613" s="2018">
        <f t="shared" si="7"/>
        <v>15</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6">
        <f t="shared" si="10"/>
        <v>0</v>
      </c>
      <c r="CT613" s="2036"/>
      <c r="CU613" s="2036"/>
      <c r="CV613" s="2036"/>
      <c r="CW613" s="2036"/>
      <c r="CX613" s="2036">
        <f t="shared" si="11"/>
        <v>0</v>
      </c>
      <c r="CY613" s="2036"/>
      <c r="CZ613" s="2036"/>
      <c r="DA613" s="2036"/>
      <c r="DB613" s="2036"/>
      <c r="DC613" s="2036">
        <f t="shared" si="12"/>
        <v>0</v>
      </c>
      <c r="DD613" s="2036"/>
      <c r="DE613" s="2036"/>
      <c r="DF613" s="2036"/>
      <c r="DG613" s="2036"/>
      <c r="DH613" s="2036">
        <f t="shared" si="13"/>
        <v>15</v>
      </c>
      <c r="DI613" s="2036"/>
      <c r="DJ613" s="2036"/>
      <c r="DK613" s="2036"/>
      <c r="DL613" s="2036"/>
      <c r="DM613" s="2036">
        <f t="shared" si="14"/>
        <v>0</v>
      </c>
      <c r="DN613" s="2036"/>
      <c r="DO613" s="2036"/>
      <c r="DP613" s="2036"/>
      <c r="DQ613" s="2036"/>
      <c r="DR613" s="2036">
        <f t="shared" si="15"/>
        <v>0</v>
      </c>
      <c r="DS613" s="2036"/>
      <c r="DT613" s="2036"/>
      <c r="DU613" s="2036"/>
      <c r="DV613" s="2036"/>
      <c r="DX613" s="2037" t="str">
        <f t="shared" si="16"/>
        <v xml:space="preserve"> </v>
      </c>
      <c r="DY613" s="2038"/>
      <c r="DZ613" s="2038"/>
      <c r="EA613" s="2038"/>
      <c r="EB613" s="2039"/>
      <c r="EC613" s="2037" t="str">
        <f t="shared" si="17"/>
        <v xml:space="preserve"> </v>
      </c>
      <c r="ED613" s="2038"/>
      <c r="EE613" s="2038"/>
      <c r="EF613" s="2038"/>
      <c r="EG613" s="2039"/>
      <c r="EH613" s="2037" t="str">
        <f t="shared" si="18"/>
        <v xml:space="preserve"> </v>
      </c>
      <c r="EI613" s="2038"/>
      <c r="EJ613" s="2038"/>
      <c r="EK613" s="2038"/>
      <c r="EL613" s="2039"/>
      <c r="EM613" s="2037">
        <f t="shared" si="19"/>
        <v>830</v>
      </c>
      <c r="EN613" s="2038"/>
      <c r="EO613" s="2038"/>
      <c r="EP613" s="2038"/>
      <c r="EQ613" s="2039"/>
      <c r="ER613" s="2037" t="str">
        <f t="shared" si="20"/>
        <v xml:space="preserve"> </v>
      </c>
      <c r="ES613" s="2038"/>
      <c r="ET613" s="2038"/>
      <c r="EU613" s="2038"/>
      <c r="EV613" s="2039"/>
      <c r="EW613" s="2037" t="str">
        <f t="shared" si="21"/>
        <v xml:space="preserve"> </v>
      </c>
      <c r="EX613" s="2038"/>
      <c r="EY613" s="2038"/>
      <c r="EZ613" s="2038"/>
      <c r="FA613" s="2039"/>
    </row>
    <row r="614" spans="1:157" ht="12.75">
      <c r="A614" s="35"/>
      <c r="B614" s="12" t="s">
        <v>17</v>
      </c>
      <c r="G614" s="2055" t="s">
        <v>2649</v>
      </c>
      <c r="H614" s="2055"/>
      <c r="I614" s="2055"/>
      <c r="J614" s="2055"/>
      <c r="K614" s="2055"/>
      <c r="L614" s="2055"/>
      <c r="M614" s="2055"/>
      <c r="N614" s="2055"/>
      <c r="O614" s="2055"/>
      <c r="P614" s="2055"/>
      <c r="Q614" s="2055"/>
      <c r="R614" s="2055"/>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37">
        <f t="shared" si="0"/>
        <v>0</v>
      </c>
      <c r="BF614" s="2039"/>
      <c r="BG614" s="2019">
        <f t="shared" si="1"/>
        <v>0</v>
      </c>
      <c r="BH614" s="2021"/>
      <c r="BI614" s="2037">
        <f t="shared" si="2"/>
        <v>1</v>
      </c>
      <c r="BJ614" s="2039"/>
      <c r="BK614" s="2019">
        <f t="shared" si="3"/>
        <v>4</v>
      </c>
      <c r="BL614" s="2021"/>
      <c r="BM614" s="58"/>
      <c r="BN614" s="2012">
        <f t="shared" si="4"/>
        <v>0</v>
      </c>
      <c r="BO614" s="2013"/>
      <c r="BP614" s="2013"/>
      <c r="BQ614" s="2013"/>
      <c r="BR614" s="2014"/>
      <c r="BS614" s="2018">
        <f t="shared" si="5"/>
        <v>0</v>
      </c>
      <c r="BT614" s="2018"/>
      <c r="BU614" s="2018"/>
      <c r="BV614" s="2018"/>
      <c r="BW614" s="2018"/>
      <c r="BX614" s="2018">
        <f t="shared" si="6"/>
        <v>0</v>
      </c>
      <c r="BY614" s="2018"/>
      <c r="BZ614" s="2018"/>
      <c r="CA614" s="2018"/>
      <c r="CB614" s="2018"/>
      <c r="CC614" s="2018">
        <f t="shared" si="7"/>
        <v>0</v>
      </c>
      <c r="CD614" s="2018"/>
      <c r="CE614" s="2018"/>
      <c r="CF614" s="2018"/>
      <c r="CG614" s="2018"/>
      <c r="CH614" s="2018">
        <f t="shared" si="8"/>
        <v>4</v>
      </c>
      <c r="CI614" s="2018"/>
      <c r="CJ614" s="2018"/>
      <c r="CK614" s="2018"/>
      <c r="CL614" s="2018"/>
      <c r="CM614" s="2018">
        <f t="shared" si="9"/>
        <v>0</v>
      </c>
      <c r="CN614" s="2018"/>
      <c r="CO614" s="2018"/>
      <c r="CP614" s="2018"/>
      <c r="CQ614" s="2018"/>
      <c r="CR614" s="265"/>
      <c r="CS614" s="2036">
        <f t="shared" si="10"/>
        <v>0</v>
      </c>
      <c r="CT614" s="2036"/>
      <c r="CU614" s="2036"/>
      <c r="CV614" s="2036"/>
      <c r="CW614" s="2036"/>
      <c r="CX614" s="2036">
        <f t="shared" si="11"/>
        <v>0</v>
      </c>
      <c r="CY614" s="2036"/>
      <c r="CZ614" s="2036"/>
      <c r="DA614" s="2036"/>
      <c r="DB614" s="2036"/>
      <c r="DC614" s="2036">
        <f t="shared" si="12"/>
        <v>0</v>
      </c>
      <c r="DD614" s="2036"/>
      <c r="DE614" s="2036"/>
      <c r="DF614" s="2036"/>
      <c r="DG614" s="2036"/>
      <c r="DH614" s="2036">
        <f t="shared" si="13"/>
        <v>0</v>
      </c>
      <c r="DI614" s="2036"/>
      <c r="DJ614" s="2036"/>
      <c r="DK614" s="2036"/>
      <c r="DL614" s="2036"/>
      <c r="DM614" s="2036">
        <f t="shared" si="14"/>
        <v>4</v>
      </c>
      <c r="DN614" s="2036"/>
      <c r="DO614" s="2036"/>
      <c r="DP614" s="2036"/>
      <c r="DQ614" s="2036"/>
      <c r="DR614" s="2036">
        <f t="shared" si="15"/>
        <v>0</v>
      </c>
      <c r="DS614" s="2036"/>
      <c r="DT614" s="2036"/>
      <c r="DU614" s="2036"/>
      <c r="DV614" s="2036"/>
      <c r="DX614" s="2037" t="str">
        <f t="shared" si="16"/>
        <v xml:space="preserve"> </v>
      </c>
      <c r="DY614" s="2038"/>
      <c r="DZ614" s="2038"/>
      <c r="EA614" s="2038"/>
      <c r="EB614" s="2039"/>
      <c r="EC614" s="2037" t="str">
        <f t="shared" si="17"/>
        <v xml:space="preserve"> </v>
      </c>
      <c r="ED614" s="2038"/>
      <c r="EE614" s="2038"/>
      <c r="EF614" s="2038"/>
      <c r="EG614" s="2039"/>
      <c r="EH614" s="2037" t="str">
        <f t="shared" si="18"/>
        <v xml:space="preserve"> </v>
      </c>
      <c r="EI614" s="2038"/>
      <c r="EJ614" s="2038"/>
      <c r="EK614" s="2038"/>
      <c r="EL614" s="2039"/>
      <c r="EM614" s="2037" t="str">
        <f t="shared" si="19"/>
        <v xml:space="preserve"> </v>
      </c>
      <c r="EN614" s="2038"/>
      <c r="EO614" s="2038"/>
      <c r="EP614" s="2038"/>
      <c r="EQ614" s="2039"/>
      <c r="ER614" s="2037">
        <f t="shared" si="20"/>
        <v>874</v>
      </c>
      <c r="ES614" s="2038"/>
      <c r="ET614" s="2038"/>
      <c r="EU614" s="2038"/>
      <c r="EV614" s="2039"/>
      <c r="EW614" s="2037" t="str">
        <f t="shared" si="21"/>
        <v xml:space="preserve"> </v>
      </c>
      <c r="EX614" s="2038"/>
      <c r="EY614" s="2038"/>
      <c r="EZ614" s="2038"/>
      <c r="FA614" s="2039"/>
    </row>
    <row r="615" spans="1:157" ht="12.75">
      <c r="A615" s="35"/>
      <c r="B615" s="12" t="s">
        <v>325</v>
      </c>
      <c r="G615" s="2350" t="s">
        <v>2650</v>
      </c>
      <c r="H615" s="2084"/>
      <c r="I615" s="2084"/>
      <c r="J615" s="2084"/>
      <c r="K615" s="2084"/>
      <c r="L615" s="2084"/>
      <c r="O615" s="137" t="s">
        <v>212</v>
      </c>
      <c r="P615" s="2034"/>
      <c r="Q615" s="2034"/>
      <c r="R615" s="2034"/>
      <c r="T615" s="35"/>
      <c r="U615" s="12" t="s">
        <v>325</v>
      </c>
      <c r="Z615" s="2084"/>
      <c r="AA615" s="2084"/>
      <c r="AB615" s="2084"/>
      <c r="AC615" s="2084"/>
      <c r="AD615" s="2084"/>
      <c r="AE615" s="2084"/>
      <c r="AH615" s="137" t="s">
        <v>212</v>
      </c>
      <c r="AI615" s="2034"/>
      <c r="AJ615" s="2034"/>
      <c r="AK615" s="2034"/>
      <c r="AZ615" s="58"/>
      <c r="BA615" s="58"/>
      <c r="BB615" s="58"/>
      <c r="BC615" s="58"/>
      <c r="BD615" s="58"/>
      <c r="BE615" s="2037">
        <f t="shared" si="0"/>
        <v>1</v>
      </c>
      <c r="BF615" s="2039"/>
      <c r="BG615" s="2019">
        <f t="shared" si="1"/>
        <v>19</v>
      </c>
      <c r="BH615" s="2021"/>
      <c r="BI615" s="2037">
        <f t="shared" si="2"/>
        <v>0</v>
      </c>
      <c r="BJ615" s="2039"/>
      <c r="BK615" s="2019">
        <f t="shared" si="3"/>
        <v>0</v>
      </c>
      <c r="BL615" s="2021"/>
      <c r="BM615" s="58"/>
      <c r="BN615" s="2012">
        <f t="shared" si="4"/>
        <v>0</v>
      </c>
      <c r="BO615" s="2013"/>
      <c r="BP615" s="2013"/>
      <c r="BQ615" s="2013"/>
      <c r="BR615" s="2014"/>
      <c r="BS615" s="2018">
        <f t="shared" si="5"/>
        <v>19</v>
      </c>
      <c r="BT615" s="2018"/>
      <c r="BU615" s="2018"/>
      <c r="BV615" s="2018"/>
      <c r="BW615" s="2018"/>
      <c r="BX615" s="2018">
        <f t="shared" si="6"/>
        <v>0</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0</v>
      </c>
      <c r="DI615" s="2036"/>
      <c r="DJ615" s="2036"/>
      <c r="DK615" s="2036"/>
      <c r="DL615" s="2036"/>
      <c r="DM615" s="2036">
        <f t="shared" si="14"/>
        <v>0</v>
      </c>
      <c r="DN615" s="2036"/>
      <c r="DO615" s="2036"/>
      <c r="DP615" s="2036"/>
      <c r="DQ615" s="2036"/>
      <c r="DR615" s="2036">
        <f t="shared" si="15"/>
        <v>0</v>
      </c>
      <c r="DS615" s="2036"/>
      <c r="DT615" s="2036"/>
      <c r="DU615" s="2036"/>
      <c r="DV615" s="2036"/>
      <c r="DX615" s="2037" t="str">
        <f t="shared" si="16"/>
        <v xml:space="preserve"> </v>
      </c>
      <c r="DY615" s="2038"/>
      <c r="DZ615" s="2038"/>
      <c r="EA615" s="2038"/>
      <c r="EB615" s="2039"/>
      <c r="EC615" s="2037">
        <f t="shared" si="17"/>
        <v>1235</v>
      </c>
      <c r="ED615" s="2038"/>
      <c r="EE615" s="2038"/>
      <c r="EF615" s="2038"/>
      <c r="EG615" s="2039"/>
      <c r="EH615" s="2037" t="str">
        <f t="shared" si="18"/>
        <v xml:space="preserve"> </v>
      </c>
      <c r="EI615" s="2038"/>
      <c r="EJ615" s="2038"/>
      <c r="EK615" s="2038"/>
      <c r="EL615" s="2039"/>
      <c r="EM615" s="2037" t="str">
        <f t="shared" si="19"/>
        <v xml:space="preserve"> </v>
      </c>
      <c r="EN615" s="2038"/>
      <c r="EO615" s="2038"/>
      <c r="EP615" s="2038"/>
      <c r="EQ615" s="2039"/>
      <c r="ER615" s="2037" t="str">
        <f t="shared" si="20"/>
        <v xml:space="preserve"> </v>
      </c>
      <c r="ES615" s="2038"/>
      <c r="ET615" s="2038"/>
      <c r="EU615" s="2038"/>
      <c r="EV615" s="2039"/>
      <c r="EW615" s="2037" t="str">
        <f t="shared" si="21"/>
        <v xml:space="preserve"> </v>
      </c>
      <c r="EX615" s="2038"/>
      <c r="EY615" s="2038"/>
      <c r="EZ615" s="2038"/>
      <c r="FA615" s="2039"/>
    </row>
    <row r="616" spans="1:157" ht="12.75">
      <c r="A616" s="35"/>
      <c r="B616" s="12" t="s">
        <v>18</v>
      </c>
      <c r="H616" s="2055"/>
      <c r="I616" s="2055"/>
      <c r="J616" s="2055"/>
      <c r="K616" s="2055"/>
      <c r="L616" s="2055"/>
      <c r="M616" s="2055"/>
      <c r="N616" s="2055"/>
      <c r="O616" s="2055"/>
      <c r="P616" s="2055"/>
      <c r="Q616" s="2055"/>
      <c r="R616" s="2055"/>
      <c r="T616" s="35"/>
      <c r="U616" s="12" t="s">
        <v>18</v>
      </c>
      <c r="AA616" s="2055"/>
      <c r="AB616" s="2055"/>
      <c r="AC616" s="2055"/>
      <c r="AD616" s="2055"/>
      <c r="AE616" s="2055"/>
      <c r="AF616" s="2055"/>
      <c r="AG616" s="2055"/>
      <c r="AH616" s="2055"/>
      <c r="AI616" s="2055"/>
      <c r="AJ616" s="2055"/>
      <c r="AK616" s="2055"/>
      <c r="AZ616" s="58"/>
      <c r="BA616" s="58"/>
      <c r="BB616" s="58"/>
      <c r="BC616" s="58"/>
      <c r="BD616" s="58"/>
      <c r="BE616" s="2037">
        <f t="shared" si="0"/>
        <v>1</v>
      </c>
      <c r="BF616" s="2039"/>
      <c r="BG616" s="2019">
        <f t="shared" si="1"/>
        <v>24</v>
      </c>
      <c r="BH616" s="2021"/>
      <c r="BI616" s="2037">
        <f t="shared" si="2"/>
        <v>0</v>
      </c>
      <c r="BJ616" s="2039"/>
      <c r="BK616" s="2019">
        <f t="shared" si="3"/>
        <v>0</v>
      </c>
      <c r="BL616" s="2021"/>
      <c r="BM616" s="58"/>
      <c r="BN616" s="2012">
        <f t="shared" si="4"/>
        <v>0</v>
      </c>
      <c r="BO616" s="2013"/>
      <c r="BP616" s="2013"/>
      <c r="BQ616" s="2013"/>
      <c r="BR616" s="2014"/>
      <c r="BS616" s="2018">
        <f t="shared" si="5"/>
        <v>0</v>
      </c>
      <c r="BT616" s="2018"/>
      <c r="BU616" s="2018"/>
      <c r="BV616" s="2018"/>
      <c r="BW616" s="2018"/>
      <c r="BX616" s="2018">
        <f t="shared" si="6"/>
        <v>24</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0</v>
      </c>
      <c r="DI616" s="2036"/>
      <c r="DJ616" s="2036"/>
      <c r="DK616" s="2036"/>
      <c r="DL616" s="2036"/>
      <c r="DM616" s="2036">
        <f t="shared" si="14"/>
        <v>0</v>
      </c>
      <c r="DN616" s="2036"/>
      <c r="DO616" s="2036"/>
      <c r="DP616" s="2036"/>
      <c r="DQ616" s="2036"/>
      <c r="DR616" s="2036">
        <f t="shared" si="15"/>
        <v>0</v>
      </c>
      <c r="DS616" s="2036"/>
      <c r="DT616" s="2036"/>
      <c r="DU616" s="2036"/>
      <c r="DV616" s="2036"/>
      <c r="DX616" s="2037" t="str">
        <f t="shared" si="16"/>
        <v xml:space="preserve"> </v>
      </c>
      <c r="DY616" s="2038"/>
      <c r="DZ616" s="2038"/>
      <c r="EA616" s="2038"/>
      <c r="EB616" s="2039"/>
      <c r="EC616" s="2037" t="str">
        <f t="shared" si="17"/>
        <v xml:space="preserve"> </v>
      </c>
      <c r="ED616" s="2038"/>
      <c r="EE616" s="2038"/>
      <c r="EF616" s="2038"/>
      <c r="EG616" s="2039"/>
      <c r="EH616" s="2037">
        <f t="shared" si="18"/>
        <v>1365</v>
      </c>
      <c r="EI616" s="2038"/>
      <c r="EJ616" s="2038"/>
      <c r="EK616" s="2038"/>
      <c r="EL616" s="2039"/>
      <c r="EM616" s="2037" t="str">
        <f t="shared" si="19"/>
        <v xml:space="preserve"> </v>
      </c>
      <c r="EN616" s="2038"/>
      <c r="EO616" s="2038"/>
      <c r="EP616" s="2038"/>
      <c r="EQ616" s="2039"/>
      <c r="ER616" s="2037" t="str">
        <f t="shared" si="20"/>
        <v xml:space="preserve"> </v>
      </c>
      <c r="ES616" s="2038"/>
      <c r="ET616" s="2038"/>
      <c r="EU616" s="2038"/>
      <c r="EV616" s="2039"/>
      <c r="EW616" s="2037" t="str">
        <f t="shared" si="21"/>
        <v xml:space="preserve"> </v>
      </c>
      <c r="EX616" s="2038"/>
      <c r="EY616" s="2038"/>
      <c r="EZ616" s="2038"/>
      <c r="FA616" s="2039"/>
    </row>
    <row r="617" spans="1:157" ht="12.75">
      <c r="A617" s="35"/>
      <c r="B617" s="12" t="s">
        <v>20</v>
      </c>
      <c r="N617" s="2033" t="s">
        <v>578</v>
      </c>
      <c r="O617" s="2033"/>
      <c r="T617" s="35"/>
      <c r="U617" s="12" t="s">
        <v>20</v>
      </c>
      <c r="AG617" s="2033" t="s">
        <v>706</v>
      </c>
      <c r="AH617" s="2033"/>
      <c r="AZ617" s="58"/>
      <c r="BA617" s="58"/>
      <c r="BB617" s="58"/>
      <c r="BC617" s="58"/>
      <c r="BD617" s="58"/>
      <c r="BE617" s="2037">
        <f t="shared" si="0"/>
        <v>1</v>
      </c>
      <c r="BF617" s="2039"/>
      <c r="BG617" s="2019">
        <f t="shared" si="1"/>
        <v>25</v>
      </c>
      <c r="BH617" s="2021"/>
      <c r="BI617" s="2037">
        <f t="shared" si="2"/>
        <v>0</v>
      </c>
      <c r="BJ617" s="2039"/>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0</v>
      </c>
      <c r="BY617" s="2018"/>
      <c r="BZ617" s="2018"/>
      <c r="CA617" s="2018"/>
      <c r="CB617" s="2018"/>
      <c r="CC617" s="2018">
        <f t="shared" si="7"/>
        <v>25</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6">
        <f t="shared" si="10"/>
        <v>0</v>
      </c>
      <c r="CT617" s="2036"/>
      <c r="CU617" s="2036"/>
      <c r="CV617" s="2036"/>
      <c r="CW617" s="2036"/>
      <c r="CX617" s="2036">
        <f t="shared" si="11"/>
        <v>0</v>
      </c>
      <c r="CY617" s="2036"/>
      <c r="CZ617" s="2036"/>
      <c r="DA617" s="2036"/>
      <c r="DB617" s="2036"/>
      <c r="DC617" s="2036">
        <f t="shared" si="12"/>
        <v>0</v>
      </c>
      <c r="DD617" s="2036"/>
      <c r="DE617" s="2036"/>
      <c r="DF617" s="2036"/>
      <c r="DG617" s="2036"/>
      <c r="DH617" s="2036">
        <f t="shared" si="13"/>
        <v>0</v>
      </c>
      <c r="DI617" s="2036"/>
      <c r="DJ617" s="2036"/>
      <c r="DK617" s="2036"/>
      <c r="DL617" s="2036"/>
      <c r="DM617" s="2036">
        <f t="shared" si="14"/>
        <v>0</v>
      </c>
      <c r="DN617" s="2036"/>
      <c r="DO617" s="2036"/>
      <c r="DP617" s="2036"/>
      <c r="DQ617" s="2036"/>
      <c r="DR617" s="2036">
        <f t="shared" si="15"/>
        <v>0</v>
      </c>
      <c r="DS617" s="2036"/>
      <c r="DT617" s="2036"/>
      <c r="DU617" s="2036"/>
      <c r="DV617" s="2036"/>
      <c r="DX617" s="2037" t="str">
        <f t="shared" si="16"/>
        <v xml:space="preserve"> </v>
      </c>
      <c r="DY617" s="2038"/>
      <c r="DZ617" s="2038"/>
      <c r="EA617" s="2038"/>
      <c r="EB617" s="2039"/>
      <c r="EC617" s="2037" t="str">
        <f t="shared" si="17"/>
        <v xml:space="preserve"> </v>
      </c>
      <c r="ED617" s="2038"/>
      <c r="EE617" s="2038"/>
      <c r="EF617" s="2038"/>
      <c r="EG617" s="2039"/>
      <c r="EH617" s="2037" t="str">
        <f t="shared" si="18"/>
        <v xml:space="preserve"> </v>
      </c>
      <c r="EI617" s="2038"/>
      <c r="EJ617" s="2038"/>
      <c r="EK617" s="2038"/>
      <c r="EL617" s="2039"/>
      <c r="EM617" s="2037">
        <f t="shared" si="19"/>
        <v>1496</v>
      </c>
      <c r="EN617" s="2038"/>
      <c r="EO617" s="2038"/>
      <c r="EP617" s="2038"/>
      <c r="EQ617" s="2039"/>
      <c r="ER617" s="2037" t="str">
        <f t="shared" si="20"/>
        <v xml:space="preserve"> </v>
      </c>
      <c r="ES617" s="2038"/>
      <c r="ET617" s="2038"/>
      <c r="EU617" s="2038"/>
      <c r="EV617" s="2039"/>
      <c r="EW617" s="2037" t="str">
        <f t="shared" si="21"/>
        <v xml:space="preserve"> </v>
      </c>
      <c r="EX617" s="2038"/>
      <c r="EY617" s="2038"/>
      <c r="EZ617" s="2038"/>
      <c r="FA617" s="203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1</v>
      </c>
      <c r="BF618" s="2039"/>
      <c r="BG618" s="2019">
        <f t="shared" si="1"/>
        <v>4</v>
      </c>
      <c r="BH618" s="2021"/>
      <c r="BI618" s="2037">
        <f t="shared" si="2"/>
        <v>0</v>
      </c>
      <c r="BJ618" s="2039"/>
      <c r="BK618" s="2019">
        <f t="shared" si="3"/>
        <v>0</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0</v>
      </c>
      <c r="CD618" s="2018"/>
      <c r="CE618" s="2018"/>
      <c r="CF618" s="2018"/>
      <c r="CG618" s="2018"/>
      <c r="CH618" s="2018">
        <f t="shared" si="8"/>
        <v>4</v>
      </c>
      <c r="CI618" s="2018"/>
      <c r="CJ618" s="2018"/>
      <c r="CK618" s="2018"/>
      <c r="CL618" s="2018"/>
      <c r="CM618" s="2018">
        <f t="shared" si="9"/>
        <v>0</v>
      </c>
      <c r="CN618" s="2018"/>
      <c r="CO618" s="2018"/>
      <c r="CP618" s="2018"/>
      <c r="CQ618" s="2018"/>
      <c r="CR618" s="265"/>
      <c r="CS618" s="2036">
        <f t="shared" si="10"/>
        <v>0</v>
      </c>
      <c r="CT618" s="2036"/>
      <c r="CU618" s="2036"/>
      <c r="CV618" s="2036"/>
      <c r="CW618" s="2036"/>
      <c r="CX618" s="2036">
        <f t="shared" si="11"/>
        <v>0</v>
      </c>
      <c r="CY618" s="2036"/>
      <c r="CZ618" s="2036"/>
      <c r="DA618" s="2036"/>
      <c r="DB618" s="2036"/>
      <c r="DC618" s="2036">
        <f t="shared" si="12"/>
        <v>0</v>
      </c>
      <c r="DD618" s="2036"/>
      <c r="DE618" s="2036"/>
      <c r="DF618" s="2036"/>
      <c r="DG618" s="2036"/>
      <c r="DH618" s="2036">
        <f t="shared" si="13"/>
        <v>0</v>
      </c>
      <c r="DI618" s="2036"/>
      <c r="DJ618" s="2036"/>
      <c r="DK618" s="2036"/>
      <c r="DL618" s="2036"/>
      <c r="DM618" s="2036">
        <f t="shared" si="14"/>
        <v>0</v>
      </c>
      <c r="DN618" s="2036"/>
      <c r="DO618" s="2036"/>
      <c r="DP618" s="2036"/>
      <c r="DQ618" s="2036"/>
      <c r="DR618" s="2036">
        <f t="shared" si="15"/>
        <v>0</v>
      </c>
      <c r="DS618" s="2036"/>
      <c r="DT618" s="2036"/>
      <c r="DU618" s="2036"/>
      <c r="DV618" s="2036"/>
      <c r="DX618" s="2037" t="str">
        <f t="shared" si="16"/>
        <v xml:space="preserve"> </v>
      </c>
      <c r="DY618" s="2038"/>
      <c r="DZ618" s="2038"/>
      <c r="EA618" s="2038"/>
      <c r="EB618" s="2039"/>
      <c r="EC618" s="2037" t="str">
        <f t="shared" si="17"/>
        <v xml:space="preserve"> </v>
      </c>
      <c r="ED618" s="2038"/>
      <c r="EE618" s="2038"/>
      <c r="EF618" s="2038"/>
      <c r="EG618" s="2039"/>
      <c r="EH618" s="2037" t="str">
        <f t="shared" si="18"/>
        <v xml:space="preserve"> </v>
      </c>
      <c r="EI618" s="2038"/>
      <c r="EJ618" s="2038"/>
      <c r="EK618" s="2038"/>
      <c r="EL618" s="2039"/>
      <c r="EM618" s="2037" t="str">
        <f t="shared" si="19"/>
        <v xml:space="preserve"> </v>
      </c>
      <c r="EN618" s="2038"/>
      <c r="EO618" s="2038"/>
      <c r="EP618" s="2038"/>
      <c r="EQ618" s="2039"/>
      <c r="ER618" s="2037">
        <f t="shared" si="20"/>
        <v>1593</v>
      </c>
      <c r="ES618" s="2038"/>
      <c r="ET618" s="2038"/>
      <c r="EU618" s="2038"/>
      <c r="EV618" s="2039"/>
      <c r="EW618" s="2037" t="str">
        <f t="shared" si="21"/>
        <v xml:space="preserve"> </v>
      </c>
      <c r="EX618" s="2038"/>
      <c r="EY618" s="2038"/>
      <c r="EZ618" s="2038"/>
      <c r="FA618" s="2039"/>
    </row>
    <row r="619" spans="1:157" s="7" customFormat="1" ht="12.75">
      <c r="A619" s="87" t="s">
        <v>372</v>
      </c>
      <c r="B619" s="12" t="s">
        <v>496</v>
      </c>
      <c r="C619" s="12"/>
      <c r="D619" s="12"/>
      <c r="E619" s="12"/>
      <c r="F619" s="12"/>
      <c r="G619" s="2023">
        <f>C574</f>
        <v>0</v>
      </c>
      <c r="H619" s="2023"/>
      <c r="I619" s="2023"/>
      <c r="J619" s="2023"/>
      <c r="K619" s="2023"/>
      <c r="L619" s="2023"/>
      <c r="M619" s="2023"/>
      <c r="N619" s="2023"/>
      <c r="O619" s="2023"/>
      <c r="P619" s="2023"/>
      <c r="Q619" s="2023"/>
      <c r="R619" s="2023"/>
      <c r="S619" s="12"/>
      <c r="T619" s="87" t="s">
        <v>373</v>
      </c>
      <c r="U619" s="12" t="s">
        <v>496</v>
      </c>
      <c r="V619" s="12"/>
      <c r="W619" s="12"/>
      <c r="X619" s="12"/>
      <c r="Y619" s="12"/>
      <c r="Z619" s="2023">
        <f>C575</f>
        <v>0</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37">
        <f t="shared" si="0"/>
        <v>0</v>
      </c>
      <c r="BF619" s="2039"/>
      <c r="BG619" s="2019">
        <f t="shared" si="1"/>
        <v>0</v>
      </c>
      <c r="BH619" s="2021"/>
      <c r="BI619" s="2037">
        <f t="shared" si="2"/>
        <v>0</v>
      </c>
      <c r="BJ619" s="2039"/>
      <c r="BK619" s="2019">
        <f t="shared" si="3"/>
        <v>0</v>
      </c>
      <c r="BL619" s="2021"/>
      <c r="BM619" s="58"/>
      <c r="BN619" s="2012">
        <f t="shared" si="4"/>
        <v>0</v>
      </c>
      <c r="BO619" s="2013"/>
      <c r="BP619" s="2013"/>
      <c r="BQ619" s="2013"/>
      <c r="BR619" s="2014"/>
      <c r="BS619" s="2018">
        <f t="shared" si="5"/>
        <v>10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37" t="str">
        <f t="shared" si="16"/>
        <v xml:space="preserve"> </v>
      </c>
      <c r="DY619" s="2038"/>
      <c r="DZ619" s="2038"/>
      <c r="EA619" s="2038"/>
      <c r="EB619" s="2039"/>
      <c r="EC619" s="2037">
        <f t="shared" si="17"/>
        <v>1502</v>
      </c>
      <c r="ED619" s="2038"/>
      <c r="EE619" s="2038"/>
      <c r="EF619" s="2038"/>
      <c r="EG619" s="2039"/>
      <c r="EH619" s="2037" t="str">
        <f t="shared" si="18"/>
        <v xml:space="preserve"> </v>
      </c>
      <c r="EI619" s="2038"/>
      <c r="EJ619" s="2038"/>
      <c r="EK619" s="2038"/>
      <c r="EL619" s="2039"/>
      <c r="EM619" s="2037" t="str">
        <f t="shared" si="19"/>
        <v xml:space="preserve"> </v>
      </c>
      <c r="EN619" s="2038"/>
      <c r="EO619" s="2038"/>
      <c r="EP619" s="2038"/>
      <c r="EQ619" s="2039"/>
      <c r="ER619" s="2037" t="str">
        <f t="shared" si="20"/>
        <v xml:space="preserve"> </v>
      </c>
      <c r="ES619" s="2038"/>
      <c r="ET619" s="2038"/>
      <c r="EU619" s="2038"/>
      <c r="EV619" s="2039"/>
      <c r="EW619" s="2037" t="str">
        <f t="shared" si="21"/>
        <v xml:space="preserve"> </v>
      </c>
      <c r="EX619" s="2038"/>
      <c r="EY619" s="2038"/>
      <c r="EZ619" s="2038"/>
      <c r="FA619" s="2039"/>
    </row>
    <row r="620" spans="1:157" s="7" customFormat="1" ht="12.75">
      <c r="A620" s="12"/>
      <c r="B620" s="12" t="s">
        <v>90</v>
      </c>
      <c r="C620" s="12"/>
      <c r="D620" s="12"/>
      <c r="E620" s="12"/>
      <c r="F620" s="12"/>
      <c r="G620" s="2055"/>
      <c r="H620" s="2055"/>
      <c r="I620" s="2055"/>
      <c r="J620" s="2055"/>
      <c r="K620" s="2055"/>
      <c r="L620" s="2055"/>
      <c r="M620" s="2055"/>
      <c r="N620" s="2055"/>
      <c r="O620" s="2055"/>
      <c r="P620" s="2055"/>
      <c r="Q620" s="2055"/>
      <c r="R620" s="2055"/>
      <c r="S620" s="12"/>
      <c r="T620" s="12"/>
      <c r="U620" s="12" t="s">
        <v>90</v>
      </c>
      <c r="V620" s="12"/>
      <c r="W620" s="12"/>
      <c r="X620" s="12"/>
      <c r="Y620" s="12"/>
      <c r="Z620" s="2055"/>
      <c r="AA620" s="2055"/>
      <c r="AB620" s="2055"/>
      <c r="AC620" s="2055"/>
      <c r="AD620" s="2055"/>
      <c r="AE620" s="2055"/>
      <c r="AF620" s="2055"/>
      <c r="AG620" s="2055"/>
      <c r="AH620" s="2055"/>
      <c r="AI620" s="2055"/>
      <c r="AJ620" s="2055"/>
      <c r="AK620" s="2055"/>
      <c r="AL620" s="12"/>
      <c r="AM620" s="39"/>
      <c r="AN620" s="39"/>
      <c r="AO620" s="39"/>
      <c r="AP620" s="39"/>
      <c r="AQ620" s="39"/>
      <c r="AR620" s="39"/>
      <c r="AS620" s="39"/>
      <c r="AT620" s="39"/>
      <c r="AU620" s="39"/>
      <c r="AV620" s="39"/>
      <c r="AW620" s="39"/>
      <c r="AX620" s="39"/>
      <c r="AY620" s="39"/>
      <c r="AZ620" s="58"/>
      <c r="BA620" s="58"/>
      <c r="BB620" s="58"/>
      <c r="BC620" s="58"/>
      <c r="BD620" s="58"/>
      <c r="BE620" s="2037">
        <f t="shared" si="0"/>
        <v>0</v>
      </c>
      <c r="BF620" s="2039"/>
      <c r="BG620" s="2019">
        <f t="shared" si="1"/>
        <v>0</v>
      </c>
      <c r="BH620" s="2021"/>
      <c r="BI620" s="2037">
        <f t="shared" si="2"/>
        <v>0</v>
      </c>
      <c r="BJ620" s="2039"/>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10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37" t="str">
        <f t="shared" si="16"/>
        <v xml:space="preserve"> </v>
      </c>
      <c r="DY620" s="2038"/>
      <c r="DZ620" s="2038"/>
      <c r="EA620" s="2038"/>
      <c r="EB620" s="2039"/>
      <c r="EC620" s="2037" t="str">
        <f t="shared" si="17"/>
        <v xml:space="preserve"> </v>
      </c>
      <c r="ED620" s="2038"/>
      <c r="EE620" s="2038"/>
      <c r="EF620" s="2038"/>
      <c r="EG620" s="2039"/>
      <c r="EH620" s="2037">
        <f t="shared" si="18"/>
        <v>1665</v>
      </c>
      <c r="EI620" s="2038"/>
      <c r="EJ620" s="2038"/>
      <c r="EK620" s="2038"/>
      <c r="EL620" s="2039"/>
      <c r="EM620" s="2037" t="str">
        <f t="shared" si="19"/>
        <v xml:space="preserve"> </v>
      </c>
      <c r="EN620" s="2038"/>
      <c r="EO620" s="2038"/>
      <c r="EP620" s="2038"/>
      <c r="EQ620" s="2039"/>
      <c r="ER620" s="2037" t="str">
        <f t="shared" si="20"/>
        <v xml:space="preserve"> </v>
      </c>
      <c r="ES620" s="2038"/>
      <c r="ET620" s="2038"/>
      <c r="EU620" s="2038"/>
      <c r="EV620" s="2039"/>
      <c r="EW620" s="2037" t="str">
        <f t="shared" si="21"/>
        <v xml:space="preserve"> </v>
      </c>
      <c r="EX620" s="2038"/>
      <c r="EY620" s="2038"/>
      <c r="EZ620" s="2038"/>
      <c r="FA620" s="2039"/>
    </row>
    <row r="621" spans="1:157" ht="12.75">
      <c r="B621" s="12" t="s">
        <v>615</v>
      </c>
      <c r="G621" s="2055"/>
      <c r="H621" s="2055"/>
      <c r="I621" s="2055"/>
      <c r="J621" s="2055"/>
      <c r="K621" s="2055"/>
      <c r="L621" s="2055"/>
      <c r="M621" s="2055"/>
      <c r="N621" s="2055"/>
      <c r="O621" s="2055"/>
      <c r="P621" s="2055"/>
      <c r="Q621" s="2055"/>
      <c r="R621" s="2055"/>
      <c r="U621" s="12" t="s">
        <v>615</v>
      </c>
      <c r="Z621" s="2035"/>
      <c r="AA621" s="2035"/>
      <c r="AB621" s="2035"/>
      <c r="AC621" s="2035"/>
      <c r="AD621" s="2035"/>
      <c r="AE621" s="2035"/>
      <c r="AF621" s="2035"/>
      <c r="AG621" s="2035"/>
      <c r="AH621" s="2035"/>
      <c r="AI621" s="2035"/>
      <c r="AJ621" s="2035"/>
      <c r="AK621" s="2035"/>
      <c r="AZ621" s="58"/>
      <c r="BA621" s="58"/>
      <c r="BB621" s="58"/>
      <c r="BC621" s="58"/>
      <c r="BD621" s="58"/>
      <c r="BE621" s="2037">
        <f t="shared" si="0"/>
        <v>0</v>
      </c>
      <c r="BF621" s="2039"/>
      <c r="BG621" s="2019">
        <f t="shared" si="1"/>
        <v>0</v>
      </c>
      <c r="BH621" s="2021"/>
      <c r="BI621" s="2037">
        <f t="shared" si="2"/>
        <v>0</v>
      </c>
      <c r="BJ621" s="2039"/>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11</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0</v>
      </c>
      <c r="DI621" s="2036"/>
      <c r="DJ621" s="2036"/>
      <c r="DK621" s="2036"/>
      <c r="DL621" s="2036"/>
      <c r="DM621" s="2036">
        <f t="shared" si="14"/>
        <v>0</v>
      </c>
      <c r="DN621" s="2036"/>
      <c r="DO621" s="2036"/>
      <c r="DP621" s="2036"/>
      <c r="DQ621" s="2036"/>
      <c r="DR621" s="2036">
        <f t="shared" si="15"/>
        <v>0</v>
      </c>
      <c r="DS621" s="2036"/>
      <c r="DT621" s="2036"/>
      <c r="DU621" s="2036"/>
      <c r="DV621" s="2036"/>
      <c r="DX621" s="2037" t="str">
        <f t="shared" si="16"/>
        <v xml:space="preserve"> </v>
      </c>
      <c r="DY621" s="2038"/>
      <c r="DZ621" s="2038"/>
      <c r="EA621" s="2038"/>
      <c r="EB621" s="2039"/>
      <c r="EC621" s="2037" t="str">
        <f t="shared" si="17"/>
        <v xml:space="preserve"> </v>
      </c>
      <c r="ED621" s="2038"/>
      <c r="EE621" s="2038"/>
      <c r="EF621" s="2038"/>
      <c r="EG621" s="2039"/>
      <c r="EH621" s="2037" t="str">
        <f t="shared" si="18"/>
        <v xml:space="preserve"> </v>
      </c>
      <c r="EI621" s="2038"/>
      <c r="EJ621" s="2038"/>
      <c r="EK621" s="2038"/>
      <c r="EL621" s="2039"/>
      <c r="EM621" s="2037">
        <f t="shared" si="19"/>
        <v>1829</v>
      </c>
      <c r="EN621" s="2038"/>
      <c r="EO621" s="2038"/>
      <c r="EP621" s="2038"/>
      <c r="EQ621" s="2039"/>
      <c r="ER621" s="2037" t="str">
        <f t="shared" si="20"/>
        <v xml:space="preserve"> </v>
      </c>
      <c r="ES621" s="2038"/>
      <c r="ET621" s="2038"/>
      <c r="EU621" s="2038"/>
      <c r="EV621" s="2039"/>
      <c r="EW621" s="2037" t="str">
        <f t="shared" si="21"/>
        <v xml:space="preserve"> </v>
      </c>
      <c r="EX621" s="2038"/>
      <c r="EY621" s="2038"/>
      <c r="EZ621" s="2038"/>
      <c r="FA621" s="2039"/>
    </row>
    <row r="622" spans="1:157" ht="12.75">
      <c r="B622" s="12" t="s">
        <v>17</v>
      </c>
      <c r="G622" s="2055"/>
      <c r="H622" s="2055"/>
      <c r="I622" s="2055"/>
      <c r="J622" s="2055"/>
      <c r="K622" s="2055"/>
      <c r="L622" s="2055"/>
      <c r="M622" s="2055"/>
      <c r="N622" s="2055"/>
      <c r="O622" s="2055"/>
      <c r="P622" s="2055"/>
      <c r="Q622" s="2055"/>
      <c r="R622" s="2055"/>
      <c r="U622" s="12" t="s">
        <v>17</v>
      </c>
      <c r="Z622" s="2035"/>
      <c r="AA622" s="2035"/>
      <c r="AB622" s="2035"/>
      <c r="AC622" s="2035"/>
      <c r="AD622" s="2035"/>
      <c r="AE622" s="2035"/>
      <c r="AF622" s="2035"/>
      <c r="AG622" s="2035"/>
      <c r="AH622" s="2035"/>
      <c r="AI622" s="2035"/>
      <c r="AJ622" s="2035"/>
      <c r="AK622" s="2035"/>
      <c r="AZ622" s="58"/>
      <c r="BA622" s="58"/>
      <c r="BB622" s="58"/>
      <c r="BC622" s="58"/>
      <c r="BD622" s="58"/>
      <c r="BE622" s="2037">
        <f t="shared" si="0"/>
        <v>0</v>
      </c>
      <c r="BF622" s="2039"/>
      <c r="BG622" s="2019">
        <f t="shared" si="1"/>
        <v>0</v>
      </c>
      <c r="BH622" s="2021"/>
      <c r="BI622" s="2037">
        <f t="shared" si="2"/>
        <v>0</v>
      </c>
      <c r="BJ622" s="2039"/>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3</v>
      </c>
      <c r="CI622" s="2018"/>
      <c r="CJ622" s="2018"/>
      <c r="CK622" s="2018"/>
      <c r="CL622" s="2018"/>
      <c r="CM622" s="2018">
        <f t="shared" si="9"/>
        <v>0</v>
      </c>
      <c r="CN622" s="2018"/>
      <c r="CO622" s="2018"/>
      <c r="CP622" s="2018"/>
      <c r="CQ622" s="2018"/>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0</v>
      </c>
      <c r="DI622" s="2036"/>
      <c r="DJ622" s="2036"/>
      <c r="DK622" s="2036"/>
      <c r="DL622" s="2036"/>
      <c r="DM622" s="2036">
        <f t="shared" si="14"/>
        <v>0</v>
      </c>
      <c r="DN622" s="2036"/>
      <c r="DO622" s="2036"/>
      <c r="DP622" s="2036"/>
      <c r="DQ622" s="2036"/>
      <c r="DR622" s="2036">
        <f t="shared" si="15"/>
        <v>0</v>
      </c>
      <c r="DS622" s="2036"/>
      <c r="DT622" s="2036"/>
      <c r="DU622" s="2036"/>
      <c r="DV622" s="2036"/>
      <c r="DX622" s="2037" t="str">
        <f t="shared" si="16"/>
        <v xml:space="preserve"> </v>
      </c>
      <c r="DY622" s="2038"/>
      <c r="DZ622" s="2038"/>
      <c r="EA622" s="2038"/>
      <c r="EB622" s="2039"/>
      <c r="EC622" s="2037" t="str">
        <f t="shared" si="17"/>
        <v xml:space="preserve"> </v>
      </c>
      <c r="ED622" s="2038"/>
      <c r="EE622" s="2038"/>
      <c r="EF622" s="2038"/>
      <c r="EG622" s="2039"/>
      <c r="EH622" s="2037" t="str">
        <f t="shared" si="18"/>
        <v xml:space="preserve"> </v>
      </c>
      <c r="EI622" s="2038"/>
      <c r="EJ622" s="2038"/>
      <c r="EK622" s="2038"/>
      <c r="EL622" s="2039"/>
      <c r="EM622" s="2037" t="str">
        <f t="shared" si="19"/>
        <v xml:space="preserve"> </v>
      </c>
      <c r="EN622" s="2038"/>
      <c r="EO622" s="2038"/>
      <c r="EP622" s="2038"/>
      <c r="EQ622" s="2039"/>
      <c r="ER622" s="2037">
        <f t="shared" si="20"/>
        <v>1953</v>
      </c>
      <c r="ES622" s="2038"/>
      <c r="ET622" s="2038"/>
      <c r="EU622" s="2038"/>
      <c r="EV622" s="2039"/>
      <c r="EW622" s="2037" t="str">
        <f t="shared" si="21"/>
        <v xml:space="preserve"> </v>
      </c>
      <c r="EX622" s="2038"/>
      <c r="EY622" s="2038"/>
      <c r="EZ622" s="2038"/>
      <c r="FA622" s="2039"/>
    </row>
    <row r="623" spans="1:157" ht="12.75">
      <c r="B623" s="12" t="s">
        <v>325</v>
      </c>
      <c r="G623" s="2084"/>
      <c r="H623" s="2084"/>
      <c r="I623" s="2084"/>
      <c r="J623" s="2084"/>
      <c r="K623" s="2084"/>
      <c r="L623" s="2084"/>
      <c r="O623" s="137" t="s">
        <v>212</v>
      </c>
      <c r="P623" s="2034"/>
      <c r="Q623" s="2034"/>
      <c r="R623" s="2034"/>
      <c r="U623" s="12" t="s">
        <v>325</v>
      </c>
      <c r="Z623" s="2084"/>
      <c r="AA623" s="2084"/>
      <c r="AB623" s="2084"/>
      <c r="AC623" s="2084"/>
      <c r="AD623" s="2084"/>
      <c r="AE623" s="2084"/>
      <c r="AH623" s="137" t="s">
        <v>212</v>
      </c>
      <c r="AI623" s="2034"/>
      <c r="AJ623" s="2034"/>
      <c r="AK623" s="2034"/>
      <c r="AZ623" s="58"/>
      <c r="BA623" s="58"/>
      <c r="BB623" s="58"/>
      <c r="BC623" s="58"/>
      <c r="BD623" s="58"/>
      <c r="BE623" s="2037">
        <f t="shared" si="0"/>
        <v>0</v>
      </c>
      <c r="BF623" s="2039"/>
      <c r="BG623" s="2019">
        <f t="shared" si="1"/>
        <v>0</v>
      </c>
      <c r="BH623" s="2021"/>
      <c r="BI623" s="2037">
        <f t="shared" si="2"/>
        <v>0</v>
      </c>
      <c r="BJ623" s="2039"/>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37" t="str">
        <f t="shared" si="16"/>
        <v xml:space="preserve"> </v>
      </c>
      <c r="DY623" s="2038"/>
      <c r="DZ623" s="2038"/>
      <c r="EA623" s="2038"/>
      <c r="EB623" s="2039"/>
      <c r="EC623" s="2037" t="str">
        <f t="shared" si="17"/>
        <v xml:space="preserve"> </v>
      </c>
      <c r="ED623" s="2038"/>
      <c r="EE623" s="2038"/>
      <c r="EF623" s="2038"/>
      <c r="EG623" s="2039"/>
      <c r="EH623" s="2037" t="str">
        <f t="shared" si="18"/>
        <v xml:space="preserve"> </v>
      </c>
      <c r="EI623" s="2038"/>
      <c r="EJ623" s="2038"/>
      <c r="EK623" s="2038"/>
      <c r="EL623" s="2039"/>
      <c r="EM623" s="2037" t="str">
        <f t="shared" si="19"/>
        <v xml:space="preserve"> </v>
      </c>
      <c r="EN623" s="2038"/>
      <c r="EO623" s="2038"/>
      <c r="EP623" s="2038"/>
      <c r="EQ623" s="2039"/>
      <c r="ER623" s="2037" t="str">
        <f t="shared" si="20"/>
        <v xml:space="preserve"> </v>
      </c>
      <c r="ES623" s="2038"/>
      <c r="ET623" s="2038"/>
      <c r="EU623" s="2038"/>
      <c r="EV623" s="2039"/>
      <c r="EW623" s="2037" t="str">
        <f t="shared" si="21"/>
        <v xml:space="preserve"> </v>
      </c>
      <c r="EX623" s="2038"/>
      <c r="EY623" s="2038"/>
      <c r="EZ623" s="2038"/>
      <c r="FA623" s="2039"/>
    </row>
    <row r="624" spans="1:157" ht="12.75">
      <c r="B624" s="12" t="s">
        <v>18</v>
      </c>
      <c r="H624" s="2055"/>
      <c r="I624" s="2055"/>
      <c r="J624" s="2055"/>
      <c r="K624" s="2055"/>
      <c r="L624" s="2055"/>
      <c r="M624" s="2055"/>
      <c r="N624" s="2055"/>
      <c r="O624" s="2055"/>
      <c r="P624" s="2055"/>
      <c r="Q624" s="2055"/>
      <c r="R624" s="2055"/>
      <c r="U624" s="12" t="s">
        <v>18</v>
      </c>
      <c r="AA624" s="2055"/>
      <c r="AB624" s="2055"/>
      <c r="AC624" s="2055"/>
      <c r="AD624" s="2055"/>
      <c r="AE624" s="2055"/>
      <c r="AF624" s="2055"/>
      <c r="AG624" s="2055"/>
      <c r="AH624" s="2055"/>
      <c r="AI624" s="2055"/>
      <c r="AJ624" s="2055"/>
      <c r="AK624" s="2055"/>
      <c r="AZ624" s="58"/>
      <c r="BA624" s="58"/>
      <c r="BB624" s="58"/>
      <c r="BC624" s="58"/>
      <c r="BD624" s="58"/>
      <c r="BE624" s="2037">
        <f t="shared" si="0"/>
        <v>0</v>
      </c>
      <c r="BF624" s="2039"/>
      <c r="BG624" s="2019">
        <f t="shared" si="1"/>
        <v>0</v>
      </c>
      <c r="BH624" s="2021"/>
      <c r="BI624" s="2037">
        <f t="shared" si="2"/>
        <v>0</v>
      </c>
      <c r="BJ624" s="2039"/>
      <c r="BK624" s="2019">
        <f t="shared" si="3"/>
        <v>0</v>
      </c>
      <c r="BL624" s="2021"/>
      <c r="BM624" s="58"/>
      <c r="BN624" s="2012">
        <f t="shared" si="4"/>
        <v>0</v>
      </c>
      <c r="BO624" s="2013"/>
      <c r="BP624" s="2013"/>
      <c r="BQ624" s="2013"/>
      <c r="BR624" s="201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37" t="str">
        <f t="shared" si="16"/>
        <v xml:space="preserve"> </v>
      </c>
      <c r="DY624" s="2038"/>
      <c r="DZ624" s="2038"/>
      <c r="EA624" s="2038"/>
      <c r="EB624" s="2039"/>
      <c r="EC624" s="2037" t="str">
        <f t="shared" si="17"/>
        <v xml:space="preserve"> </v>
      </c>
      <c r="ED624" s="2038"/>
      <c r="EE624" s="2038"/>
      <c r="EF624" s="2038"/>
      <c r="EG624" s="2039"/>
      <c r="EH624" s="2037" t="str">
        <f t="shared" si="18"/>
        <v xml:space="preserve"> </v>
      </c>
      <c r="EI624" s="2038"/>
      <c r="EJ624" s="2038"/>
      <c r="EK624" s="2038"/>
      <c r="EL624" s="2039"/>
      <c r="EM624" s="2037" t="str">
        <f t="shared" si="19"/>
        <v xml:space="preserve"> </v>
      </c>
      <c r="EN624" s="2038"/>
      <c r="EO624" s="2038"/>
      <c r="EP624" s="2038"/>
      <c r="EQ624" s="2039"/>
      <c r="ER624" s="2037" t="str">
        <f t="shared" si="20"/>
        <v xml:space="preserve"> </v>
      </c>
      <c r="ES624" s="2038"/>
      <c r="ET624" s="2038"/>
      <c r="EU624" s="2038"/>
      <c r="EV624" s="2039"/>
      <c r="EW624" s="2037" t="str">
        <f t="shared" si="21"/>
        <v xml:space="preserve"> </v>
      </c>
      <c r="EX624" s="2038"/>
      <c r="EY624" s="2038"/>
      <c r="EZ624" s="2038"/>
      <c r="FA624" s="2039"/>
    </row>
    <row r="625" spans="1:157" ht="12.75">
      <c r="B625" s="12" t="s">
        <v>20</v>
      </c>
      <c r="N625" s="2033" t="s">
        <v>706</v>
      </c>
      <c r="O625" s="2033"/>
      <c r="U625" s="12" t="s">
        <v>20</v>
      </c>
      <c r="AG625" s="2033" t="s">
        <v>706</v>
      </c>
      <c r="AH625" s="2033"/>
      <c r="AZ625" s="58"/>
      <c r="BA625" s="58"/>
      <c r="BB625" s="58"/>
      <c r="BC625" s="58"/>
      <c r="BD625" s="58"/>
      <c r="BE625" s="2037">
        <f t="shared" si="0"/>
        <v>0</v>
      </c>
      <c r="BF625" s="2039"/>
      <c r="BG625" s="2019">
        <f t="shared" si="1"/>
        <v>0</v>
      </c>
      <c r="BH625" s="2021"/>
      <c r="BI625" s="2037">
        <f t="shared" si="2"/>
        <v>0</v>
      </c>
      <c r="BJ625" s="2039"/>
      <c r="BK625" s="2019">
        <f t="shared" si="3"/>
        <v>0</v>
      </c>
      <c r="BL625" s="2021"/>
      <c r="BM625" s="58"/>
      <c r="BN625" s="2012">
        <f t="shared" si="4"/>
        <v>0</v>
      </c>
      <c r="BO625" s="2013"/>
      <c r="BP625" s="2013"/>
      <c r="BQ625" s="2013"/>
      <c r="BR625" s="201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37" t="str">
        <f t="shared" si="16"/>
        <v xml:space="preserve"> </v>
      </c>
      <c r="DY625" s="2038"/>
      <c r="DZ625" s="2038"/>
      <c r="EA625" s="2038"/>
      <c r="EB625" s="2039"/>
      <c r="EC625" s="2037" t="str">
        <f t="shared" si="17"/>
        <v xml:space="preserve"> </v>
      </c>
      <c r="ED625" s="2038"/>
      <c r="EE625" s="2038"/>
      <c r="EF625" s="2038"/>
      <c r="EG625" s="2039"/>
      <c r="EH625" s="2037" t="str">
        <f t="shared" si="18"/>
        <v xml:space="preserve"> </v>
      </c>
      <c r="EI625" s="2038"/>
      <c r="EJ625" s="2038"/>
      <c r="EK625" s="2038"/>
      <c r="EL625" s="2039"/>
      <c r="EM625" s="2037" t="str">
        <f t="shared" si="19"/>
        <v xml:space="preserve"> </v>
      </c>
      <c r="EN625" s="2038"/>
      <c r="EO625" s="2038"/>
      <c r="EP625" s="2038"/>
      <c r="EQ625" s="2039"/>
      <c r="ER625" s="2037" t="str">
        <f t="shared" si="20"/>
        <v xml:space="preserve"> </v>
      </c>
      <c r="ES625" s="2038"/>
      <c r="ET625" s="2038"/>
      <c r="EU625" s="2038"/>
      <c r="EV625" s="2039"/>
      <c r="EW625" s="2037" t="str">
        <f t="shared" si="21"/>
        <v xml:space="preserve"> </v>
      </c>
      <c r="EX625" s="2038"/>
      <c r="EY625" s="2038"/>
      <c r="EZ625" s="2038"/>
      <c r="FA625" s="2039"/>
    </row>
    <row r="626" spans="1:157" ht="12.75">
      <c r="AZ626" s="58"/>
      <c r="BA626" s="58"/>
      <c r="BB626" s="58"/>
      <c r="BC626" s="58"/>
      <c r="BD626" s="58"/>
      <c r="BE626" s="2037">
        <f t="shared" si="0"/>
        <v>0</v>
      </c>
      <c r="BF626" s="2039"/>
      <c r="BG626" s="2019">
        <f t="shared" si="1"/>
        <v>0</v>
      </c>
      <c r="BH626" s="2021"/>
      <c r="BI626" s="2037">
        <f t="shared" si="2"/>
        <v>0</v>
      </c>
      <c r="BJ626" s="2039"/>
      <c r="BK626" s="2019">
        <f t="shared" si="3"/>
        <v>0</v>
      </c>
      <c r="BL626" s="2021"/>
      <c r="BM626" s="58"/>
      <c r="BN626" s="2012">
        <f t="shared" si="4"/>
        <v>0</v>
      </c>
      <c r="BO626" s="2013"/>
      <c r="BP626" s="2013"/>
      <c r="BQ626" s="2013"/>
      <c r="BR626" s="201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37" t="str">
        <f t="shared" si="16"/>
        <v xml:space="preserve"> </v>
      </c>
      <c r="DY626" s="2038"/>
      <c r="DZ626" s="2038"/>
      <c r="EA626" s="2038"/>
      <c r="EB626" s="2039"/>
      <c r="EC626" s="2037" t="str">
        <f t="shared" si="17"/>
        <v xml:space="preserve"> </v>
      </c>
      <c r="ED626" s="2038"/>
      <c r="EE626" s="2038"/>
      <c r="EF626" s="2038"/>
      <c r="EG626" s="2039"/>
      <c r="EH626" s="2037" t="str">
        <f t="shared" si="18"/>
        <v xml:space="preserve"> </v>
      </c>
      <c r="EI626" s="2038"/>
      <c r="EJ626" s="2038"/>
      <c r="EK626" s="2038"/>
      <c r="EL626" s="2039"/>
      <c r="EM626" s="2037" t="str">
        <f t="shared" si="19"/>
        <v xml:space="preserve"> </v>
      </c>
      <c r="EN626" s="2038"/>
      <c r="EO626" s="2038"/>
      <c r="EP626" s="2038"/>
      <c r="EQ626" s="2039"/>
      <c r="ER626" s="2037" t="str">
        <f t="shared" si="20"/>
        <v xml:space="preserve"> </v>
      </c>
      <c r="ES626" s="2038"/>
      <c r="ET626" s="2038"/>
      <c r="EU626" s="2038"/>
      <c r="EV626" s="2039"/>
      <c r="EW626" s="2037" t="str">
        <f t="shared" si="21"/>
        <v xml:space="preserve"> </v>
      </c>
      <c r="EX626" s="2038"/>
      <c r="EY626" s="2038"/>
      <c r="EZ626" s="2038"/>
      <c r="FA626" s="2039"/>
    </row>
    <row r="627" spans="1:157" ht="12.75" customHeight="1">
      <c r="A627" s="1860" t="s">
        <v>577</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7">
        <f t="shared" si="0"/>
        <v>0</v>
      </c>
      <c r="BF627" s="2039"/>
      <c r="BG627" s="2019">
        <f t="shared" si="1"/>
        <v>0</v>
      </c>
      <c r="BH627" s="2021"/>
      <c r="BI627" s="2037">
        <f t="shared" si="2"/>
        <v>0</v>
      </c>
      <c r="BJ627" s="2039"/>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37" t="str">
        <f t="shared" si="16"/>
        <v xml:space="preserve"> </v>
      </c>
      <c r="DY627" s="2038"/>
      <c r="DZ627" s="2038"/>
      <c r="EA627" s="2038"/>
      <c r="EB627" s="2039"/>
      <c r="EC627" s="2037" t="str">
        <f t="shared" si="17"/>
        <v xml:space="preserve"> </v>
      </c>
      <c r="ED627" s="2038"/>
      <c r="EE627" s="2038"/>
      <c r="EF627" s="2038"/>
      <c r="EG627" s="2039"/>
      <c r="EH627" s="2037" t="str">
        <f t="shared" si="18"/>
        <v xml:space="preserve"> </v>
      </c>
      <c r="EI627" s="2038"/>
      <c r="EJ627" s="2038"/>
      <c r="EK627" s="2038"/>
      <c r="EL627" s="2039"/>
      <c r="EM627" s="2037" t="str">
        <f t="shared" si="19"/>
        <v xml:space="preserve"> </v>
      </c>
      <c r="EN627" s="2038"/>
      <c r="EO627" s="2038"/>
      <c r="EP627" s="2038"/>
      <c r="EQ627" s="2039"/>
      <c r="ER627" s="2037" t="str">
        <f t="shared" si="20"/>
        <v xml:space="preserve"> </v>
      </c>
      <c r="ES627" s="2038"/>
      <c r="ET627" s="2038"/>
      <c r="EU627" s="2038"/>
      <c r="EV627" s="2039"/>
      <c r="EW627" s="2037" t="str">
        <f t="shared" si="21"/>
        <v xml:space="preserve"> </v>
      </c>
      <c r="EX627" s="2038"/>
      <c r="EY627" s="2038"/>
      <c r="EZ627" s="2038"/>
      <c r="FA627" s="2039"/>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7">
        <f t="shared" si="0"/>
        <v>0</v>
      </c>
      <c r="BF628" s="2039"/>
      <c r="BG628" s="2019">
        <f t="shared" si="1"/>
        <v>0</v>
      </c>
      <c r="BH628" s="2021"/>
      <c r="BI628" s="2037">
        <f t="shared" si="2"/>
        <v>0</v>
      </c>
      <c r="BJ628" s="2039"/>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37" t="str">
        <f t="shared" si="16"/>
        <v xml:space="preserve"> </v>
      </c>
      <c r="DY628" s="2038"/>
      <c r="DZ628" s="2038"/>
      <c r="EA628" s="2038"/>
      <c r="EB628" s="2039"/>
      <c r="EC628" s="2037" t="str">
        <f t="shared" si="17"/>
        <v xml:space="preserve"> </v>
      </c>
      <c r="ED628" s="2038"/>
      <c r="EE628" s="2038"/>
      <c r="EF628" s="2038"/>
      <c r="EG628" s="2039"/>
      <c r="EH628" s="2037" t="str">
        <f t="shared" si="18"/>
        <v xml:space="preserve"> </v>
      </c>
      <c r="EI628" s="2038"/>
      <c r="EJ628" s="2038"/>
      <c r="EK628" s="2038"/>
      <c r="EL628" s="2039"/>
      <c r="EM628" s="2037" t="str">
        <f t="shared" si="19"/>
        <v xml:space="preserve"> </v>
      </c>
      <c r="EN628" s="2038"/>
      <c r="EO628" s="2038"/>
      <c r="EP628" s="2038"/>
      <c r="EQ628" s="2039"/>
      <c r="ER628" s="2037" t="str">
        <f t="shared" si="20"/>
        <v xml:space="preserve"> </v>
      </c>
      <c r="ES628" s="2038"/>
      <c r="ET628" s="2038"/>
      <c r="EU628" s="2038"/>
      <c r="EV628" s="2039"/>
      <c r="EW628" s="2037" t="str">
        <f t="shared" si="21"/>
        <v xml:space="preserve"> </v>
      </c>
      <c r="EX628" s="2038"/>
      <c r="EY628" s="2038"/>
      <c r="EZ628" s="2038"/>
      <c r="FA628" s="2039"/>
    </row>
    <row r="629" spans="1:157" ht="12.75">
      <c r="A629" s="25"/>
      <c r="B629" s="25"/>
      <c r="C629" s="25"/>
      <c r="D629" s="25"/>
      <c r="E629" s="25"/>
      <c r="F629" s="25"/>
      <c r="G629" s="3"/>
      <c r="H629" s="25"/>
      <c r="AZ629" s="58"/>
      <c r="BA629" s="58"/>
      <c r="BB629" s="58"/>
      <c r="BC629" s="58"/>
      <c r="BD629" s="58"/>
      <c r="BE629" s="2037">
        <f t="shared" si="0"/>
        <v>0</v>
      </c>
      <c r="BF629" s="2039"/>
      <c r="BG629" s="2019">
        <f t="shared" si="1"/>
        <v>0</v>
      </c>
      <c r="BH629" s="2021"/>
      <c r="BI629" s="2037">
        <f t="shared" si="2"/>
        <v>0</v>
      </c>
      <c r="BJ629" s="2039"/>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37" t="str">
        <f t="shared" si="16"/>
        <v xml:space="preserve"> </v>
      </c>
      <c r="DY629" s="2038"/>
      <c r="DZ629" s="2038"/>
      <c r="EA629" s="2038"/>
      <c r="EB629" s="2039"/>
      <c r="EC629" s="2037" t="str">
        <f t="shared" si="17"/>
        <v xml:space="preserve"> </v>
      </c>
      <c r="ED629" s="2038"/>
      <c r="EE629" s="2038"/>
      <c r="EF629" s="2038"/>
      <c r="EG629" s="2039"/>
      <c r="EH629" s="2037" t="str">
        <f t="shared" si="18"/>
        <v xml:space="preserve"> </v>
      </c>
      <c r="EI629" s="2038"/>
      <c r="EJ629" s="2038"/>
      <c r="EK629" s="2038"/>
      <c r="EL629" s="2039"/>
      <c r="EM629" s="2037" t="str">
        <f t="shared" si="19"/>
        <v xml:space="preserve"> </v>
      </c>
      <c r="EN629" s="2038"/>
      <c r="EO629" s="2038"/>
      <c r="EP629" s="2038"/>
      <c r="EQ629" s="2039"/>
      <c r="ER629" s="2037" t="str">
        <f t="shared" si="20"/>
        <v xml:space="preserve"> </v>
      </c>
      <c r="ES629" s="2038"/>
      <c r="ET629" s="2038"/>
      <c r="EU629" s="2038"/>
      <c r="EV629" s="2039"/>
      <c r="EW629" s="2037" t="str">
        <f t="shared" si="21"/>
        <v xml:space="preserve"> </v>
      </c>
      <c r="EX629" s="2038"/>
      <c r="EY629" s="2038"/>
      <c r="EZ629" s="2038"/>
      <c r="FA629" s="2039"/>
    </row>
    <row r="630" spans="1:157" ht="12.75">
      <c r="A630" s="50" t="s">
        <v>328</v>
      </c>
      <c r="B630" s="50"/>
      <c r="C630" s="50" t="s">
        <v>21</v>
      </c>
      <c r="AZ630" s="58"/>
      <c r="BA630" s="58"/>
      <c r="BB630" s="58"/>
      <c r="BC630" s="58"/>
      <c r="BD630" s="58"/>
      <c r="BE630" s="2037">
        <f t="shared" si="0"/>
        <v>0</v>
      </c>
      <c r="BF630" s="2039"/>
      <c r="BG630" s="2019">
        <f t="shared" si="1"/>
        <v>0</v>
      </c>
      <c r="BH630" s="2021"/>
      <c r="BI630" s="2037">
        <f t="shared" si="2"/>
        <v>0</v>
      </c>
      <c r="BJ630" s="2039"/>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37" t="str">
        <f t="shared" si="16"/>
        <v xml:space="preserve"> </v>
      </c>
      <c r="DY630" s="2038"/>
      <c r="DZ630" s="2038"/>
      <c r="EA630" s="2038"/>
      <c r="EB630" s="2039"/>
      <c r="EC630" s="2037" t="str">
        <f t="shared" si="17"/>
        <v xml:space="preserve"> </v>
      </c>
      <c r="ED630" s="2038"/>
      <c r="EE630" s="2038"/>
      <c r="EF630" s="2038"/>
      <c r="EG630" s="2039"/>
      <c r="EH630" s="2037" t="str">
        <f t="shared" si="18"/>
        <v xml:space="preserve"> </v>
      </c>
      <c r="EI630" s="2038"/>
      <c r="EJ630" s="2038"/>
      <c r="EK630" s="2038"/>
      <c r="EL630" s="2039"/>
      <c r="EM630" s="2037" t="str">
        <f t="shared" si="19"/>
        <v xml:space="preserve"> </v>
      </c>
      <c r="EN630" s="2038"/>
      <c r="EO630" s="2038"/>
      <c r="EP630" s="2038"/>
      <c r="EQ630" s="2039"/>
      <c r="ER630" s="2037" t="str">
        <f t="shared" si="20"/>
        <v xml:space="preserve"> </v>
      </c>
      <c r="ES630" s="2038"/>
      <c r="ET630" s="2038"/>
      <c r="EU630" s="2038"/>
      <c r="EV630" s="2039"/>
      <c r="EW630" s="2037" t="str">
        <f t="shared" si="21"/>
        <v xml:space="preserve"> </v>
      </c>
      <c r="EX630" s="2038"/>
      <c r="EY630" s="2038"/>
      <c r="EZ630" s="2038"/>
      <c r="FA630" s="2039"/>
    </row>
    <row r="631" spans="1:157" ht="12.75">
      <c r="A631" s="50"/>
      <c r="B631" s="50"/>
      <c r="C631" s="50"/>
      <c r="AZ631" s="58"/>
      <c r="BA631" s="58"/>
      <c r="BB631" s="58"/>
      <c r="BC631" s="58"/>
      <c r="BD631" s="58"/>
      <c r="BE631" s="2037">
        <f t="shared" si="0"/>
        <v>0</v>
      </c>
      <c r="BF631" s="2039"/>
      <c r="BG631" s="2019">
        <f t="shared" si="1"/>
        <v>0</v>
      </c>
      <c r="BH631" s="2021"/>
      <c r="BI631" s="2037">
        <f t="shared" si="2"/>
        <v>0</v>
      </c>
      <c r="BJ631" s="2039"/>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37" t="str">
        <f t="shared" si="16"/>
        <v xml:space="preserve"> </v>
      </c>
      <c r="DY631" s="2038"/>
      <c r="DZ631" s="2038"/>
      <c r="EA631" s="2038"/>
      <c r="EB631" s="2039"/>
      <c r="EC631" s="2037" t="str">
        <f t="shared" si="17"/>
        <v xml:space="preserve"> </v>
      </c>
      <c r="ED631" s="2038"/>
      <c r="EE631" s="2038"/>
      <c r="EF631" s="2038"/>
      <c r="EG631" s="2039"/>
      <c r="EH631" s="2037" t="str">
        <f t="shared" si="18"/>
        <v xml:space="preserve"> </v>
      </c>
      <c r="EI631" s="2038"/>
      <c r="EJ631" s="2038"/>
      <c r="EK631" s="2038"/>
      <c r="EL631" s="2039"/>
      <c r="EM631" s="2037" t="str">
        <f t="shared" si="19"/>
        <v xml:space="preserve"> </v>
      </c>
      <c r="EN631" s="2038"/>
      <c r="EO631" s="2038"/>
      <c r="EP631" s="2038"/>
      <c r="EQ631" s="2039"/>
      <c r="ER631" s="2037" t="str">
        <f t="shared" si="20"/>
        <v xml:space="preserve"> </v>
      </c>
      <c r="ES631" s="2038"/>
      <c r="ET631" s="2038"/>
      <c r="EU631" s="2038"/>
      <c r="EV631" s="2039"/>
      <c r="EW631" s="2037" t="str">
        <f t="shared" si="21"/>
        <v xml:space="preserve"> </v>
      </c>
      <c r="EX631" s="2038"/>
      <c r="EY631" s="2038"/>
      <c r="EZ631" s="2038"/>
      <c r="FA631" s="203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9"/>
      <c r="BG632" s="2019">
        <f t="shared" si="1"/>
        <v>0</v>
      </c>
      <c r="BH632" s="2021"/>
      <c r="BI632" s="2037">
        <f t="shared" si="2"/>
        <v>0</v>
      </c>
      <c r="BJ632" s="2039"/>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37" t="str">
        <f t="shared" si="16"/>
        <v xml:space="preserve"> </v>
      </c>
      <c r="DY632" s="2038"/>
      <c r="DZ632" s="2038"/>
      <c r="EA632" s="2038"/>
      <c r="EB632" s="2039"/>
      <c r="EC632" s="2037" t="str">
        <f t="shared" si="17"/>
        <v xml:space="preserve"> </v>
      </c>
      <c r="ED632" s="2038"/>
      <c r="EE632" s="2038"/>
      <c r="EF632" s="2038"/>
      <c r="EG632" s="2039"/>
      <c r="EH632" s="2037" t="str">
        <f t="shared" si="18"/>
        <v xml:space="preserve"> </v>
      </c>
      <c r="EI632" s="2038"/>
      <c r="EJ632" s="2038"/>
      <c r="EK632" s="2038"/>
      <c r="EL632" s="2039"/>
      <c r="EM632" s="2037" t="str">
        <f t="shared" si="19"/>
        <v xml:space="preserve"> </v>
      </c>
      <c r="EN632" s="2038"/>
      <c r="EO632" s="2038"/>
      <c r="EP632" s="2038"/>
      <c r="EQ632" s="2039"/>
      <c r="ER632" s="2037" t="str">
        <f t="shared" si="20"/>
        <v xml:space="preserve"> </v>
      </c>
      <c r="ES632" s="2038"/>
      <c r="ET632" s="2038"/>
      <c r="EU632" s="2038"/>
      <c r="EV632" s="2039"/>
      <c r="EW632" s="2037" t="str">
        <f t="shared" si="21"/>
        <v xml:space="preserve"> </v>
      </c>
      <c r="EX632" s="2038"/>
      <c r="EY632" s="2038"/>
      <c r="EZ632" s="2038"/>
      <c r="FA632" s="203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9"/>
      <c r="BG633" s="2019">
        <f t="shared" si="1"/>
        <v>0</v>
      </c>
      <c r="BH633" s="2021"/>
      <c r="BI633" s="2037">
        <f t="shared" si="2"/>
        <v>0</v>
      </c>
      <c r="BJ633" s="2039"/>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37" t="str">
        <f t="shared" si="16"/>
        <v xml:space="preserve"> </v>
      </c>
      <c r="DY633" s="2038"/>
      <c r="DZ633" s="2038"/>
      <c r="EA633" s="2038"/>
      <c r="EB633" s="2039"/>
      <c r="EC633" s="2037" t="str">
        <f t="shared" si="17"/>
        <v xml:space="preserve"> </v>
      </c>
      <c r="ED633" s="2038"/>
      <c r="EE633" s="2038"/>
      <c r="EF633" s="2038"/>
      <c r="EG633" s="2039"/>
      <c r="EH633" s="2037" t="str">
        <f t="shared" si="18"/>
        <v xml:space="preserve"> </v>
      </c>
      <c r="EI633" s="2038"/>
      <c r="EJ633" s="2038"/>
      <c r="EK633" s="2038"/>
      <c r="EL633" s="2039"/>
      <c r="EM633" s="2037" t="str">
        <f t="shared" si="19"/>
        <v xml:space="preserve"> </v>
      </c>
      <c r="EN633" s="2038"/>
      <c r="EO633" s="2038"/>
      <c r="EP633" s="2038"/>
      <c r="EQ633" s="2039"/>
      <c r="ER633" s="2037" t="str">
        <f t="shared" si="20"/>
        <v xml:space="preserve"> </v>
      </c>
      <c r="ES633" s="2038"/>
      <c r="ET633" s="2038"/>
      <c r="EU633" s="2038"/>
      <c r="EV633" s="2039"/>
      <c r="EW633" s="2037" t="str">
        <f t="shared" si="21"/>
        <v xml:space="preserve"> </v>
      </c>
      <c r="EX633" s="2038"/>
      <c r="EY633" s="2038"/>
      <c r="EZ633" s="2038"/>
      <c r="FA633" s="2039"/>
    </row>
    <row r="634" spans="1:157" s="1821" customFormat="1" ht="12.75" customHeight="1">
      <c r="B634" s="2075" t="s">
        <v>484</v>
      </c>
      <c r="C634" s="2076"/>
      <c r="D634" s="2076"/>
      <c r="E634" s="2076"/>
      <c r="F634" s="2076"/>
      <c r="G634" s="2076"/>
      <c r="H634" s="2076"/>
      <c r="I634" s="2076"/>
      <c r="J634" s="2076"/>
      <c r="K634" s="2076"/>
      <c r="L634" s="2076"/>
      <c r="M634" s="2076"/>
      <c r="N634" s="2077"/>
      <c r="O634" s="2066" t="s">
        <v>2379</v>
      </c>
      <c r="P634" s="2067"/>
      <c r="Q634" s="2068"/>
      <c r="R634" s="2066" t="s">
        <v>2377</v>
      </c>
      <c r="S634" s="2067"/>
      <c r="T634" s="2068"/>
      <c r="U634" s="2059" t="s">
        <v>485</v>
      </c>
      <c r="V634" s="2059"/>
      <c r="W634" s="2060"/>
      <c r="X634" s="2066" t="s">
        <v>2153</v>
      </c>
      <c r="Y634" s="2067"/>
      <c r="Z634" s="2067"/>
      <c r="AA634" s="2067"/>
      <c r="AB634" s="2068"/>
      <c r="AC634" s="2303" t="s">
        <v>2151</v>
      </c>
      <c r="AD634" s="2304"/>
      <c r="AE634" s="2305"/>
      <c r="AF634" s="2066" t="s">
        <v>2154</v>
      </c>
      <c r="AG634" s="2067"/>
      <c r="AH634" s="2067"/>
      <c r="AI634" s="2067"/>
      <c r="AJ634" s="2068"/>
      <c r="AK634" s="2293" t="s">
        <v>2155</v>
      </c>
      <c r="AL634" s="2294"/>
      <c r="AM634" s="2294"/>
      <c r="AN634" s="2295"/>
      <c r="AO634" s="2429" t="s">
        <v>486</v>
      </c>
      <c r="AP634" s="2429"/>
      <c r="AQ634" s="2429"/>
      <c r="AR634" s="2429"/>
      <c r="AS634" s="2429"/>
      <c r="AT634" s="1822"/>
      <c r="AU634" s="1822"/>
      <c r="AV634" s="1822"/>
      <c r="AW634" s="1822"/>
      <c r="AX634" s="1822"/>
      <c r="AY634" s="1822"/>
      <c r="AZ634" s="181"/>
      <c r="BA634" s="181"/>
      <c r="BB634" s="181"/>
      <c r="BC634" s="181"/>
      <c r="BD634" s="181"/>
      <c r="BE634" s="2037">
        <f t="shared" si="0"/>
        <v>0</v>
      </c>
      <c r="BF634" s="2039"/>
      <c r="BG634" s="2019">
        <f t="shared" si="1"/>
        <v>0</v>
      </c>
      <c r="BH634" s="2021"/>
      <c r="BI634" s="2037">
        <f t="shared" si="2"/>
        <v>0</v>
      </c>
      <c r="BJ634" s="2039"/>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37" t="str">
        <f t="shared" si="16"/>
        <v xml:space="preserve"> </v>
      </c>
      <c r="DY634" s="2038"/>
      <c r="DZ634" s="2038"/>
      <c r="EA634" s="2038"/>
      <c r="EB634" s="2039"/>
      <c r="EC634" s="2037" t="str">
        <f t="shared" si="17"/>
        <v xml:space="preserve"> </v>
      </c>
      <c r="ED634" s="2038"/>
      <c r="EE634" s="2038"/>
      <c r="EF634" s="2038"/>
      <c r="EG634" s="2039"/>
      <c r="EH634" s="2037" t="str">
        <f t="shared" si="18"/>
        <v xml:space="preserve"> </v>
      </c>
      <c r="EI634" s="2038"/>
      <c r="EJ634" s="2038"/>
      <c r="EK634" s="2038"/>
      <c r="EL634" s="2039"/>
      <c r="EM634" s="2037" t="str">
        <f t="shared" si="19"/>
        <v xml:space="preserve"> </v>
      </c>
      <c r="EN634" s="2038"/>
      <c r="EO634" s="2038"/>
      <c r="EP634" s="2038"/>
      <c r="EQ634" s="2039"/>
      <c r="ER634" s="2037" t="str">
        <f t="shared" si="20"/>
        <v xml:space="preserve"> </v>
      </c>
      <c r="ES634" s="2038"/>
      <c r="ET634" s="2038"/>
      <c r="EU634" s="2038"/>
      <c r="EV634" s="2039"/>
      <c r="EW634" s="2037" t="str">
        <f t="shared" si="21"/>
        <v xml:space="preserve"> </v>
      </c>
      <c r="EX634" s="2038"/>
      <c r="EY634" s="2038"/>
      <c r="EZ634" s="2038"/>
      <c r="FA634" s="2039"/>
    </row>
    <row r="635" spans="1:157" s="1821" customFormat="1" ht="12.75">
      <c r="B635" s="2078"/>
      <c r="C635" s="2079"/>
      <c r="D635" s="2079"/>
      <c r="E635" s="2079"/>
      <c r="F635" s="2079"/>
      <c r="G635" s="2079"/>
      <c r="H635" s="2079"/>
      <c r="I635" s="2079"/>
      <c r="J635" s="2079"/>
      <c r="K635" s="2079"/>
      <c r="L635" s="2079"/>
      <c r="M635" s="2079"/>
      <c r="N635" s="2080"/>
      <c r="O635" s="2069"/>
      <c r="P635" s="2070"/>
      <c r="Q635" s="2071"/>
      <c r="R635" s="2069"/>
      <c r="S635" s="2070"/>
      <c r="T635" s="2071"/>
      <c r="U635" s="2061"/>
      <c r="V635" s="2061"/>
      <c r="W635" s="2062"/>
      <c r="X635" s="2069"/>
      <c r="Y635" s="2070"/>
      <c r="Z635" s="2070"/>
      <c r="AA635" s="2070"/>
      <c r="AB635" s="2071"/>
      <c r="AC635" s="2306"/>
      <c r="AD635" s="2307"/>
      <c r="AE635" s="2308"/>
      <c r="AF635" s="2069"/>
      <c r="AG635" s="2070"/>
      <c r="AH635" s="2070"/>
      <c r="AI635" s="2070"/>
      <c r="AJ635" s="2071"/>
      <c r="AK635" s="2296"/>
      <c r="AL635" s="2297"/>
      <c r="AM635" s="2297"/>
      <c r="AN635" s="2298"/>
      <c r="AO635" s="2429"/>
      <c r="AP635" s="2429"/>
      <c r="AQ635" s="2429"/>
      <c r="AR635" s="2429"/>
      <c r="AS635" s="2429"/>
      <c r="AT635" s="1822"/>
      <c r="AU635" s="1822"/>
      <c r="AV635" s="1822"/>
      <c r="AW635" s="1822"/>
      <c r="AX635" s="1822"/>
      <c r="AY635" s="1822"/>
      <c r="AZ635" s="181"/>
      <c r="BA635" s="181"/>
      <c r="BB635" s="181"/>
      <c r="BC635" s="181"/>
      <c r="BD635" s="181"/>
      <c r="BE635" s="181"/>
      <c r="BF635" s="181"/>
      <c r="BG635" s="2037">
        <f>SUM(BG610:BH634)</f>
        <v>72</v>
      </c>
      <c r="BH635" s="2039"/>
      <c r="BI635" s="181"/>
      <c r="BJ635" s="181"/>
      <c r="BK635" s="2037">
        <f>SUM(BK610:BL634)</f>
        <v>49</v>
      </c>
      <c r="BL635" s="2039"/>
      <c r="BM635" s="181"/>
      <c r="BN635" s="2037">
        <f>SUM(BN610:BR634)</f>
        <v>0</v>
      </c>
      <c r="BO635" s="2038"/>
      <c r="BP635" s="2038"/>
      <c r="BQ635" s="2038"/>
      <c r="BR635" s="2039"/>
      <c r="BS635" s="2045">
        <f>SUM(BS610:BW634)</f>
        <v>40</v>
      </c>
      <c r="BT635" s="2045"/>
      <c r="BU635" s="2045"/>
      <c r="BV635" s="2045"/>
      <c r="BW635" s="2045"/>
      <c r="BX635" s="2045">
        <f>SUM(BX610:CB634)</f>
        <v>53</v>
      </c>
      <c r="BY635" s="2045"/>
      <c r="BZ635" s="2045"/>
      <c r="CA635" s="2045"/>
      <c r="CB635" s="2045"/>
      <c r="CC635" s="2045">
        <f>SUM(CC610:CG634)</f>
        <v>51</v>
      </c>
      <c r="CD635" s="2045"/>
      <c r="CE635" s="2045"/>
      <c r="CF635" s="2045"/>
      <c r="CG635" s="2045"/>
      <c r="CH635" s="2045">
        <f>SUM(CH610:CL634)</f>
        <v>11</v>
      </c>
      <c r="CI635" s="2045"/>
      <c r="CJ635" s="2045"/>
      <c r="CK635" s="2045"/>
      <c r="CL635" s="2045"/>
      <c r="CM635" s="2045">
        <f>SUM(CM610:CQ634)</f>
        <v>0</v>
      </c>
      <c r="CN635" s="2045"/>
      <c r="CO635" s="2045"/>
      <c r="CP635" s="2045"/>
      <c r="CQ635" s="2045"/>
      <c r="CR635" s="697"/>
      <c r="CS635" s="2045">
        <f>SUM(CS610:CW634)</f>
        <v>0</v>
      </c>
      <c r="CT635" s="2045"/>
      <c r="CU635" s="2045"/>
      <c r="CV635" s="2045"/>
      <c r="CW635" s="2045"/>
      <c r="CX635" s="2045">
        <f>SUM(CX610:DB634)</f>
        <v>11</v>
      </c>
      <c r="CY635" s="2045"/>
      <c r="CZ635" s="2045"/>
      <c r="DA635" s="2045"/>
      <c r="DB635" s="2045"/>
      <c r="DC635" s="2045">
        <f>SUM(DC610:DG634)</f>
        <v>19</v>
      </c>
      <c r="DD635" s="2045"/>
      <c r="DE635" s="2045"/>
      <c r="DF635" s="2045"/>
      <c r="DG635" s="2045"/>
      <c r="DH635" s="2045">
        <f>SUM(DH610:DL634)</f>
        <v>15</v>
      </c>
      <c r="DI635" s="2045"/>
      <c r="DJ635" s="2045"/>
      <c r="DK635" s="2045"/>
      <c r="DL635" s="2045"/>
      <c r="DM635" s="2045">
        <f>SUM(DM610:DQ634)</f>
        <v>4</v>
      </c>
      <c r="DN635" s="2045"/>
      <c r="DO635" s="2045"/>
      <c r="DP635" s="2045"/>
      <c r="DQ635" s="2045"/>
      <c r="DR635" s="2045">
        <f>SUM(DR610:DV634)</f>
        <v>0</v>
      </c>
      <c r="DS635" s="2045"/>
      <c r="DT635" s="2045"/>
      <c r="DU635" s="2045"/>
      <c r="DV635" s="2045"/>
      <c r="DX635" s="2045">
        <f>SUM(DX610:EB634)</f>
        <v>0</v>
      </c>
      <c r="DY635" s="2045"/>
      <c r="DZ635" s="2045"/>
      <c r="EA635" s="2045"/>
      <c r="EB635" s="2045"/>
      <c r="EC635" s="2045">
        <f>SUM(EC610:EG634)</f>
        <v>4141</v>
      </c>
      <c r="ED635" s="2045"/>
      <c r="EE635" s="2045"/>
      <c r="EF635" s="2045"/>
      <c r="EG635" s="2045"/>
      <c r="EH635" s="2045">
        <f>SUM(EH610:EL634)</f>
        <v>3795</v>
      </c>
      <c r="EI635" s="2045"/>
      <c r="EJ635" s="2045"/>
      <c r="EK635" s="2045"/>
      <c r="EL635" s="2045"/>
      <c r="EM635" s="2045">
        <f>SUM(EM610:EQ634)</f>
        <v>4155</v>
      </c>
      <c r="EN635" s="2045"/>
      <c r="EO635" s="2045"/>
      <c r="EP635" s="2045"/>
      <c r="EQ635" s="2045"/>
      <c r="ER635" s="2045">
        <f>SUM(ER610:EV634)</f>
        <v>4420</v>
      </c>
      <c r="ES635" s="2045"/>
      <c r="ET635" s="2045"/>
      <c r="EU635" s="2045"/>
      <c r="EV635" s="2045"/>
      <c r="EW635" s="2045">
        <f>SUM(EW610:FA634)</f>
        <v>0</v>
      </c>
      <c r="EX635" s="2045"/>
      <c r="EY635" s="2045"/>
      <c r="EZ635" s="2045"/>
      <c r="FA635" s="2045"/>
    </row>
    <row r="636" spans="1:157" s="1821" customFormat="1" ht="12.75">
      <c r="B636" s="2081"/>
      <c r="C636" s="2079"/>
      <c r="D636" s="2079"/>
      <c r="E636" s="2079"/>
      <c r="F636" s="2079"/>
      <c r="G636" s="2079"/>
      <c r="H636" s="2079"/>
      <c r="I636" s="2079"/>
      <c r="J636" s="2079"/>
      <c r="K636" s="2079"/>
      <c r="L636" s="2079"/>
      <c r="M636" s="2079"/>
      <c r="N636" s="2080"/>
      <c r="O636" s="2072"/>
      <c r="P636" s="2073"/>
      <c r="Q636" s="2074"/>
      <c r="R636" s="2072"/>
      <c r="S636" s="2073"/>
      <c r="T636" s="2074"/>
      <c r="U636" s="2063"/>
      <c r="V636" s="2063"/>
      <c r="W636" s="2064"/>
      <c r="X636" s="2072"/>
      <c r="Y636" s="2073"/>
      <c r="Z636" s="2073"/>
      <c r="AA636" s="2073"/>
      <c r="AB636" s="2074"/>
      <c r="AC636" s="2309"/>
      <c r="AD636" s="2310"/>
      <c r="AE636" s="2311"/>
      <c r="AF636" s="2072"/>
      <c r="AG636" s="2073"/>
      <c r="AH636" s="2073"/>
      <c r="AI636" s="2073"/>
      <c r="AJ636" s="2074"/>
      <c r="AK636" s="2299"/>
      <c r="AL636" s="2300"/>
      <c r="AM636" s="2300"/>
      <c r="AN636" s="2301"/>
      <c r="AO636" s="2429"/>
      <c r="AP636" s="2429"/>
      <c r="AQ636" s="2429"/>
      <c r="AR636" s="2429"/>
      <c r="AS636" s="242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7">
        <f>BN635+BS635+BX635+CC635+CH635+CM635</f>
        <v>155</v>
      </c>
      <c r="CN636" s="2038"/>
      <c r="CO636" s="2038"/>
      <c r="CP636" s="2038"/>
      <c r="CQ636" s="2039"/>
      <c r="CR636" s="697"/>
      <c r="CS636" s="181"/>
      <c r="CT636" s="181"/>
      <c r="CU636" s="181"/>
      <c r="CV636" s="181"/>
      <c r="CW636" s="181"/>
      <c r="CX636" s="181"/>
      <c r="CY636" s="181"/>
      <c r="CZ636" s="181"/>
      <c r="DA636" s="181"/>
      <c r="DB636" s="181"/>
      <c r="DC636" s="181"/>
      <c r="DD636" s="181"/>
      <c r="DE636" s="181"/>
      <c r="DF636" s="181"/>
    </row>
    <row r="637" spans="1:157" ht="12.75">
      <c r="B637" s="83" t="s">
        <v>117</v>
      </c>
      <c r="C637" s="2082" t="s">
        <v>2638</v>
      </c>
      <c r="D637" s="2034"/>
      <c r="E637" s="2034"/>
      <c r="F637" s="2034"/>
      <c r="G637" s="2034"/>
      <c r="H637" s="2034"/>
      <c r="I637" s="2034"/>
      <c r="J637" s="2034"/>
      <c r="K637" s="2034"/>
      <c r="L637" s="2034"/>
      <c r="M637" s="2034"/>
      <c r="N637" s="2083"/>
      <c r="O637" s="2085">
        <f>18*12</f>
        <v>216</v>
      </c>
      <c r="P637" s="2086"/>
      <c r="Q637" s="2087"/>
      <c r="R637" s="2046">
        <f>35*12</f>
        <v>420</v>
      </c>
      <c r="S637" s="2047"/>
      <c r="T637" s="2048"/>
      <c r="U637" s="2052">
        <v>4.4019999999999997E-2</v>
      </c>
      <c r="V637" s="2053"/>
      <c r="W637" s="2054"/>
      <c r="X637" s="2049" t="s">
        <v>2152</v>
      </c>
      <c r="Y637" s="2050"/>
      <c r="Z637" s="2050"/>
      <c r="AA637" s="2050"/>
      <c r="AB637" s="2051"/>
      <c r="AC637" s="2041">
        <v>1</v>
      </c>
      <c r="AD637" s="2042"/>
      <c r="AE637" s="2043"/>
      <c r="AF637" s="2056">
        <f>-PMT(U637/12,O637,AO637)*12</f>
        <v>3737085.9286089754</v>
      </c>
      <c r="AG637" s="2057"/>
      <c r="AH637" s="2057"/>
      <c r="AI637" s="2057"/>
      <c r="AJ637" s="2058"/>
      <c r="AK637" s="2088"/>
      <c r="AL637" s="2089"/>
      <c r="AM637" s="2089"/>
      <c r="AN637" s="2090"/>
      <c r="AO637" s="2044">
        <v>46401000</v>
      </c>
      <c r="AP637" s="2044"/>
      <c r="AQ637" s="2044"/>
      <c r="AR637" s="2044"/>
      <c r="AS637" s="2044"/>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40</v>
      </c>
      <c r="BX637" s="58"/>
      <c r="BY637" s="58"/>
      <c r="BZ637" s="58"/>
      <c r="CA637" s="58"/>
      <c r="CB637" s="1470">
        <f>BX635*2</f>
        <v>106</v>
      </c>
      <c r="CC637" s="58"/>
      <c r="CD637" s="58"/>
      <c r="CE637" s="58"/>
      <c r="CF637" s="58"/>
      <c r="CG637" s="1470">
        <f>CC635*3</f>
        <v>153</v>
      </c>
      <c r="CH637" s="58"/>
      <c r="CI637" s="58"/>
      <c r="CJ637" s="58"/>
      <c r="CK637" s="58"/>
      <c r="CL637" s="1470">
        <f>CH635*4</f>
        <v>44</v>
      </c>
      <c r="CM637" s="58"/>
      <c r="CN637" s="58"/>
      <c r="CO637" s="58"/>
      <c r="CP637" s="58"/>
      <c r="CQ637" s="1470">
        <f>CM635*5</f>
        <v>0</v>
      </c>
      <c r="CS637" s="1470">
        <f>BR637+BW637+CB637+CG637+CL637+CQ637</f>
        <v>343</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4" t="str">
        <f>C566</f>
        <v>SF MOHCD Gap Loan</v>
      </c>
      <c r="D638" s="2034"/>
      <c r="E638" s="2034"/>
      <c r="F638" s="2034"/>
      <c r="G638" s="2034"/>
      <c r="H638" s="2034"/>
      <c r="I638" s="2034"/>
      <c r="J638" s="2034"/>
      <c r="K638" s="2034"/>
      <c r="L638" s="2034"/>
      <c r="M638" s="2034"/>
      <c r="N638" s="2083"/>
      <c r="O638" s="2085">
        <f>55*12</f>
        <v>660</v>
      </c>
      <c r="P638" s="2086"/>
      <c r="Q638" s="2087"/>
      <c r="R638" s="2046">
        <f>O638</f>
        <v>660</v>
      </c>
      <c r="S638" s="2047"/>
      <c r="T638" s="2048"/>
      <c r="U638" s="2052">
        <f>W566</f>
        <v>0.03</v>
      </c>
      <c r="V638" s="2053"/>
      <c r="W638" s="2054"/>
      <c r="X638" s="2049" t="s">
        <v>490</v>
      </c>
      <c r="Y638" s="2050"/>
      <c r="Z638" s="2050"/>
      <c r="AA638" s="2050"/>
      <c r="AB638" s="2051"/>
      <c r="AC638" s="2041">
        <v>3</v>
      </c>
      <c r="AD638" s="2042"/>
      <c r="AE638" s="2043"/>
      <c r="AF638" s="2056"/>
      <c r="AG638" s="2057"/>
      <c r="AH638" s="2057"/>
      <c r="AI638" s="2057"/>
      <c r="AJ638" s="2058"/>
      <c r="AK638" s="2088"/>
      <c r="AL638" s="2089"/>
      <c r="AM638" s="2089"/>
      <c r="AN638" s="2090"/>
      <c r="AO638" s="2044">
        <v>10617635</v>
      </c>
      <c r="AP638" s="2044"/>
      <c r="AQ638" s="2044"/>
      <c r="AR638" s="2044"/>
      <c r="AS638" s="204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t="e">
        <f t="shared" ref="DX638:DX662" si="22">DX610*(BN610/$BN$635)</f>
        <v>#VALUE!</v>
      </c>
      <c r="DY638" s="2022"/>
      <c r="DZ638" s="2022"/>
      <c r="EA638" s="2022"/>
      <c r="EB638" s="2022"/>
      <c r="EC638" s="2022">
        <f t="shared" ref="EC638:EC662" si="23">EC610*(BS610/$BS$635)</f>
        <v>157.95000000000002</v>
      </c>
      <c r="ED638" s="2022"/>
      <c r="EE638" s="2022"/>
      <c r="EF638" s="2022"/>
      <c r="EG638" s="2022"/>
      <c r="EH638" s="2022" t="e">
        <f t="shared" ref="EH638:EH662" si="24">EH610*(BX610/$BX$635)</f>
        <v>#VALUE!</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82" t="s">
        <v>2619</v>
      </c>
      <c r="D639" s="2034"/>
      <c r="E639" s="2034"/>
      <c r="F639" s="2034"/>
      <c r="G639" s="2034"/>
      <c r="H639" s="2034"/>
      <c r="I639" s="2034"/>
      <c r="J639" s="2034"/>
      <c r="K639" s="2034"/>
      <c r="L639" s="2034"/>
      <c r="M639" s="2034"/>
      <c r="N639" s="2083"/>
      <c r="O639" s="2085">
        <f>O638</f>
        <v>660</v>
      </c>
      <c r="P639" s="2086"/>
      <c r="Q639" s="2087"/>
      <c r="R639" s="2046">
        <f>O639</f>
        <v>660</v>
      </c>
      <c r="S639" s="2047"/>
      <c r="T639" s="2048"/>
      <c r="U639" s="2052">
        <f>U638</f>
        <v>0.03</v>
      </c>
      <c r="V639" s="2053"/>
      <c r="W639" s="2054"/>
      <c r="X639" s="2049" t="s">
        <v>490</v>
      </c>
      <c r="Y639" s="2050"/>
      <c r="Z639" s="2050"/>
      <c r="AA639" s="2050"/>
      <c r="AB639" s="2051"/>
      <c r="AC639" s="2041">
        <v>2</v>
      </c>
      <c r="AD639" s="2042"/>
      <c r="AE639" s="2043"/>
      <c r="AF639" s="2056">
        <f>0.42%*AO639</f>
        <v>84000</v>
      </c>
      <c r="AG639" s="2057"/>
      <c r="AH639" s="2057"/>
      <c r="AI639" s="2057"/>
      <c r="AJ639" s="2058"/>
      <c r="AK639" s="2088"/>
      <c r="AL639" s="2089"/>
      <c r="AM639" s="2089"/>
      <c r="AN639" s="2090"/>
      <c r="AO639" s="2044">
        <v>20000000</v>
      </c>
      <c r="AP639" s="2044"/>
      <c r="AQ639" s="2044"/>
      <c r="AR639" s="2044"/>
      <c r="AS639" s="204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f t="shared" si="23"/>
        <v>35.1</v>
      </c>
      <c r="ED639" s="2022"/>
      <c r="EE639" s="2022"/>
      <c r="EF639" s="2022"/>
      <c r="EG639" s="2022"/>
      <c r="EH639" s="2022" t="e">
        <f t="shared" si="24"/>
        <v>#VALUE!</v>
      </c>
      <c r="EI639" s="2022"/>
      <c r="EJ639" s="2022"/>
      <c r="EK639" s="2022"/>
      <c r="EL639" s="2022"/>
      <c r="EM639" s="2022" t="e">
        <f t="shared" si="25"/>
        <v>#VALUE!</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75">
      <c r="B640" s="84" t="s">
        <v>616</v>
      </c>
      <c r="C640" s="2034" t="str">
        <f>C567</f>
        <v>Accrued Deferred Interest</v>
      </c>
      <c r="D640" s="2034"/>
      <c r="E640" s="2034"/>
      <c r="F640" s="2034"/>
      <c r="G640" s="2034"/>
      <c r="H640" s="2034"/>
      <c r="I640" s="2034"/>
      <c r="J640" s="2034"/>
      <c r="K640" s="2034"/>
      <c r="L640" s="2034"/>
      <c r="M640" s="2034"/>
      <c r="N640" s="2083"/>
      <c r="O640" s="2085"/>
      <c r="P640" s="2086"/>
      <c r="Q640" s="2087"/>
      <c r="R640" s="2046"/>
      <c r="S640" s="2047"/>
      <c r="T640" s="2048"/>
      <c r="U640" s="2052"/>
      <c r="V640" s="2053"/>
      <c r="W640" s="2054"/>
      <c r="X640" s="2049" t="s">
        <v>308</v>
      </c>
      <c r="Y640" s="2050"/>
      <c r="Z640" s="2050"/>
      <c r="AA640" s="2050"/>
      <c r="AB640" s="2051"/>
      <c r="AC640" s="2041"/>
      <c r="AD640" s="2042"/>
      <c r="AE640" s="2043"/>
      <c r="AF640" s="2056"/>
      <c r="AG640" s="2057"/>
      <c r="AH640" s="2057"/>
      <c r="AI640" s="2057"/>
      <c r="AJ640" s="2058"/>
      <c r="AK640" s="2088"/>
      <c r="AL640" s="2089"/>
      <c r="AM640" s="2089"/>
      <c r="AN640" s="2090"/>
      <c r="AO640" s="2044">
        <f>340253+552541</f>
        <v>892794</v>
      </c>
      <c r="AP640" s="2044"/>
      <c r="AQ640" s="2044"/>
      <c r="AR640" s="2044"/>
      <c r="AS640" s="2044"/>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0</v>
      </c>
      <c r="BT640" s="2018"/>
      <c r="BU640" s="2018"/>
      <c r="BV640" s="2018"/>
      <c r="BW640" s="2018"/>
      <c r="BX640" s="2018">
        <f>IF(J772="2 Bedrooms",O772,0)</f>
        <v>1</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t="e">
        <f t="shared" si="23"/>
        <v>#VALUE!</v>
      </c>
      <c r="ED640" s="2022"/>
      <c r="EE640" s="2022"/>
      <c r="EF640" s="2022"/>
      <c r="EG640" s="2022"/>
      <c r="EH640" s="2022">
        <f t="shared" si="24"/>
        <v>274.24528301886789</v>
      </c>
      <c r="EI640" s="2022"/>
      <c r="EJ640" s="2022"/>
      <c r="EK640" s="2022"/>
      <c r="EL640" s="2022"/>
      <c r="EM640" s="2022" t="e">
        <f t="shared" si="25"/>
        <v>#VALUE!</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75">
      <c r="B641" s="84" t="s">
        <v>821</v>
      </c>
      <c r="C641" s="2034" t="str">
        <f>C569</f>
        <v>Deferred Developer Fee</v>
      </c>
      <c r="D641" s="2034"/>
      <c r="E641" s="2034"/>
      <c r="F641" s="2034"/>
      <c r="G641" s="2034"/>
      <c r="H641" s="2034"/>
      <c r="I641" s="2034"/>
      <c r="J641" s="2034"/>
      <c r="K641" s="2034"/>
      <c r="L641" s="2034"/>
      <c r="M641" s="2034"/>
      <c r="N641" s="2083"/>
      <c r="O641" s="2085"/>
      <c r="P641" s="2086"/>
      <c r="Q641" s="2087"/>
      <c r="R641" s="2046"/>
      <c r="S641" s="2047"/>
      <c r="T641" s="2048"/>
      <c r="U641" s="2052"/>
      <c r="V641" s="2053"/>
      <c r="W641" s="2054"/>
      <c r="X641" s="2049" t="s">
        <v>308</v>
      </c>
      <c r="Y641" s="2050"/>
      <c r="Z641" s="2050"/>
      <c r="AA641" s="2050"/>
      <c r="AB641" s="2051"/>
      <c r="AC641" s="2041"/>
      <c r="AD641" s="2042"/>
      <c r="AE641" s="2043"/>
      <c r="AF641" s="2056"/>
      <c r="AG641" s="2057"/>
      <c r="AH641" s="2057"/>
      <c r="AI641" s="2057"/>
      <c r="AJ641" s="2058"/>
      <c r="AK641" s="2088"/>
      <c r="AL641" s="2089"/>
      <c r="AM641" s="2089"/>
      <c r="AN641" s="2090"/>
      <c r="AO641" s="2044">
        <v>6098262</v>
      </c>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1</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t="e">
        <f t="shared" si="23"/>
        <v>#VALUE!</v>
      </c>
      <c r="ED641" s="2022"/>
      <c r="EE641" s="2022"/>
      <c r="EF641" s="2022"/>
      <c r="EG641" s="2022"/>
      <c r="EH641" s="2022" t="e">
        <f t="shared" si="24"/>
        <v>#VALUE!</v>
      </c>
      <c r="EI641" s="2022"/>
      <c r="EJ641" s="2022"/>
      <c r="EK641" s="2022"/>
      <c r="EL641" s="2022"/>
      <c r="EM641" s="2022">
        <f t="shared" si="25"/>
        <v>244.11764705882354</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75">
      <c r="B642" s="84" t="s">
        <v>619</v>
      </c>
      <c r="C642" s="2034" t="str">
        <f>C570</f>
        <v>GP Equity (Developer Fee)</v>
      </c>
      <c r="D642" s="2034"/>
      <c r="E642" s="2034"/>
      <c r="F642" s="2034"/>
      <c r="G642" s="2034"/>
      <c r="H642" s="2034"/>
      <c r="I642" s="2034"/>
      <c r="J642" s="2034"/>
      <c r="K642" s="2034"/>
      <c r="L642" s="2034"/>
      <c r="M642" s="2034"/>
      <c r="N642" s="2083"/>
      <c r="O642" s="2085"/>
      <c r="P642" s="2086"/>
      <c r="Q642" s="2087"/>
      <c r="R642" s="2046"/>
      <c r="S642" s="2047"/>
      <c r="T642" s="2048"/>
      <c r="U642" s="2052"/>
      <c r="V642" s="2053"/>
      <c r="W642" s="2054"/>
      <c r="X642" s="2049" t="s">
        <v>308</v>
      </c>
      <c r="Y642" s="2050"/>
      <c r="Z642" s="2050"/>
      <c r="AA642" s="2050"/>
      <c r="AB642" s="2051"/>
      <c r="AC642" s="2041"/>
      <c r="AD642" s="2042"/>
      <c r="AE642" s="2043"/>
      <c r="AF642" s="2056"/>
      <c r="AG642" s="2057"/>
      <c r="AH642" s="2057"/>
      <c r="AI642" s="2057"/>
      <c r="AJ642" s="2058"/>
      <c r="AK642" s="2088"/>
      <c r="AL642" s="2089"/>
      <c r="AM642" s="2089"/>
      <c r="AN642" s="2090"/>
      <c r="AO642" s="2044">
        <v>5000000</v>
      </c>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t="e">
        <f t="shared" si="24"/>
        <v>#VALUE!</v>
      </c>
      <c r="EI642" s="2022"/>
      <c r="EJ642" s="2022"/>
      <c r="EK642" s="2022"/>
      <c r="EL642" s="2022"/>
      <c r="EM642" s="2022" t="e">
        <f t="shared" si="25"/>
        <v>#VALUE!</v>
      </c>
      <c r="EN642" s="2022"/>
      <c r="EO642" s="2022"/>
      <c r="EP642" s="2022"/>
      <c r="EQ642" s="2022"/>
      <c r="ER642" s="2022">
        <f t="shared" si="26"/>
        <v>317.81818181818181</v>
      </c>
      <c r="ES642" s="2022"/>
      <c r="ET642" s="2022"/>
      <c r="EU642" s="2022"/>
      <c r="EV642" s="2022"/>
      <c r="EW642" s="2022" t="e">
        <f t="shared" si="27"/>
        <v>#VALUE!</v>
      </c>
      <c r="EX642" s="2022"/>
      <c r="EY642" s="2022"/>
      <c r="EZ642" s="2022"/>
      <c r="FA642" s="2022"/>
    </row>
    <row r="643" spans="1:157" ht="12.75">
      <c r="B643" s="84" t="s">
        <v>487</v>
      </c>
      <c r="C643" s="2082" t="s">
        <v>2632</v>
      </c>
      <c r="D643" s="2034"/>
      <c r="E643" s="2034"/>
      <c r="F643" s="2034"/>
      <c r="G643" s="2034"/>
      <c r="H643" s="2034"/>
      <c r="I643" s="2034"/>
      <c r="J643" s="2034"/>
      <c r="K643" s="2034"/>
      <c r="L643" s="2034"/>
      <c r="M643" s="2034"/>
      <c r="N643" s="2083"/>
      <c r="O643" s="2085">
        <f>O639</f>
        <v>660</v>
      </c>
      <c r="P643" s="2086"/>
      <c r="Q643" s="2087"/>
      <c r="R643" s="2046">
        <f>O643</f>
        <v>660</v>
      </c>
      <c r="S643" s="2047"/>
      <c r="T643" s="2048"/>
      <c r="U643" s="2052">
        <f>U639</f>
        <v>0.03</v>
      </c>
      <c r="V643" s="2053"/>
      <c r="W643" s="2054"/>
      <c r="X643" s="2049" t="s">
        <v>491</v>
      </c>
      <c r="Y643" s="2050"/>
      <c r="Z643" s="2050"/>
      <c r="AA643" s="2050"/>
      <c r="AB643" s="2051"/>
      <c r="AC643" s="2041">
        <v>3</v>
      </c>
      <c r="AD643" s="2042"/>
      <c r="AE643" s="2043"/>
      <c r="AF643" s="2056"/>
      <c r="AG643" s="2057"/>
      <c r="AH643" s="2057"/>
      <c r="AI643" s="2057"/>
      <c r="AJ643" s="2058"/>
      <c r="AK643" s="2088"/>
      <c r="AL643" s="2089"/>
      <c r="AM643" s="2089"/>
      <c r="AN643" s="2090"/>
      <c r="AO643" s="2044">
        <v>11699000</v>
      </c>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f t="shared" si="23"/>
        <v>586.625</v>
      </c>
      <c r="ED643" s="2022"/>
      <c r="EE643" s="2022"/>
      <c r="EF643" s="2022"/>
      <c r="EG643" s="2022"/>
      <c r="EH643" s="2022" t="e">
        <f t="shared" si="24"/>
        <v>#VALUE!</v>
      </c>
      <c r="EI643" s="2022"/>
      <c r="EJ643" s="2022"/>
      <c r="EK643" s="2022"/>
      <c r="EL643" s="2022"/>
      <c r="EM643" s="2022" t="e">
        <f t="shared" si="25"/>
        <v>#VALUE!</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2.75">
      <c r="B644" s="84" t="s">
        <v>488</v>
      </c>
      <c r="C644" s="2034"/>
      <c r="D644" s="2034"/>
      <c r="E644" s="2034"/>
      <c r="F644" s="2034"/>
      <c r="G644" s="2034"/>
      <c r="H644" s="2034"/>
      <c r="I644" s="2034"/>
      <c r="J644" s="2034"/>
      <c r="K644" s="2034"/>
      <c r="L644" s="2034"/>
      <c r="M644" s="2034"/>
      <c r="N644" s="2083"/>
      <c r="O644" s="2085"/>
      <c r="P644" s="2086"/>
      <c r="Q644" s="2087"/>
      <c r="R644" s="2046"/>
      <c r="S644" s="2047"/>
      <c r="T644" s="2048"/>
      <c r="U644" s="2052"/>
      <c r="V644" s="2053"/>
      <c r="W644" s="2054"/>
      <c r="X644" s="2049" t="s">
        <v>1384</v>
      </c>
      <c r="Y644" s="2050"/>
      <c r="Z644" s="2050"/>
      <c r="AA644" s="2050"/>
      <c r="AB644" s="2051"/>
      <c r="AC644" s="2041"/>
      <c r="AD644" s="2042"/>
      <c r="AE644" s="2043"/>
      <c r="AF644" s="2056"/>
      <c r="AG644" s="2057"/>
      <c r="AH644" s="2057"/>
      <c r="AI644" s="2057"/>
      <c r="AJ644" s="2058"/>
      <c r="AK644" s="2088"/>
      <c r="AL644" s="2089"/>
      <c r="AM644" s="2089"/>
      <c r="AN644" s="2090"/>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0</v>
      </c>
      <c r="BT644" s="2016"/>
      <c r="BU644" s="2016"/>
      <c r="BV644" s="2016"/>
      <c r="BW644" s="2017"/>
      <c r="BX644" s="2015">
        <f>SUM(BX640:CB643)</f>
        <v>1</v>
      </c>
      <c r="BY644" s="2016"/>
      <c r="BZ644" s="2016"/>
      <c r="CA644" s="2016"/>
      <c r="CB644" s="2017"/>
      <c r="CC644" s="2015">
        <f>SUM(CC640:CG643)</f>
        <v>1</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2</v>
      </c>
      <c r="CT644" s="134" t="s">
        <v>2388</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f t="shared" si="24"/>
        <v>618.11320754716985</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2.75">
      <c r="B645" s="84" t="s">
        <v>494</v>
      </c>
      <c r="C645" s="2034"/>
      <c r="D645" s="2034"/>
      <c r="E645" s="2034"/>
      <c r="F645" s="2034"/>
      <c r="G645" s="2034"/>
      <c r="H645" s="2034"/>
      <c r="I645" s="2034"/>
      <c r="J645" s="2034"/>
      <c r="K645" s="2034"/>
      <c r="L645" s="2034"/>
      <c r="M645" s="2034"/>
      <c r="N645" s="2083"/>
      <c r="O645" s="2085"/>
      <c r="P645" s="2086"/>
      <c r="Q645" s="2087"/>
      <c r="R645" s="2046"/>
      <c r="S645" s="2047"/>
      <c r="T645" s="2048"/>
      <c r="U645" s="2052"/>
      <c r="V645" s="2053"/>
      <c r="W645" s="2054"/>
      <c r="X645" s="2049" t="s">
        <v>1384</v>
      </c>
      <c r="Y645" s="2050"/>
      <c r="Z645" s="2050"/>
      <c r="AA645" s="2050"/>
      <c r="AB645" s="2051"/>
      <c r="AC645" s="2041"/>
      <c r="AD645" s="2042"/>
      <c r="AE645" s="2043"/>
      <c r="AF645" s="2056"/>
      <c r="AG645" s="2057"/>
      <c r="AH645" s="2057"/>
      <c r="AI645" s="2057"/>
      <c r="AJ645" s="2058"/>
      <c r="AK645" s="2088"/>
      <c r="AL645" s="2089"/>
      <c r="AM645" s="2089"/>
      <c r="AN645" s="2090"/>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5</v>
      </c>
      <c r="CT645" s="134" t="s">
        <v>2390</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t="e">
        <f t="shared" si="24"/>
        <v>#VALUE!</v>
      </c>
      <c r="EI645" s="2022"/>
      <c r="EJ645" s="2022"/>
      <c r="EK645" s="2022"/>
      <c r="EL645" s="2022"/>
      <c r="EM645" s="2022">
        <f t="shared" si="25"/>
        <v>733.33333333333326</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75">
      <c r="B646" s="84" t="s">
        <v>681</v>
      </c>
      <c r="C646" s="2034"/>
      <c r="D646" s="2034"/>
      <c r="E646" s="2034"/>
      <c r="F646" s="2034"/>
      <c r="G646" s="2034"/>
      <c r="H646" s="2034"/>
      <c r="I646" s="2034"/>
      <c r="J646" s="2034"/>
      <c r="K646" s="2034"/>
      <c r="L646" s="2034"/>
      <c r="M646" s="2034"/>
      <c r="N646" s="2083"/>
      <c r="O646" s="2085"/>
      <c r="P646" s="2086"/>
      <c r="Q646" s="2087"/>
      <c r="R646" s="2046"/>
      <c r="S646" s="2047"/>
      <c r="T646" s="2048"/>
      <c r="U646" s="2052"/>
      <c r="V646" s="2053"/>
      <c r="W646" s="2054"/>
      <c r="X646" s="2049" t="s">
        <v>1384</v>
      </c>
      <c r="Y646" s="2050"/>
      <c r="Z646" s="2050"/>
      <c r="AA646" s="2050"/>
      <c r="AB646" s="2051"/>
      <c r="AC646" s="2041"/>
      <c r="AD646" s="2042"/>
      <c r="AE646" s="2043"/>
      <c r="AF646" s="2056"/>
      <c r="AG646" s="2057"/>
      <c r="AH646" s="2057"/>
      <c r="AI646" s="2057"/>
      <c r="AJ646" s="2058"/>
      <c r="AK646" s="2088"/>
      <c r="AL646" s="2089"/>
      <c r="AM646" s="2089"/>
      <c r="AN646" s="2090"/>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t="e">
        <f t="shared" si="25"/>
        <v>#VALUE!</v>
      </c>
      <c r="EN646" s="2022"/>
      <c r="EO646" s="2022"/>
      <c r="EP646" s="2022"/>
      <c r="EQ646" s="2022"/>
      <c r="ER646" s="2022">
        <f t="shared" si="26"/>
        <v>579.27272727272725</v>
      </c>
      <c r="ES646" s="2022"/>
      <c r="ET646" s="2022"/>
      <c r="EU646" s="2022"/>
      <c r="EV646" s="2022"/>
      <c r="EW646" s="2022" t="e">
        <f t="shared" si="27"/>
        <v>#VALUE!</v>
      </c>
      <c r="EX646" s="2022"/>
      <c r="EY646" s="2022"/>
      <c r="EZ646" s="2022"/>
      <c r="FA646" s="2022"/>
    </row>
    <row r="647" spans="1:157" ht="12.75">
      <c r="B647" s="84" t="s">
        <v>372</v>
      </c>
      <c r="C647" s="2034"/>
      <c r="D647" s="2034"/>
      <c r="E647" s="2034"/>
      <c r="F647" s="2034"/>
      <c r="G647" s="2034"/>
      <c r="H647" s="2034"/>
      <c r="I647" s="2034"/>
      <c r="J647" s="2034"/>
      <c r="K647" s="2034"/>
      <c r="L647" s="2034"/>
      <c r="M647" s="2034"/>
      <c r="N647" s="2083"/>
      <c r="O647" s="2085"/>
      <c r="P647" s="2086"/>
      <c r="Q647" s="2087"/>
      <c r="R647" s="2046"/>
      <c r="S647" s="2047"/>
      <c r="T647" s="2048"/>
      <c r="U647" s="2052"/>
      <c r="V647" s="2053"/>
      <c r="W647" s="2054"/>
      <c r="X647" s="2049" t="s">
        <v>1384</v>
      </c>
      <c r="Y647" s="2050"/>
      <c r="Z647" s="2050"/>
      <c r="AA647" s="2050"/>
      <c r="AB647" s="2051"/>
      <c r="AC647" s="2041"/>
      <c r="AD647" s="2042"/>
      <c r="AE647" s="2043"/>
      <c r="AF647" s="2056"/>
      <c r="AG647" s="2057"/>
      <c r="AH647" s="2057"/>
      <c r="AI647" s="2057"/>
      <c r="AJ647" s="2058"/>
      <c r="AK647" s="2088"/>
      <c r="AL647" s="2089"/>
      <c r="AM647" s="2089"/>
      <c r="AN647" s="2090"/>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f t="shared" si="23"/>
        <v>375.5</v>
      </c>
      <c r="ED647" s="2022"/>
      <c r="EE647" s="2022"/>
      <c r="EF647" s="2022"/>
      <c r="EG647" s="2022"/>
      <c r="EH647" s="2022" t="e">
        <f t="shared" si="24"/>
        <v>#VALUE!</v>
      </c>
      <c r="EI647" s="2022"/>
      <c r="EJ647" s="2022"/>
      <c r="EK647" s="2022"/>
      <c r="EL647" s="2022"/>
      <c r="EM647" s="2022" t="e">
        <f t="shared" si="25"/>
        <v>#VALUE!</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75">
      <c r="B648" s="84" t="s">
        <v>373</v>
      </c>
      <c r="C648" s="2034"/>
      <c r="D648" s="2034"/>
      <c r="E648" s="2034"/>
      <c r="F648" s="2034"/>
      <c r="G648" s="2034"/>
      <c r="H648" s="2034"/>
      <c r="I648" s="2034"/>
      <c r="J648" s="2034"/>
      <c r="K648" s="2034"/>
      <c r="L648" s="2034"/>
      <c r="M648" s="2034"/>
      <c r="N648" s="2083"/>
      <c r="O648" s="2085"/>
      <c r="P648" s="2086"/>
      <c r="Q648" s="2087"/>
      <c r="R648" s="2046"/>
      <c r="S648" s="2047"/>
      <c r="T648" s="2048"/>
      <c r="U648" s="2052"/>
      <c r="V648" s="2053"/>
      <c r="W648" s="2054"/>
      <c r="X648" s="2049" t="s">
        <v>1384</v>
      </c>
      <c r="Y648" s="2050"/>
      <c r="Z648" s="2050"/>
      <c r="AA648" s="2050"/>
      <c r="AB648" s="2051"/>
      <c r="AC648" s="2041"/>
      <c r="AD648" s="2042"/>
      <c r="AE648" s="2043"/>
      <c r="AF648" s="2056"/>
      <c r="AG648" s="2057"/>
      <c r="AH648" s="2057"/>
      <c r="AI648" s="2057"/>
      <c r="AJ648" s="2058"/>
      <c r="AK648" s="2088"/>
      <c r="AL648" s="2089"/>
      <c r="AM648" s="2089"/>
      <c r="AN648" s="2090"/>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f t="shared" si="24"/>
        <v>314.15094339622641</v>
      </c>
      <c r="EI648" s="2022"/>
      <c r="EJ648" s="2022"/>
      <c r="EK648" s="2022"/>
      <c r="EL648" s="2022"/>
      <c r="EM648" s="2022" t="e">
        <f t="shared" si="25"/>
        <v>#VALUE!</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2.75">
      <c r="B649" s="2332" t="s">
        <v>133</v>
      </c>
      <c r="C649" s="2333"/>
      <c r="D649" s="2333"/>
      <c r="E649" s="2333"/>
      <c r="F649" s="2333"/>
      <c r="G649" s="2333"/>
      <c r="H649" s="2333"/>
      <c r="I649" s="2333"/>
      <c r="J649" s="2333"/>
      <c r="K649" s="2333"/>
      <c r="L649" s="2333"/>
      <c r="M649" s="2333"/>
      <c r="N649" s="2333"/>
      <c r="O649" s="2333"/>
      <c r="P649" s="2333"/>
      <c r="Q649" s="2333"/>
      <c r="R649" s="2333"/>
      <c r="S649" s="2333"/>
      <c r="T649" s="2333"/>
      <c r="U649" s="2333"/>
      <c r="V649" s="2333"/>
      <c r="W649" s="2333"/>
      <c r="X649" s="2333"/>
      <c r="Y649" s="2333"/>
      <c r="Z649" s="2333"/>
      <c r="AA649" s="2333"/>
      <c r="AB649" s="2333"/>
      <c r="AC649" s="2333"/>
      <c r="AD649" s="2333"/>
      <c r="AE649" s="2333"/>
      <c r="AF649" s="2333"/>
      <c r="AG649" s="2333"/>
      <c r="AH649" s="2333"/>
      <c r="AI649" s="2333"/>
      <c r="AJ649" s="2333"/>
      <c r="AK649" s="2333"/>
      <c r="AL649" s="2333"/>
      <c r="AM649" s="2333"/>
      <c r="AN649" s="2334"/>
      <c r="AO649" s="2340">
        <f>SUM(AO637:AR648)</f>
        <v>100708691</v>
      </c>
      <c r="AP649" s="2341"/>
      <c r="AQ649" s="2341"/>
      <c r="AR649" s="2341"/>
      <c r="AS649" s="2342"/>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f t="shared" si="25"/>
        <v>394.49019607843138</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332" t="s">
        <v>273</v>
      </c>
      <c r="C650" s="2333"/>
      <c r="D650" s="2333"/>
      <c r="E650" s="2333"/>
      <c r="F650" s="2333"/>
      <c r="G650" s="2333"/>
      <c r="H650" s="2333"/>
      <c r="I650" s="2333"/>
      <c r="J650" s="2333"/>
      <c r="K650" s="2333"/>
      <c r="L650" s="2333"/>
      <c r="M650" s="2333"/>
      <c r="N650" s="2333"/>
      <c r="O650" s="2333"/>
      <c r="P650" s="2333"/>
      <c r="Q650" s="2333"/>
      <c r="R650" s="2333"/>
      <c r="S650" s="2333"/>
      <c r="T650" s="2333"/>
      <c r="U650" s="2333"/>
      <c r="V650" s="2333"/>
      <c r="W650" s="2333"/>
      <c r="X650" s="2333"/>
      <c r="Y650" s="2333"/>
      <c r="Z650" s="2333"/>
      <c r="AA650" s="2333"/>
      <c r="AB650" s="2333"/>
      <c r="AC650" s="2333"/>
      <c r="AD650" s="2333"/>
      <c r="AE650" s="2333"/>
      <c r="AF650" s="2333"/>
      <c r="AG650" s="2333"/>
      <c r="AH650" s="2333"/>
      <c r="AI650" s="2333"/>
      <c r="AJ650" s="2333"/>
      <c r="AK650" s="2333"/>
      <c r="AL650" s="2333"/>
      <c r="AM650" s="2333"/>
      <c r="AN650" s="2334"/>
      <c r="AO650" s="2024">
        <v>88505403</v>
      </c>
      <c r="AP650" s="2025"/>
      <c r="AQ650" s="2025"/>
      <c r="AR650" s="2025"/>
      <c r="AS650" s="2026"/>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f t="shared" si="26"/>
        <v>532.63636363636363</v>
      </c>
      <c r="ES650" s="2022"/>
      <c r="ET650" s="2022"/>
      <c r="EU650" s="2022"/>
      <c r="EV650" s="2022"/>
      <c r="EW650" s="2022" t="e">
        <f t="shared" si="27"/>
        <v>#VALUE!</v>
      </c>
      <c r="EX650" s="2022"/>
      <c r="EY650" s="2022"/>
      <c r="EZ650" s="2022"/>
      <c r="FA650" s="2022"/>
    </row>
    <row r="651" spans="1:157" ht="12.75" customHeight="1">
      <c r="B651" s="2423" t="s">
        <v>274</v>
      </c>
      <c r="C651" s="2424"/>
      <c r="D651" s="2424"/>
      <c r="E651" s="2424"/>
      <c r="F651" s="2424"/>
      <c r="G651" s="2424"/>
      <c r="H651" s="2424"/>
      <c r="I651" s="2424"/>
      <c r="J651" s="2424"/>
      <c r="K651" s="2424"/>
      <c r="L651" s="2424"/>
      <c r="M651" s="2424"/>
      <c r="N651" s="2424"/>
      <c r="O651" s="2424"/>
      <c r="P651" s="2424"/>
      <c r="Q651" s="2424"/>
      <c r="R651" s="2424"/>
      <c r="S651" s="2424"/>
      <c r="T651" s="2424"/>
      <c r="U651" s="2424"/>
      <c r="V651" s="2424"/>
      <c r="W651" s="2424"/>
      <c r="X651" s="2424"/>
      <c r="Y651" s="2424"/>
      <c r="Z651" s="2424"/>
      <c r="AA651" s="2424"/>
      <c r="AB651" s="2424"/>
      <c r="AC651" s="2424"/>
      <c r="AD651" s="2424"/>
      <c r="AE651" s="2424"/>
      <c r="AF651" s="2424"/>
      <c r="AG651" s="2424"/>
      <c r="AH651" s="2424"/>
      <c r="AI651" s="2424"/>
      <c r="AJ651" s="2424"/>
      <c r="AK651" s="2424"/>
      <c r="AL651" s="2424"/>
      <c r="AM651" s="2424"/>
      <c r="AN651" s="2425"/>
      <c r="AO651" s="2340">
        <f>AO649+AO650</f>
        <v>189214094</v>
      </c>
      <c r="AP651" s="2341"/>
      <c r="AQ651" s="2341"/>
      <c r="AR651" s="2341"/>
      <c r="AS651" s="2342"/>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75">
      <c r="A653" s="87" t="s">
        <v>117</v>
      </c>
      <c r="B653" s="12" t="s">
        <v>496</v>
      </c>
      <c r="G653" s="2023" t="str">
        <f>C637</f>
        <v>Chase Tax Exempt Permanent Loan</v>
      </c>
      <c r="H653" s="2023"/>
      <c r="I653" s="2023"/>
      <c r="J653" s="2023"/>
      <c r="K653" s="2023"/>
      <c r="L653" s="2023"/>
      <c r="M653" s="2023"/>
      <c r="N653" s="2023"/>
      <c r="O653" s="2023"/>
      <c r="P653" s="2023"/>
      <c r="Q653" s="2023"/>
      <c r="R653" s="2023"/>
      <c r="S653" s="14"/>
      <c r="T653" s="87" t="s">
        <v>118</v>
      </c>
      <c r="U653" s="12" t="s">
        <v>496</v>
      </c>
      <c r="Z653" s="2023" t="str">
        <f>C638</f>
        <v>SF MOHCD Gap Loan</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75">
      <c r="A654" s="35"/>
      <c r="B654" s="12" t="s">
        <v>90</v>
      </c>
      <c r="G654" s="2055" t="s">
        <v>2651</v>
      </c>
      <c r="H654" s="2055"/>
      <c r="I654" s="2055"/>
      <c r="J654" s="2055"/>
      <c r="K654" s="2055"/>
      <c r="L654" s="2055"/>
      <c r="M654" s="2055"/>
      <c r="N654" s="2055"/>
      <c r="O654" s="2055"/>
      <c r="P654" s="2055"/>
      <c r="Q654" s="2055"/>
      <c r="R654" s="2055"/>
      <c r="S654" s="14"/>
      <c r="T654" s="35"/>
      <c r="U654" s="12" t="s">
        <v>90</v>
      </c>
      <c r="Z654" s="2055" t="s">
        <v>2655</v>
      </c>
      <c r="AA654" s="2055"/>
      <c r="AB654" s="2055"/>
      <c r="AC654" s="2055"/>
      <c r="AD654" s="2055"/>
      <c r="AE654" s="2055"/>
      <c r="AF654" s="2055"/>
      <c r="AG654" s="2055"/>
      <c r="AH654" s="2055"/>
      <c r="AI654" s="2055"/>
      <c r="AJ654" s="2055"/>
      <c r="AK654" s="2055"/>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75">
      <c r="A655" s="35"/>
      <c r="B655" s="12" t="s">
        <v>615</v>
      </c>
      <c r="G655" s="2055" t="s">
        <v>771</v>
      </c>
      <c r="H655" s="2055"/>
      <c r="I655" s="2055"/>
      <c r="J655" s="2055"/>
      <c r="K655" s="2055"/>
      <c r="L655" s="2055"/>
      <c r="M655" s="2055"/>
      <c r="N655" s="2055"/>
      <c r="O655" s="2055"/>
      <c r="P655" s="2055"/>
      <c r="Q655" s="2055"/>
      <c r="R655" s="2055"/>
      <c r="S655" s="88"/>
      <c r="T655" s="35"/>
      <c r="U655" s="12" t="s">
        <v>615</v>
      </c>
      <c r="Z655" s="2035" t="s">
        <v>771</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75">
      <c r="A656" s="35"/>
      <c r="B656" s="12" t="s">
        <v>17</v>
      </c>
      <c r="G656" s="2055" t="s">
        <v>2652</v>
      </c>
      <c r="H656" s="2055"/>
      <c r="I656" s="2055"/>
      <c r="J656" s="2055"/>
      <c r="K656" s="2055"/>
      <c r="L656" s="2055"/>
      <c r="M656" s="2055"/>
      <c r="N656" s="2055"/>
      <c r="O656" s="2055"/>
      <c r="P656" s="2055"/>
      <c r="Q656" s="2055"/>
      <c r="R656" s="2055"/>
      <c r="S656" s="14"/>
      <c r="T656" s="35"/>
      <c r="U656" s="12" t="s">
        <v>17</v>
      </c>
      <c r="Z656" s="2035" t="s">
        <v>2572</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75">
      <c r="A657" s="35"/>
      <c r="B657" s="12" t="s">
        <v>325</v>
      </c>
      <c r="G657" s="2350" t="s">
        <v>2653</v>
      </c>
      <c r="H657" s="2084"/>
      <c r="I657" s="2084"/>
      <c r="J657" s="2084"/>
      <c r="K657" s="2084"/>
      <c r="L657" s="2084"/>
      <c r="O657" s="137" t="s">
        <v>212</v>
      </c>
      <c r="P657" s="2034"/>
      <c r="Q657" s="2034"/>
      <c r="R657" s="2034"/>
      <c r="S657" s="16"/>
      <c r="T657" s="35"/>
      <c r="U657" s="12" t="s">
        <v>325</v>
      </c>
      <c r="Z657" s="2350" t="s">
        <v>2573</v>
      </c>
      <c r="AA657" s="2084"/>
      <c r="AB657" s="2084"/>
      <c r="AC657" s="2084"/>
      <c r="AD657" s="2084"/>
      <c r="AE657" s="2084"/>
      <c r="AH657" s="137" t="s">
        <v>212</v>
      </c>
      <c r="AI657" s="2034"/>
      <c r="AJ657" s="2034"/>
      <c r="AK657" s="2034"/>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75">
      <c r="A658" s="35"/>
      <c r="B658" s="12" t="s">
        <v>18</v>
      </c>
      <c r="H658" s="2055" t="s">
        <v>2654</v>
      </c>
      <c r="I658" s="2055"/>
      <c r="J658" s="2055"/>
      <c r="K658" s="2055"/>
      <c r="L658" s="2055"/>
      <c r="M658" s="2055"/>
      <c r="N658" s="2055"/>
      <c r="O658" s="2055"/>
      <c r="P658" s="2055"/>
      <c r="Q658" s="2055"/>
      <c r="R658" s="2055"/>
      <c r="S658" s="14"/>
      <c r="T658" s="35"/>
      <c r="U658" s="12" t="s">
        <v>18</v>
      </c>
      <c r="AA658" s="2055"/>
      <c r="AB658" s="2055"/>
      <c r="AC658" s="2055"/>
      <c r="AD658" s="2055"/>
      <c r="AE658" s="2055"/>
      <c r="AF658" s="2055"/>
      <c r="AG658" s="2055"/>
      <c r="AH658" s="2055"/>
      <c r="AI658" s="2055"/>
      <c r="AJ658" s="2055"/>
      <c r="AK658" s="2055"/>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40">
        <f>SUM(CS648:CW657)</f>
        <v>0</v>
      </c>
      <c r="CT658" s="2040"/>
      <c r="CU658" s="2040"/>
      <c r="CV658" s="2040"/>
      <c r="CW658" s="2040"/>
      <c r="CX658" s="2040">
        <f>SUM(CX648:DB657)</f>
        <v>0</v>
      </c>
      <c r="CY658" s="2040"/>
      <c r="CZ658" s="2040"/>
      <c r="DA658" s="2040"/>
      <c r="DB658" s="2040"/>
      <c r="DC658" s="2040">
        <f>SUM(DC648:DG657)</f>
        <v>0</v>
      </c>
      <c r="DD658" s="2040"/>
      <c r="DE658" s="2040"/>
      <c r="DF658" s="2040"/>
      <c r="DG658" s="2040"/>
      <c r="DH658" s="2040">
        <f>SUM(DH648:DL657)</f>
        <v>0</v>
      </c>
      <c r="DI658" s="2040"/>
      <c r="DJ658" s="2040"/>
      <c r="DK658" s="2040"/>
      <c r="DL658" s="2040"/>
      <c r="DM658" s="2040">
        <f>SUM(DM648:DQ657)</f>
        <v>0</v>
      </c>
      <c r="DN658" s="2040"/>
      <c r="DO658" s="2040"/>
      <c r="DP658" s="2040"/>
      <c r="DQ658" s="2040"/>
      <c r="DR658" s="2040">
        <f>SUM(DR648:DV657)</f>
        <v>0</v>
      </c>
      <c r="DS658" s="2040"/>
      <c r="DT658" s="2040"/>
      <c r="DU658" s="2040"/>
      <c r="DV658" s="2040"/>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75">
      <c r="A659" s="35"/>
      <c r="B659" s="12" t="s">
        <v>20</v>
      </c>
      <c r="N659" s="2033" t="s">
        <v>578</v>
      </c>
      <c r="O659" s="2033"/>
      <c r="T659" s="35"/>
      <c r="U659" s="12" t="s">
        <v>20</v>
      </c>
      <c r="AG659" s="2033" t="s">
        <v>578</v>
      </c>
      <c r="AH659" s="203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2.75">
      <c r="A661" s="87" t="s">
        <v>124</v>
      </c>
      <c r="B661" s="12" t="s">
        <v>496</v>
      </c>
      <c r="G661" s="2023" t="str">
        <f>C639</f>
        <v>HCD AHSC</v>
      </c>
      <c r="H661" s="2023"/>
      <c r="I661" s="2023"/>
      <c r="J661" s="2023"/>
      <c r="K661" s="2023"/>
      <c r="L661" s="2023"/>
      <c r="M661" s="2023"/>
      <c r="N661" s="2023"/>
      <c r="O661" s="2023"/>
      <c r="P661" s="2023"/>
      <c r="Q661" s="2023"/>
      <c r="R661" s="2023"/>
      <c r="T661" s="87" t="s">
        <v>616</v>
      </c>
      <c r="U661" s="12" t="s">
        <v>496</v>
      </c>
      <c r="Z661" s="2023" t="str">
        <f>C640</f>
        <v>Accrued Deferred Interest</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75">
      <c r="A662" s="35"/>
      <c r="B662" s="12" t="s">
        <v>90</v>
      </c>
      <c r="G662" s="2055" t="s">
        <v>2656</v>
      </c>
      <c r="H662" s="2055"/>
      <c r="I662" s="2055"/>
      <c r="J662" s="2055"/>
      <c r="K662" s="2055"/>
      <c r="L662" s="2055"/>
      <c r="M662" s="2055"/>
      <c r="N662" s="2055"/>
      <c r="O662" s="2055"/>
      <c r="P662" s="2055"/>
      <c r="Q662" s="2055"/>
      <c r="R662" s="2055"/>
      <c r="T662" s="35"/>
      <c r="U662" s="12" t="s">
        <v>90</v>
      </c>
      <c r="Z662" s="2055" t="s">
        <v>2655</v>
      </c>
      <c r="AA662" s="2055"/>
      <c r="AB662" s="2055"/>
      <c r="AC662" s="2055"/>
      <c r="AD662" s="2055"/>
      <c r="AE662" s="2055"/>
      <c r="AF662" s="2055"/>
      <c r="AG662" s="2055"/>
      <c r="AH662" s="2055"/>
      <c r="AI662" s="2055"/>
      <c r="AJ662" s="2055"/>
      <c r="AK662" s="205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2.75">
      <c r="A663" s="35"/>
      <c r="B663" s="12" t="s">
        <v>615</v>
      </c>
      <c r="G663" s="2035" t="s">
        <v>2648</v>
      </c>
      <c r="H663" s="2035"/>
      <c r="I663" s="2035"/>
      <c r="J663" s="2035"/>
      <c r="K663" s="2035"/>
      <c r="L663" s="2035"/>
      <c r="M663" s="2035"/>
      <c r="N663" s="2035"/>
      <c r="O663" s="2035"/>
      <c r="P663" s="2035"/>
      <c r="Q663" s="2035"/>
      <c r="R663" s="2035"/>
      <c r="T663" s="35"/>
      <c r="U663" s="12" t="s">
        <v>615</v>
      </c>
      <c r="Z663" s="2035" t="s">
        <v>771</v>
      </c>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40</v>
      </c>
      <c r="BT663" s="2016"/>
      <c r="BU663" s="2016"/>
      <c r="BV663" s="2016"/>
      <c r="BW663" s="2017"/>
      <c r="BX663" s="2015">
        <f>BX635+BX644+BX658</f>
        <v>54</v>
      </c>
      <c r="BY663" s="2016"/>
      <c r="BZ663" s="2016"/>
      <c r="CA663" s="2016"/>
      <c r="CB663" s="2017"/>
      <c r="CC663" s="2015">
        <f>CC635+CC644+CC658</f>
        <v>52</v>
      </c>
      <c r="CD663" s="2016"/>
      <c r="CE663" s="2016"/>
      <c r="CF663" s="2016"/>
      <c r="CG663" s="2017"/>
      <c r="CH663" s="2015">
        <f>CH635+CH644+CH658</f>
        <v>11</v>
      </c>
      <c r="CI663" s="2016"/>
      <c r="CJ663" s="2016"/>
      <c r="CK663" s="2016"/>
      <c r="CL663" s="2017"/>
      <c r="CM663" s="2037">
        <f>CM658+CM644+CM635</f>
        <v>0</v>
      </c>
      <c r="CN663" s="2038"/>
      <c r="CO663" s="2038"/>
      <c r="CP663" s="2038"/>
      <c r="CQ663" s="2039"/>
      <c r="CR663" s="177"/>
      <c r="CS663" s="1470">
        <f>CS637+CS661</f>
        <v>343</v>
      </c>
      <c r="CT663" s="134" t="s">
        <v>2392</v>
      </c>
      <c r="CU663" s="58"/>
      <c r="CV663" s="58"/>
      <c r="CW663" s="58"/>
      <c r="CX663" s="58"/>
      <c r="CY663" s="58"/>
      <c r="CZ663" s="58"/>
      <c r="DA663" s="58"/>
      <c r="DB663" s="58"/>
      <c r="DC663" s="58"/>
      <c r="DD663" s="58"/>
      <c r="DE663" s="58"/>
      <c r="DF663" s="58"/>
      <c r="DX663" s="2022">
        <f>SUMIF(DX638:EB662,"&gt;0")</f>
        <v>0</v>
      </c>
      <c r="DY663" s="2022"/>
      <c r="DZ663" s="2022"/>
      <c r="EA663" s="2022"/>
      <c r="EB663" s="2022"/>
      <c r="EC663" s="2022">
        <f>SUMIF(EC638:EG662,"&gt;0")</f>
        <v>1155.175</v>
      </c>
      <c r="ED663" s="2022"/>
      <c r="EE663" s="2022"/>
      <c r="EF663" s="2022"/>
      <c r="EG663" s="2022"/>
      <c r="EH663" s="2022">
        <f>SUMIF(EH638:EL662,"&gt;0")</f>
        <v>1206.5094339622642</v>
      </c>
      <c r="EI663" s="2022"/>
      <c r="EJ663" s="2022"/>
      <c r="EK663" s="2022"/>
      <c r="EL663" s="2022"/>
      <c r="EM663" s="2022">
        <f>SUMIF(EM638:EQ662,"&gt;0")</f>
        <v>1371.9411764705883</v>
      </c>
      <c r="EN663" s="2022"/>
      <c r="EO663" s="2022"/>
      <c r="EP663" s="2022"/>
      <c r="EQ663" s="2022"/>
      <c r="ER663" s="2022">
        <f>SUMIF(ER638:EV662,"&gt;0")</f>
        <v>1429.7272727272725</v>
      </c>
      <c r="ES663" s="2022"/>
      <c r="ET663" s="2022"/>
      <c r="EU663" s="2022"/>
      <c r="EV663" s="2022"/>
      <c r="EW663" s="2022">
        <f>SUMIF(EW638:FA662,"&gt;0")</f>
        <v>0</v>
      </c>
      <c r="EX663" s="2022"/>
      <c r="EY663" s="2022"/>
      <c r="EZ663" s="2022"/>
      <c r="FA663" s="2022"/>
    </row>
    <row r="664" spans="1:157" ht="12.75">
      <c r="A664" s="35"/>
      <c r="B664" s="12" t="s">
        <v>17</v>
      </c>
      <c r="G664" s="2035" t="s">
        <v>2657</v>
      </c>
      <c r="H664" s="2035"/>
      <c r="I664" s="2035"/>
      <c r="J664" s="2035"/>
      <c r="K664" s="2035"/>
      <c r="L664" s="2035"/>
      <c r="M664" s="2035"/>
      <c r="N664" s="2035"/>
      <c r="O664" s="2035"/>
      <c r="P664" s="2035"/>
      <c r="Q664" s="2035"/>
      <c r="R664" s="2035"/>
      <c r="T664" s="35"/>
      <c r="U664" s="12" t="s">
        <v>17</v>
      </c>
      <c r="Z664" s="2035" t="s">
        <v>2572</v>
      </c>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50" t="s">
        <v>2658</v>
      </c>
      <c r="H665" s="2084"/>
      <c r="I665" s="2084"/>
      <c r="J665" s="2084"/>
      <c r="K665" s="2084"/>
      <c r="L665" s="2084"/>
      <c r="O665" s="137" t="s">
        <v>212</v>
      </c>
      <c r="P665" s="2034"/>
      <c r="Q665" s="2034"/>
      <c r="R665" s="2034"/>
      <c r="T665" s="35"/>
      <c r="U665" s="12" t="s">
        <v>325</v>
      </c>
      <c r="Z665" s="2350" t="s">
        <v>2573</v>
      </c>
      <c r="AA665" s="2084"/>
      <c r="AB665" s="2084"/>
      <c r="AC665" s="2084"/>
      <c r="AD665" s="2084"/>
      <c r="AE665" s="2084"/>
      <c r="AH665" s="137" t="s">
        <v>212</v>
      </c>
      <c r="AI665" s="2034"/>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5"/>
      <c r="I666" s="2055"/>
      <c r="J666" s="2055"/>
      <c r="K666" s="2055"/>
      <c r="L666" s="2055"/>
      <c r="M666" s="2055"/>
      <c r="N666" s="2055"/>
      <c r="O666" s="2055"/>
      <c r="P666" s="2055"/>
      <c r="Q666" s="2055"/>
      <c r="R666" s="2055"/>
      <c r="T666" s="35"/>
      <c r="U666" s="12" t="s">
        <v>18</v>
      </c>
      <c r="AA666" s="2055"/>
      <c r="AB666" s="2055"/>
      <c r="AC666" s="2055"/>
      <c r="AD666" s="2055"/>
      <c r="AE666" s="2055"/>
      <c r="AF666" s="2055"/>
      <c r="AG666" s="2055"/>
      <c r="AH666" s="2055"/>
      <c r="AI666" s="2055"/>
      <c r="AJ666" s="2055"/>
      <c r="AK666" s="2055"/>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3" t="s">
        <v>578</v>
      </c>
      <c r="O667" s="2033"/>
      <c r="T667" s="35"/>
      <c r="U667" s="12" t="s">
        <v>20</v>
      </c>
      <c r="AG667" s="2033" t="s">
        <v>706</v>
      </c>
      <c r="AH667" s="203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3" t="str">
        <f>C641</f>
        <v>Deferred Developer Fee</v>
      </c>
      <c r="H669" s="2023"/>
      <c r="I669" s="2023"/>
      <c r="J669" s="2023"/>
      <c r="K669" s="2023"/>
      <c r="L669" s="2023"/>
      <c r="M669" s="2023"/>
      <c r="N669" s="2023"/>
      <c r="O669" s="2023"/>
      <c r="P669" s="2023"/>
      <c r="Q669" s="2023"/>
      <c r="R669" s="2023"/>
      <c r="T669" s="87" t="s">
        <v>619</v>
      </c>
      <c r="U669" s="12" t="s">
        <v>496</v>
      </c>
      <c r="Z669" s="2023" t="str">
        <f>C642</f>
        <v>GP Equity (Developer Fee)</v>
      </c>
      <c r="AA669" s="2023"/>
      <c r="AB669" s="2023"/>
      <c r="AC669" s="2023"/>
      <c r="AD669" s="2023"/>
      <c r="AE669" s="2023"/>
      <c r="AF669" s="2023"/>
      <c r="AG669" s="2023"/>
      <c r="AH669" s="2023"/>
      <c r="AI669" s="2023"/>
      <c r="AJ669" s="2023"/>
      <c r="AK669" s="2023"/>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5" t="s">
        <v>2582</v>
      </c>
      <c r="H670" s="2055"/>
      <c r="I670" s="2055"/>
      <c r="J670" s="2055"/>
      <c r="K670" s="2055"/>
      <c r="L670" s="2055"/>
      <c r="M670" s="2055"/>
      <c r="N670" s="2055"/>
      <c r="O670" s="2055"/>
      <c r="P670" s="2055"/>
      <c r="Q670" s="2055"/>
      <c r="R670" s="2055"/>
      <c r="T670" s="35"/>
      <c r="U670" s="12" t="s">
        <v>90</v>
      </c>
      <c r="Z670" s="2055" t="s">
        <v>2582</v>
      </c>
      <c r="AA670" s="2055"/>
      <c r="AB670" s="2055"/>
      <c r="AC670" s="2055"/>
      <c r="AD670" s="2055"/>
      <c r="AE670" s="2055"/>
      <c r="AF670" s="2055"/>
      <c r="AG670" s="2055"/>
      <c r="AH670" s="2055"/>
      <c r="AI670" s="2055"/>
      <c r="AJ670" s="2055"/>
      <c r="AK670" s="2055"/>
      <c r="AZ670" s="58"/>
      <c r="BA670" s="446">
        <f t="shared" ref="BA670:BA694" si="40">IF($G728=0,"N/A",VLOOKUP($T$189,TC_Rent,(MATCH($B728,bedrooms,FALSE))))</f>
        <v>3426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5" t="s">
        <v>771</v>
      </c>
      <c r="H671" s="2055"/>
      <c r="I671" s="2055"/>
      <c r="J671" s="2055"/>
      <c r="K671" s="2055"/>
      <c r="L671" s="2055"/>
      <c r="M671" s="2055"/>
      <c r="N671" s="2055"/>
      <c r="O671" s="2055"/>
      <c r="P671" s="2055"/>
      <c r="Q671" s="2055"/>
      <c r="R671" s="2055"/>
      <c r="T671" s="35"/>
      <c r="U671" s="12" t="s">
        <v>615</v>
      </c>
      <c r="Z671" s="2035" t="s">
        <v>771</v>
      </c>
      <c r="AA671" s="2035"/>
      <c r="AB671" s="2035"/>
      <c r="AC671" s="2035"/>
      <c r="AD671" s="2035"/>
      <c r="AE671" s="2035"/>
      <c r="AF671" s="2035"/>
      <c r="AG671" s="2035"/>
      <c r="AH671" s="2035"/>
      <c r="AI671" s="2035"/>
      <c r="AJ671" s="2035"/>
      <c r="AK671" s="2035"/>
      <c r="AZ671" s="58"/>
      <c r="BA671" s="446">
        <f t="shared" si="40"/>
        <v>3426</v>
      </c>
      <c r="BB671" s="58"/>
      <c r="BC671" s="58"/>
      <c r="BD671" s="58"/>
      <c r="BE671" s="58"/>
      <c r="BF671" s="382"/>
      <c r="BG671" s="456">
        <f t="shared" ref="BG671:BG695" si="41">G728</f>
        <v>9</v>
      </c>
      <c r="BH671" s="460">
        <f>BG671/$BG$696</f>
        <v>5.8064516129032261E-2</v>
      </c>
      <c r="BI671" s="461">
        <f t="shared" ref="BI671:BI695" si="42">IF(BH671=0," ",BH671*AH728)</f>
        <v>1.7419354838709676E-2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5" t="s">
        <v>2524</v>
      </c>
      <c r="H672" s="2055"/>
      <c r="I672" s="2055"/>
      <c r="J672" s="2055"/>
      <c r="K672" s="2055"/>
      <c r="L672" s="2055"/>
      <c r="M672" s="2055"/>
      <c r="N672" s="2055"/>
      <c r="O672" s="2055"/>
      <c r="P672" s="2055"/>
      <c r="Q672" s="2055"/>
      <c r="R672" s="2055"/>
      <c r="T672" s="35"/>
      <c r="U672" s="12" t="s">
        <v>17</v>
      </c>
      <c r="Z672" s="2035" t="s">
        <v>2524</v>
      </c>
      <c r="AA672" s="2035"/>
      <c r="AB672" s="2035"/>
      <c r="AC672" s="2035"/>
      <c r="AD672" s="2035"/>
      <c r="AE672" s="2035"/>
      <c r="AF672" s="2035"/>
      <c r="AG672" s="2035"/>
      <c r="AH672" s="2035"/>
      <c r="AI672" s="2035"/>
      <c r="AJ672" s="2035"/>
      <c r="AK672" s="2035"/>
      <c r="AZ672" s="58"/>
      <c r="BA672" s="446">
        <f t="shared" si="40"/>
        <v>4112</v>
      </c>
      <c r="BB672" s="58"/>
      <c r="BC672" s="58"/>
      <c r="BD672" s="58"/>
      <c r="BE672" s="58"/>
      <c r="BF672" s="382"/>
      <c r="BG672" s="457">
        <f t="shared" si="41"/>
        <v>2</v>
      </c>
      <c r="BH672" s="460">
        <f t="shared" ref="BH672:BH695" si="43">BG672/$BG$696</f>
        <v>1.2903225806451613E-2</v>
      </c>
      <c r="BI672" s="461">
        <f t="shared" si="42"/>
        <v>3.8709677419354839E-3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350" t="s">
        <v>2525</v>
      </c>
      <c r="H673" s="2084"/>
      <c r="I673" s="2084"/>
      <c r="J673" s="2084"/>
      <c r="K673" s="2084"/>
      <c r="L673" s="2084"/>
      <c r="O673" s="137" t="s">
        <v>212</v>
      </c>
      <c r="P673" s="2034"/>
      <c r="Q673" s="2034"/>
      <c r="R673" s="2034"/>
      <c r="T673" s="35"/>
      <c r="U673" s="12" t="s">
        <v>325</v>
      </c>
      <c r="Z673" s="2350" t="s">
        <v>2525</v>
      </c>
      <c r="AA673" s="2084"/>
      <c r="AB673" s="2084"/>
      <c r="AC673" s="2084"/>
      <c r="AD673" s="2084"/>
      <c r="AE673" s="2084"/>
      <c r="AH673" s="137" t="s">
        <v>212</v>
      </c>
      <c r="AI673" s="2034"/>
      <c r="AJ673" s="2034"/>
      <c r="AK673" s="2034"/>
      <c r="AZ673" s="58"/>
      <c r="BA673" s="446">
        <f t="shared" si="40"/>
        <v>4750</v>
      </c>
      <c r="BB673" s="58"/>
      <c r="BC673" s="58"/>
      <c r="BD673" s="58"/>
      <c r="BE673" s="58"/>
      <c r="BF673" s="382"/>
      <c r="BG673" s="457">
        <f t="shared" si="41"/>
        <v>19</v>
      </c>
      <c r="BH673" s="460">
        <f t="shared" si="43"/>
        <v>0.12258064516129032</v>
      </c>
      <c r="BI673" s="461">
        <f t="shared" si="42"/>
        <v>3.6774193548387096E-2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5"/>
      <c r="I674" s="2055"/>
      <c r="J674" s="2055"/>
      <c r="K674" s="2055"/>
      <c r="L674" s="2055"/>
      <c r="M674" s="2055"/>
      <c r="N674" s="2055"/>
      <c r="O674" s="2055"/>
      <c r="P674" s="2055"/>
      <c r="Q674" s="2055"/>
      <c r="R674" s="2055"/>
      <c r="T674" s="35"/>
      <c r="U674" s="12" t="s">
        <v>18</v>
      </c>
      <c r="AA674" s="2055"/>
      <c r="AB674" s="2055"/>
      <c r="AC674" s="2055"/>
      <c r="AD674" s="2055"/>
      <c r="AE674" s="2055"/>
      <c r="AF674" s="2055"/>
      <c r="AG674" s="2055"/>
      <c r="AH674" s="2055"/>
      <c r="AI674" s="2055"/>
      <c r="AJ674" s="2055"/>
      <c r="AK674" s="2055"/>
      <c r="AZ674" s="58"/>
      <c r="BA674" s="446">
        <f t="shared" si="40"/>
        <v>5300</v>
      </c>
      <c r="BB674" s="58"/>
      <c r="BC674" s="58"/>
      <c r="BD674" s="58"/>
      <c r="BE674" s="58"/>
      <c r="BF674" s="382"/>
      <c r="BG674" s="457">
        <f t="shared" si="41"/>
        <v>15</v>
      </c>
      <c r="BH674" s="460">
        <f t="shared" si="43"/>
        <v>9.6774193548387094E-2</v>
      </c>
      <c r="BI674" s="461">
        <f t="shared" si="42"/>
        <v>2.9032258064516127E-2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3" t="s">
        <v>578</v>
      </c>
      <c r="O675" s="2033"/>
      <c r="T675" s="35"/>
      <c r="U675" s="12" t="s">
        <v>20</v>
      </c>
      <c r="AG675" s="2033" t="s">
        <v>578</v>
      </c>
      <c r="AH675" s="2033"/>
      <c r="AZ675" s="58"/>
      <c r="BA675" s="446">
        <f t="shared" si="40"/>
        <v>3426</v>
      </c>
      <c r="BB675" s="58"/>
      <c r="BC675" s="58"/>
      <c r="BD675" s="58"/>
      <c r="BE675" s="58"/>
      <c r="BF675" s="382"/>
      <c r="BG675" s="457">
        <f t="shared" si="41"/>
        <v>4</v>
      </c>
      <c r="BH675" s="460">
        <f t="shared" si="43"/>
        <v>2.5806451612903226E-2</v>
      </c>
      <c r="BI675" s="461">
        <f t="shared" si="42"/>
        <v>7.7419354838709677E-3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4112</v>
      </c>
      <c r="BB676" s="58"/>
      <c r="BC676" s="58"/>
      <c r="BD676" s="58"/>
      <c r="BE676" s="58"/>
      <c r="BF676" s="382"/>
      <c r="BG676" s="457">
        <f t="shared" si="41"/>
        <v>19</v>
      </c>
      <c r="BH676" s="460">
        <f t="shared" si="43"/>
        <v>0.12258064516129032</v>
      </c>
      <c r="BI676" s="461">
        <f t="shared" si="42"/>
        <v>6.1290322580645158E-2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3" t="str">
        <f>C643</f>
        <v>IIG</v>
      </c>
      <c r="H677" s="2023"/>
      <c r="I677" s="2023"/>
      <c r="J677" s="2023"/>
      <c r="K677" s="2023"/>
      <c r="L677" s="2023"/>
      <c r="M677" s="2023"/>
      <c r="N677" s="2023"/>
      <c r="O677" s="2023"/>
      <c r="P677" s="2023"/>
      <c r="Q677" s="2023"/>
      <c r="R677" s="2023"/>
      <c r="T677" s="87" t="s">
        <v>488</v>
      </c>
      <c r="U677" s="12" t="s">
        <v>496</v>
      </c>
      <c r="Z677" s="2023">
        <f>C644</f>
        <v>0</v>
      </c>
      <c r="AA677" s="2023"/>
      <c r="AB677" s="2023"/>
      <c r="AC677" s="2023"/>
      <c r="AD677" s="2023"/>
      <c r="AE677" s="2023"/>
      <c r="AF677" s="2023"/>
      <c r="AG677" s="2023"/>
      <c r="AH677" s="2023"/>
      <c r="AI677" s="2023"/>
      <c r="AJ677" s="2023"/>
      <c r="AK677" s="2023"/>
      <c r="AZ677" s="58"/>
      <c r="BA677" s="446">
        <f t="shared" si="40"/>
        <v>4750</v>
      </c>
      <c r="BB677" s="58"/>
      <c r="BC677" s="58"/>
      <c r="BD677" s="58"/>
      <c r="BE677" s="58"/>
      <c r="BF677" s="382"/>
      <c r="BG677" s="457">
        <f t="shared" si="41"/>
        <v>24</v>
      </c>
      <c r="BH677" s="460">
        <f t="shared" si="43"/>
        <v>0.15483870967741936</v>
      </c>
      <c r="BI677" s="461">
        <f t="shared" si="42"/>
        <v>7.7419354838709681E-2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5" t="s">
        <v>2656</v>
      </c>
      <c r="H678" s="2055"/>
      <c r="I678" s="2055"/>
      <c r="J678" s="2055"/>
      <c r="K678" s="2055"/>
      <c r="L678" s="2055"/>
      <c r="M678" s="2055"/>
      <c r="N678" s="2055"/>
      <c r="O678" s="2055"/>
      <c r="P678" s="2055"/>
      <c r="Q678" s="2055"/>
      <c r="R678" s="2055"/>
      <c r="T678" s="35"/>
      <c r="U678" s="12" t="s">
        <v>90</v>
      </c>
      <c r="Z678" s="2055"/>
      <c r="AA678" s="2055"/>
      <c r="AB678" s="2055"/>
      <c r="AC678" s="2055"/>
      <c r="AD678" s="2055"/>
      <c r="AE678" s="2055"/>
      <c r="AF678" s="2055"/>
      <c r="AG678" s="2055"/>
      <c r="AH678" s="2055"/>
      <c r="AI678" s="2055"/>
      <c r="AJ678" s="2055"/>
      <c r="AK678" s="2055"/>
      <c r="AZ678" s="58"/>
      <c r="BA678" s="446">
        <f t="shared" si="40"/>
        <v>5300</v>
      </c>
      <c r="BB678" s="58"/>
      <c r="BC678" s="58"/>
      <c r="BD678" s="58"/>
      <c r="BE678" s="58"/>
      <c r="BF678" s="382"/>
      <c r="BG678" s="457">
        <f t="shared" si="41"/>
        <v>25</v>
      </c>
      <c r="BH678" s="460">
        <f t="shared" si="43"/>
        <v>0.16129032258064516</v>
      </c>
      <c r="BI678" s="461">
        <f t="shared" si="42"/>
        <v>8.0645161290322578E-2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5" t="s">
        <v>2648</v>
      </c>
      <c r="H679" s="2055"/>
      <c r="I679" s="2055"/>
      <c r="J679" s="2055"/>
      <c r="K679" s="2055"/>
      <c r="L679" s="2055"/>
      <c r="M679" s="2055"/>
      <c r="N679" s="2055"/>
      <c r="O679" s="2055"/>
      <c r="P679" s="2055"/>
      <c r="Q679" s="2055"/>
      <c r="R679" s="2055"/>
      <c r="T679" s="35"/>
      <c r="U679" s="12" t="s">
        <v>615</v>
      </c>
      <c r="Z679" s="2035"/>
      <c r="AA679" s="2035"/>
      <c r="AB679" s="2035"/>
      <c r="AC679" s="2035"/>
      <c r="AD679" s="2035"/>
      <c r="AE679" s="2035"/>
      <c r="AF679" s="2035"/>
      <c r="AG679" s="2035"/>
      <c r="AH679" s="2035"/>
      <c r="AI679" s="2035"/>
      <c r="AJ679" s="2035"/>
      <c r="AK679" s="2035"/>
      <c r="AZ679" s="58"/>
      <c r="BA679" s="446">
        <f t="shared" si="40"/>
        <v>3426</v>
      </c>
      <c r="BB679" s="58"/>
      <c r="BC679" s="58"/>
      <c r="BD679" s="58"/>
      <c r="BE679" s="58"/>
      <c r="BF679" s="382"/>
      <c r="BG679" s="457">
        <f t="shared" si="41"/>
        <v>4</v>
      </c>
      <c r="BH679" s="460">
        <f t="shared" si="43"/>
        <v>2.5806451612903226E-2</v>
      </c>
      <c r="BI679" s="461">
        <f t="shared" si="42"/>
        <v>1.2903225806451613E-2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5" t="s">
        <v>2649</v>
      </c>
      <c r="H680" s="2055"/>
      <c r="I680" s="2055"/>
      <c r="J680" s="2055"/>
      <c r="K680" s="2055"/>
      <c r="L680" s="2055"/>
      <c r="M680" s="2055"/>
      <c r="N680" s="2055"/>
      <c r="O680" s="2055"/>
      <c r="P680" s="2055"/>
      <c r="Q680" s="2055"/>
      <c r="R680" s="2055"/>
      <c r="T680" s="35"/>
      <c r="U680" s="12" t="s">
        <v>17</v>
      </c>
      <c r="Z680" s="2035"/>
      <c r="AA680" s="2035"/>
      <c r="AB680" s="2035"/>
      <c r="AC680" s="2035"/>
      <c r="AD680" s="2035"/>
      <c r="AE680" s="2035"/>
      <c r="AF680" s="2035"/>
      <c r="AG680" s="2035"/>
      <c r="AH680" s="2035"/>
      <c r="AI680" s="2035"/>
      <c r="AJ680" s="2035"/>
      <c r="AK680" s="2035"/>
      <c r="AZ680" s="58"/>
      <c r="BA680" s="446">
        <f t="shared" si="40"/>
        <v>4112</v>
      </c>
      <c r="BB680" s="58"/>
      <c r="BC680" s="58"/>
      <c r="BD680" s="58"/>
      <c r="BE680" s="58"/>
      <c r="BF680" s="382"/>
      <c r="BG680" s="457">
        <f t="shared" si="41"/>
        <v>10</v>
      </c>
      <c r="BH680" s="460">
        <f t="shared" si="43"/>
        <v>6.4516129032258063E-2</v>
      </c>
      <c r="BI680" s="461">
        <f t="shared" si="42"/>
        <v>3.8709677419354833E-2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350" t="s">
        <v>2650</v>
      </c>
      <c r="H681" s="2084"/>
      <c r="I681" s="2084"/>
      <c r="J681" s="2084"/>
      <c r="K681" s="2084"/>
      <c r="L681" s="2084"/>
      <c r="O681" s="137" t="s">
        <v>212</v>
      </c>
      <c r="P681" s="2034"/>
      <c r="Q681" s="2034"/>
      <c r="R681" s="2034"/>
      <c r="T681" s="35"/>
      <c r="U681" s="12" t="s">
        <v>325</v>
      </c>
      <c r="Z681" s="2084"/>
      <c r="AA681" s="2084"/>
      <c r="AB681" s="2084"/>
      <c r="AC681" s="2084"/>
      <c r="AD681" s="2084"/>
      <c r="AE681" s="2084"/>
      <c r="AH681" s="137" t="s">
        <v>212</v>
      </c>
      <c r="AI681" s="2034"/>
      <c r="AJ681" s="2034"/>
      <c r="AK681" s="2034"/>
      <c r="AZ681" s="58"/>
      <c r="BA681" s="446">
        <f t="shared" si="40"/>
        <v>4750</v>
      </c>
      <c r="BB681" s="58"/>
      <c r="BC681" s="58"/>
      <c r="BD681" s="58"/>
      <c r="BE681" s="58"/>
      <c r="BF681" s="382"/>
      <c r="BG681" s="457">
        <f t="shared" si="41"/>
        <v>10</v>
      </c>
      <c r="BH681" s="460">
        <f t="shared" si="43"/>
        <v>6.4516129032258063E-2</v>
      </c>
      <c r="BI681" s="461">
        <f t="shared" si="42"/>
        <v>3.8709677419354833E-2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5"/>
      <c r="I682" s="2055"/>
      <c r="J682" s="2055"/>
      <c r="K682" s="2055"/>
      <c r="L682" s="2055"/>
      <c r="M682" s="2055"/>
      <c r="N682" s="2055"/>
      <c r="O682" s="2055"/>
      <c r="P682" s="2055"/>
      <c r="Q682" s="2055"/>
      <c r="R682" s="2055"/>
      <c r="T682" s="35"/>
      <c r="U682" s="12" t="s">
        <v>18</v>
      </c>
      <c r="AA682" s="2055"/>
      <c r="AB682" s="2055"/>
      <c r="AC682" s="2055"/>
      <c r="AD682" s="2055"/>
      <c r="AE682" s="2055"/>
      <c r="AF682" s="2055"/>
      <c r="AG682" s="2055"/>
      <c r="AH682" s="2055"/>
      <c r="AI682" s="2055"/>
      <c r="AJ682" s="2055"/>
      <c r="AK682" s="2055"/>
      <c r="AZ682" s="58"/>
      <c r="BA682" s="446">
        <f t="shared" si="40"/>
        <v>5300</v>
      </c>
      <c r="BB682" s="58"/>
      <c r="BC682" s="58"/>
      <c r="BD682" s="58"/>
      <c r="BE682" s="58"/>
      <c r="BF682" s="382"/>
      <c r="BG682" s="457">
        <f t="shared" si="41"/>
        <v>11</v>
      </c>
      <c r="BH682" s="460">
        <f t="shared" si="43"/>
        <v>7.0967741935483872E-2</v>
      </c>
      <c r="BI682" s="461">
        <f t="shared" si="42"/>
        <v>4.2580645161290322E-2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3" t="s">
        <v>578</v>
      </c>
      <c r="O683" s="2033"/>
      <c r="T683" s="35"/>
      <c r="U683" s="12" t="s">
        <v>20</v>
      </c>
      <c r="AG683" s="2033" t="s">
        <v>706</v>
      </c>
      <c r="AH683" s="2033"/>
      <c r="AZ683" s="58"/>
      <c r="BA683" s="446" t="str">
        <f t="shared" si="40"/>
        <v>N/A</v>
      </c>
      <c r="BB683" s="58"/>
      <c r="BC683" s="58"/>
      <c r="BD683" s="58"/>
      <c r="BE683" s="58"/>
      <c r="BF683" s="382"/>
      <c r="BG683" s="457">
        <f t="shared" si="41"/>
        <v>3</v>
      </c>
      <c r="BH683" s="460">
        <f t="shared" si="43"/>
        <v>1.935483870967742E-2</v>
      </c>
      <c r="BI683" s="461">
        <f t="shared" si="42"/>
        <v>1.1612903225806452E-2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3">
        <f>C645</f>
        <v>0</v>
      </c>
      <c r="H685" s="2023"/>
      <c r="I685" s="2023"/>
      <c r="J685" s="2023"/>
      <c r="K685" s="2023"/>
      <c r="L685" s="2023"/>
      <c r="M685" s="2023"/>
      <c r="N685" s="2023"/>
      <c r="O685" s="2023"/>
      <c r="P685" s="2023"/>
      <c r="Q685" s="2023"/>
      <c r="R685" s="2023"/>
      <c r="T685" s="87" t="s">
        <v>681</v>
      </c>
      <c r="U685" s="12" t="s">
        <v>496</v>
      </c>
      <c r="Z685" s="2023">
        <f>C646</f>
        <v>0</v>
      </c>
      <c r="AA685" s="2023"/>
      <c r="AB685" s="2023"/>
      <c r="AC685" s="2023"/>
      <c r="AD685" s="2023"/>
      <c r="AE685" s="2023"/>
      <c r="AF685" s="2023"/>
      <c r="AG685" s="2023"/>
      <c r="AH685" s="2023"/>
      <c r="AI685" s="2023"/>
      <c r="AJ685" s="2023"/>
      <c r="AK685" s="202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5"/>
      <c r="H686" s="2055"/>
      <c r="I686" s="2055"/>
      <c r="J686" s="2055"/>
      <c r="K686" s="2055"/>
      <c r="L686" s="2055"/>
      <c r="M686" s="2055"/>
      <c r="N686" s="2055"/>
      <c r="O686" s="2055"/>
      <c r="P686" s="2055"/>
      <c r="Q686" s="2055"/>
      <c r="R686" s="2055"/>
      <c r="T686" s="35"/>
      <c r="U686" s="12" t="s">
        <v>90</v>
      </c>
      <c r="Z686" s="2055"/>
      <c r="AA686" s="2055"/>
      <c r="AB686" s="2055"/>
      <c r="AC686" s="2055"/>
      <c r="AD686" s="2055"/>
      <c r="AE686" s="2055"/>
      <c r="AF686" s="2055"/>
      <c r="AG686" s="2055"/>
      <c r="AH686" s="2055"/>
      <c r="AI686" s="2055"/>
      <c r="AJ686" s="2055"/>
      <c r="AK686" s="205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5"/>
      <c r="H687" s="2055"/>
      <c r="I687" s="2055"/>
      <c r="J687" s="2055"/>
      <c r="K687" s="2055"/>
      <c r="L687" s="2055"/>
      <c r="M687" s="2055"/>
      <c r="N687" s="2055"/>
      <c r="O687" s="2055"/>
      <c r="P687" s="2055"/>
      <c r="Q687" s="2055"/>
      <c r="R687" s="2055"/>
      <c r="T687" s="35"/>
      <c r="U687" s="12" t="s">
        <v>615</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5"/>
      <c r="H688" s="2055"/>
      <c r="I688" s="2055"/>
      <c r="J688" s="2055"/>
      <c r="K688" s="2055"/>
      <c r="L688" s="2055"/>
      <c r="M688" s="2055"/>
      <c r="N688" s="2055"/>
      <c r="O688" s="2055"/>
      <c r="P688" s="2055"/>
      <c r="Q688" s="2055"/>
      <c r="R688" s="2055"/>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4"/>
      <c r="H689" s="2084"/>
      <c r="I689" s="2084"/>
      <c r="J689" s="2084"/>
      <c r="K689" s="2084"/>
      <c r="L689" s="2084"/>
      <c r="O689" s="137" t="s">
        <v>212</v>
      </c>
      <c r="P689" s="2034"/>
      <c r="Q689" s="2034"/>
      <c r="R689" s="2034"/>
      <c r="T689" s="35"/>
      <c r="U689" s="12" t="s">
        <v>325</v>
      </c>
      <c r="Z689" s="2084"/>
      <c r="AA689" s="2084"/>
      <c r="AB689" s="2084"/>
      <c r="AC689" s="2084"/>
      <c r="AD689" s="2084"/>
      <c r="AE689" s="2084"/>
      <c r="AH689" s="137" t="s">
        <v>212</v>
      </c>
      <c r="AI689" s="2034"/>
      <c r="AJ689" s="2034"/>
      <c r="AK689" s="203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5"/>
      <c r="I690" s="2055"/>
      <c r="J690" s="2055"/>
      <c r="K690" s="2055"/>
      <c r="L690" s="2055"/>
      <c r="M690" s="2055"/>
      <c r="N690" s="2055"/>
      <c r="O690" s="2055"/>
      <c r="P690" s="2055"/>
      <c r="Q690" s="2055"/>
      <c r="R690" s="2055"/>
      <c r="T690" s="35"/>
      <c r="U690" s="12" t="s">
        <v>18</v>
      </c>
      <c r="AA690" s="2055"/>
      <c r="AB690" s="2055"/>
      <c r="AC690" s="2055"/>
      <c r="AD690" s="2055"/>
      <c r="AE690" s="2055"/>
      <c r="AF690" s="2055"/>
      <c r="AG690" s="2055"/>
      <c r="AH690" s="2055"/>
      <c r="AI690" s="2055"/>
      <c r="AJ690" s="2055"/>
      <c r="AK690" s="205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3" t="s">
        <v>706</v>
      </c>
      <c r="O691" s="2033"/>
      <c r="T691" s="35"/>
      <c r="U691" s="12" t="s">
        <v>20</v>
      </c>
      <c r="AG691" s="2033" t="s">
        <v>706</v>
      </c>
      <c r="AH691" s="203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3">
        <f>C647</f>
        <v>0</v>
      </c>
      <c r="H693" s="2023"/>
      <c r="I693" s="2023"/>
      <c r="J693" s="2023"/>
      <c r="K693" s="2023"/>
      <c r="L693" s="2023"/>
      <c r="M693" s="2023"/>
      <c r="N693" s="2023"/>
      <c r="O693" s="2023"/>
      <c r="P693" s="2023"/>
      <c r="Q693" s="2023"/>
      <c r="R693" s="2023"/>
      <c r="T693" s="87" t="s">
        <v>373</v>
      </c>
      <c r="U693" s="12" t="s">
        <v>496</v>
      </c>
      <c r="Z693" s="2023">
        <f>C648</f>
        <v>0</v>
      </c>
      <c r="AA693" s="2023"/>
      <c r="AB693" s="2023"/>
      <c r="AC693" s="2023"/>
      <c r="AD693" s="2023"/>
      <c r="AE693" s="2023"/>
      <c r="AF693" s="2023"/>
      <c r="AG693" s="2023"/>
      <c r="AH693" s="2023"/>
      <c r="AI693" s="2023"/>
      <c r="AJ693" s="2023"/>
      <c r="AK693" s="202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5"/>
      <c r="H694" s="2055"/>
      <c r="I694" s="2055"/>
      <c r="J694" s="2055"/>
      <c r="K694" s="2055"/>
      <c r="L694" s="2055"/>
      <c r="M694" s="2055"/>
      <c r="N694" s="2055"/>
      <c r="O694" s="2055"/>
      <c r="P694" s="2055"/>
      <c r="Q694" s="2055"/>
      <c r="R694" s="2055"/>
      <c r="T694" s="35"/>
      <c r="U694" s="12" t="s">
        <v>90</v>
      </c>
      <c r="Z694" s="2055"/>
      <c r="AA694" s="2055"/>
      <c r="AB694" s="2055"/>
      <c r="AC694" s="2055"/>
      <c r="AD694" s="2055"/>
      <c r="AE694" s="2055"/>
      <c r="AF694" s="2055"/>
      <c r="AG694" s="2055"/>
      <c r="AH694" s="2055"/>
      <c r="AI694" s="2055"/>
      <c r="AJ694" s="2055"/>
      <c r="AK694" s="2055"/>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5"/>
      <c r="H695" s="2055"/>
      <c r="I695" s="2055"/>
      <c r="J695" s="2055"/>
      <c r="K695" s="2055"/>
      <c r="L695" s="2055"/>
      <c r="M695" s="2055"/>
      <c r="N695" s="2055"/>
      <c r="O695" s="2055"/>
      <c r="P695" s="2055"/>
      <c r="Q695" s="2055"/>
      <c r="R695" s="2055"/>
      <c r="U695" s="12" t="s">
        <v>615</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5"/>
      <c r="H696" s="2055"/>
      <c r="I696" s="2055"/>
      <c r="J696" s="2055"/>
      <c r="K696" s="2055"/>
      <c r="L696" s="2055"/>
      <c r="M696" s="2055"/>
      <c r="N696" s="2055"/>
      <c r="O696" s="2055"/>
      <c r="P696" s="2055"/>
      <c r="Q696" s="2055"/>
      <c r="R696" s="2055"/>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968</v>
      </c>
      <c r="BG696" s="462">
        <f>SUM(BG671:BG695)</f>
        <v>155</v>
      </c>
      <c r="BH696" s="463">
        <f>SUM(BH671:BH695)</f>
        <v>0.99999999999999978</v>
      </c>
      <c r="BI696" s="463">
        <f>SUM(BI671:BI695)</f>
        <v>0.45870967741935481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4"/>
      <c r="H697" s="2084"/>
      <c r="I697" s="2084"/>
      <c r="J697" s="2084"/>
      <c r="K697" s="2084"/>
      <c r="L697" s="2084"/>
      <c r="O697" s="137" t="s">
        <v>212</v>
      </c>
      <c r="P697" s="2034"/>
      <c r="Q697" s="2034"/>
      <c r="R697" s="2034"/>
      <c r="U697" s="12" t="s">
        <v>325</v>
      </c>
      <c r="Z697" s="2084"/>
      <c r="AA697" s="2084"/>
      <c r="AB697" s="2084"/>
      <c r="AC697" s="2084"/>
      <c r="AD697" s="2084"/>
      <c r="AE697" s="2084"/>
      <c r="AH697" s="137" t="s">
        <v>212</v>
      </c>
      <c r="AI697" s="2034"/>
      <c r="AJ697" s="2034"/>
      <c r="AK697" s="203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5"/>
      <c r="I698" s="2055"/>
      <c r="J698" s="2055"/>
      <c r="K698" s="2055"/>
      <c r="L698" s="2055"/>
      <c r="M698" s="2055"/>
      <c r="N698" s="2055"/>
      <c r="O698" s="2055"/>
      <c r="P698" s="2055"/>
      <c r="Q698" s="2055"/>
      <c r="R698" s="2055"/>
      <c r="U698" s="12" t="s">
        <v>18</v>
      </c>
      <c r="AA698" s="2055"/>
      <c r="AB698" s="2055"/>
      <c r="AC698" s="2055"/>
      <c r="AD698" s="2055"/>
      <c r="AE698" s="2055"/>
      <c r="AF698" s="2055"/>
      <c r="AG698" s="2055"/>
      <c r="AH698" s="2055"/>
      <c r="AI698" s="2055"/>
      <c r="AJ698" s="2055"/>
      <c r="AK698" s="205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3" t="s">
        <v>706</v>
      </c>
      <c r="O699" s="2033"/>
      <c r="U699" s="12" t="s">
        <v>20</v>
      </c>
      <c r="AG699" s="2033" t="s">
        <v>706</v>
      </c>
      <c r="AH699" s="203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3" t="s">
        <v>578</v>
      </c>
      <c r="AF703" s="203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9</v>
      </c>
      <c r="BH703" s="460">
        <f>BG703/$BG$728</f>
        <v>5.8064516129032261E-2</v>
      </c>
      <c r="BI703" s="461">
        <f t="shared" ref="BI703:BI727" si="45">IF(BH703=0," ",BH703*AM728)</f>
        <v>1.3541607818767303E-2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3" t="s">
        <v>578</v>
      </c>
      <c r="AF704" s="203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1.2903225806451613E-2</v>
      </c>
      <c r="BI704" s="461">
        <f t="shared" si="45"/>
        <v>3.009246181948289E-3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8">
        <v>44341</v>
      </c>
      <c r="AF705" s="2318"/>
      <c r="AG705" s="2318"/>
      <c r="AH705" s="2318"/>
      <c r="AI705" s="23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19</v>
      </c>
      <c r="BH705" s="460">
        <f t="shared" si="46"/>
        <v>0.12258064516129032</v>
      </c>
      <c r="BI705" s="461">
        <f t="shared" si="45"/>
        <v>2.6799610894941633E-2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7">
        <v>44419</v>
      </c>
      <c r="AF706" s="2317"/>
      <c r="AG706" s="2317"/>
      <c r="AH706" s="2317"/>
      <c r="AI706" s="231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15</v>
      </c>
      <c r="BH706" s="460">
        <f t="shared" si="46"/>
        <v>9.6774193548387094E-2</v>
      </c>
      <c r="BI706" s="461">
        <f t="shared" si="45"/>
        <v>2.0353140916808149E-2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v>
      </c>
      <c r="BH707" s="460">
        <f t="shared" si="46"/>
        <v>2.5806451612903226E-2</v>
      </c>
      <c r="BI707" s="461">
        <f t="shared" si="45"/>
        <v>5.2538040170419962E-3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8">
        <v>44531</v>
      </c>
      <c r="AF708" s="2318"/>
      <c r="AG708" s="2318"/>
      <c r="AH708" s="2318"/>
      <c r="AI708" s="23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19</v>
      </c>
      <c r="BH708" s="460">
        <f t="shared" si="46"/>
        <v>0.12258064516129032</v>
      </c>
      <c r="BI708" s="461">
        <f t="shared" si="45"/>
        <v>4.7658324388452626E-2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8">
        <v>0.54979999999999996</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24</v>
      </c>
      <c r="BH709" s="460">
        <f t="shared" si="46"/>
        <v>0.15483870967741936</v>
      </c>
      <c r="BI709" s="461">
        <f t="shared" si="45"/>
        <v>5.6445337015187648E-2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3" t="str">
        <f>H334</f>
        <v>City and County of San Francisco</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25</v>
      </c>
      <c r="BH710" s="460">
        <f t="shared" si="46"/>
        <v>0.16129032258064516</v>
      </c>
      <c r="BI710" s="461">
        <f t="shared" si="45"/>
        <v>5.65365025466893E-2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4</v>
      </c>
      <c r="BH711" s="460">
        <f t="shared" si="46"/>
        <v>2.5806451612903226E-2</v>
      </c>
      <c r="BI711" s="461">
        <f t="shared" si="45"/>
        <v>8.7547169811320758E-3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3" t="s">
        <v>706</v>
      </c>
      <c r="AF712" s="203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10</v>
      </c>
      <c r="BH712" s="460">
        <f t="shared" si="46"/>
        <v>6.4516129032258063E-2</v>
      </c>
      <c r="BI712" s="461">
        <f t="shared" si="45"/>
        <v>3.0111293147279814E-2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5"/>
      <c r="X713" s="2055"/>
      <c r="Y713" s="2055"/>
      <c r="Z713" s="2055"/>
      <c r="AA713" s="2055"/>
      <c r="AB713" s="2055"/>
      <c r="AC713" s="2055"/>
      <c r="AD713" s="2055"/>
      <c r="AE713" s="2055"/>
      <c r="AF713" s="2055"/>
      <c r="AG713" s="2055"/>
      <c r="AH713" s="2055"/>
      <c r="AI713" s="2055"/>
      <c r="AJ713" s="2055"/>
      <c r="AK713" s="205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10</v>
      </c>
      <c r="BH713" s="460">
        <f t="shared" si="46"/>
        <v>6.4516129032258063E-2</v>
      </c>
      <c r="BI713" s="461">
        <f t="shared" si="45"/>
        <v>2.8225806451612902E-2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5"/>
      <c r="K714" s="2055"/>
      <c r="L714" s="2055"/>
      <c r="M714" s="2055"/>
      <c r="N714" s="2055"/>
      <c r="O714" s="2055"/>
      <c r="P714" s="2055"/>
      <c r="Q714" s="2055"/>
      <c r="R714" s="2055"/>
      <c r="S714" s="2055"/>
      <c r="T714" s="2055"/>
      <c r="U714" s="2055"/>
      <c r="V714" s="2055"/>
      <c r="W714" s="2055"/>
      <c r="X714" s="205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11</v>
      </c>
      <c r="BH714" s="460">
        <f t="shared" si="46"/>
        <v>7.0967741935483872E-2</v>
      </c>
      <c r="BI714" s="461">
        <f t="shared" si="45"/>
        <v>2.985127334465195E-2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4"/>
      <c r="K715" s="2084"/>
      <c r="L715" s="2084"/>
      <c r="M715" s="2084"/>
      <c r="N715" s="2084"/>
      <c r="O715" s="2084"/>
      <c r="P715" s="7" t="s">
        <v>212</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3</v>
      </c>
      <c r="BH715" s="460">
        <f t="shared" si="46"/>
        <v>1.935483870967742E-2</v>
      </c>
      <c r="BI715" s="461">
        <f t="shared" si="45"/>
        <v>7.8807060255629939E-3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5" t="s">
        <v>316</v>
      </c>
      <c r="X716" s="2055"/>
      <c r="Y716" s="2055"/>
      <c r="Z716" s="2055"/>
      <c r="AA716" s="2055"/>
      <c r="AB716" s="2055"/>
      <c r="AC716" s="2055"/>
      <c r="AD716" s="2055"/>
      <c r="AE716" s="2055"/>
      <c r="AF716" s="2055"/>
      <c r="AG716" s="2055"/>
      <c r="AH716" s="2055"/>
      <c r="AI716" s="2055"/>
      <c r="AJ716" s="2055"/>
      <c r="AK716" s="205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5" t="s">
        <v>343</v>
      </c>
      <c r="F717" s="2055"/>
      <c r="G717" s="2055"/>
      <c r="H717" s="2055"/>
      <c r="I717" s="2055"/>
      <c r="J717" s="2055"/>
      <c r="K717" s="2055"/>
      <c r="L717" s="2055"/>
      <c r="M717" s="2055"/>
      <c r="N717" s="2055"/>
      <c r="O717" s="2055"/>
      <c r="P717" s="2055"/>
      <c r="Q717" s="2055"/>
      <c r="R717" s="2055"/>
      <c r="S717" s="2055"/>
      <c r="T717" s="2055"/>
      <c r="U717" s="2055"/>
      <c r="V717" s="2055"/>
      <c r="W717" s="2055"/>
      <c r="X717" s="2055"/>
      <c r="Y717" s="2055"/>
      <c r="Z717" s="2055"/>
      <c r="AA717" s="2055"/>
      <c r="AB717" s="2055"/>
      <c r="AC717" s="2055"/>
      <c r="AD717" s="2055"/>
      <c r="AE717" s="2055"/>
      <c r="AF717" s="2055"/>
      <c r="AG717" s="2055"/>
      <c r="AH717" s="2055"/>
      <c r="AI717" s="2055"/>
      <c r="AJ717" s="2055"/>
      <c r="AK717" s="205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9" t="s">
        <v>407</v>
      </c>
      <c r="C724" s="2250"/>
      <c r="D724" s="2250"/>
      <c r="E724" s="2250"/>
      <c r="F724" s="2251"/>
      <c r="G724" s="2249" t="s">
        <v>291</v>
      </c>
      <c r="H724" s="2250"/>
      <c r="I724" s="2250"/>
      <c r="J724" s="2251"/>
      <c r="K724" s="2261" t="s">
        <v>2157</v>
      </c>
      <c r="L724" s="2262"/>
      <c r="M724" s="2262"/>
      <c r="N724" s="2263"/>
      <c r="O724" s="2249" t="s">
        <v>478</v>
      </c>
      <c r="P724" s="2250"/>
      <c r="Q724" s="2250"/>
      <c r="R724" s="2250"/>
      <c r="S724" s="2251"/>
      <c r="T724" s="2249" t="s">
        <v>292</v>
      </c>
      <c r="U724" s="2250"/>
      <c r="V724" s="2250"/>
      <c r="W724" s="2250"/>
      <c r="X724" s="2251"/>
      <c r="Y724" s="2249" t="s">
        <v>293</v>
      </c>
      <c r="Z724" s="2250"/>
      <c r="AA724" s="2250"/>
      <c r="AB724" s="2251"/>
      <c r="AC724" s="2249" t="s">
        <v>294</v>
      </c>
      <c r="AD724" s="2250"/>
      <c r="AE724" s="2250"/>
      <c r="AF724" s="2250"/>
      <c r="AG724" s="2251"/>
      <c r="AH724" s="2249" t="s">
        <v>408</v>
      </c>
      <c r="AI724" s="2250"/>
      <c r="AJ724" s="2250"/>
      <c r="AK724" s="2250"/>
      <c r="AL724" s="2251"/>
      <c r="AM724" s="2249" t="s">
        <v>682</v>
      </c>
      <c r="AN724" s="2250"/>
      <c r="AO724" s="225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2"/>
      <c r="C725" s="2253"/>
      <c r="D725" s="2253"/>
      <c r="E725" s="2253"/>
      <c r="F725" s="2254"/>
      <c r="G725" s="2252"/>
      <c r="H725" s="2253"/>
      <c r="I725" s="2253"/>
      <c r="J725" s="2254"/>
      <c r="K725" s="2264"/>
      <c r="L725" s="2265"/>
      <c r="M725" s="2265"/>
      <c r="N725" s="2266"/>
      <c r="O725" s="2252"/>
      <c r="P725" s="2253"/>
      <c r="Q725" s="2253"/>
      <c r="R725" s="2253"/>
      <c r="S725" s="2254"/>
      <c r="T725" s="2252"/>
      <c r="U725" s="2253"/>
      <c r="V725" s="2253"/>
      <c r="W725" s="2253"/>
      <c r="X725" s="2254"/>
      <c r="Y725" s="2252"/>
      <c r="Z725" s="2253"/>
      <c r="AA725" s="2253"/>
      <c r="AB725" s="2254"/>
      <c r="AC725" s="2252"/>
      <c r="AD725" s="2253"/>
      <c r="AE725" s="2253"/>
      <c r="AF725" s="2253"/>
      <c r="AG725" s="2254"/>
      <c r="AH725" s="2252"/>
      <c r="AI725" s="2253"/>
      <c r="AJ725" s="2253"/>
      <c r="AK725" s="2253"/>
      <c r="AL725" s="2254"/>
      <c r="AM725" s="2252"/>
      <c r="AN725" s="2253"/>
      <c r="AO725" s="225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2"/>
      <c r="C726" s="2253"/>
      <c r="D726" s="2253"/>
      <c r="E726" s="2253"/>
      <c r="F726" s="2254"/>
      <c r="G726" s="2252"/>
      <c r="H726" s="2253"/>
      <c r="I726" s="2253"/>
      <c r="J726" s="2254"/>
      <c r="K726" s="2264"/>
      <c r="L726" s="2265"/>
      <c r="M726" s="2265"/>
      <c r="N726" s="2266"/>
      <c r="O726" s="2252"/>
      <c r="P726" s="2253"/>
      <c r="Q726" s="2253"/>
      <c r="R726" s="2253"/>
      <c r="S726" s="2254"/>
      <c r="T726" s="2252"/>
      <c r="U726" s="2253"/>
      <c r="V726" s="2253"/>
      <c r="W726" s="2253"/>
      <c r="X726" s="2254"/>
      <c r="Y726" s="2252"/>
      <c r="Z726" s="2253"/>
      <c r="AA726" s="2253"/>
      <c r="AB726" s="2254"/>
      <c r="AC726" s="2252"/>
      <c r="AD726" s="2253"/>
      <c r="AE726" s="2253"/>
      <c r="AF726" s="2253"/>
      <c r="AG726" s="2254"/>
      <c r="AH726" s="2252"/>
      <c r="AI726" s="2253"/>
      <c r="AJ726" s="2253"/>
      <c r="AK726" s="2253"/>
      <c r="AL726" s="2254"/>
      <c r="AM726" s="2252"/>
      <c r="AN726" s="2253"/>
      <c r="AO726" s="225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5"/>
      <c r="C727" s="2256"/>
      <c r="D727" s="2256"/>
      <c r="E727" s="2256"/>
      <c r="F727" s="2257"/>
      <c r="G727" s="2255"/>
      <c r="H727" s="2256"/>
      <c r="I727" s="2256"/>
      <c r="J727" s="2257"/>
      <c r="K727" s="2264"/>
      <c r="L727" s="2265"/>
      <c r="M727" s="2265"/>
      <c r="N727" s="2266"/>
      <c r="O727" s="2255"/>
      <c r="P727" s="2256"/>
      <c r="Q727" s="2256"/>
      <c r="R727" s="2256"/>
      <c r="S727" s="2257"/>
      <c r="T727" s="2255"/>
      <c r="U727" s="2256"/>
      <c r="V727" s="2256"/>
      <c r="W727" s="2256"/>
      <c r="X727" s="2257"/>
      <c r="Y727" s="2255"/>
      <c r="Z727" s="2256"/>
      <c r="AA727" s="2256"/>
      <c r="AB727" s="2257"/>
      <c r="AC727" s="2255"/>
      <c r="AD727" s="2256"/>
      <c r="AE727" s="2256"/>
      <c r="AF727" s="2256"/>
      <c r="AG727" s="2257"/>
      <c r="AH727" s="2255"/>
      <c r="AI727" s="2256"/>
      <c r="AJ727" s="2256"/>
      <c r="AK727" s="2256"/>
      <c r="AL727" s="2257"/>
      <c r="AM727" s="2255"/>
      <c r="AN727" s="2256"/>
      <c r="AO727" s="225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1" t="s">
        <v>334</v>
      </c>
      <c r="C728" s="2242"/>
      <c r="D728" s="2242"/>
      <c r="E728" s="2242"/>
      <c r="F728" s="2243"/>
      <c r="G728" s="2312">
        <v>9</v>
      </c>
      <c r="H728" s="2313"/>
      <c r="I728" s="2313"/>
      <c r="J728" s="2314"/>
      <c r="K728" s="2280">
        <v>660</v>
      </c>
      <c r="L728" s="2281"/>
      <c r="M728" s="2281"/>
      <c r="N728" s="2282"/>
      <c r="O728" s="2238">
        <v>702</v>
      </c>
      <c r="P728" s="2239"/>
      <c r="Q728" s="2239"/>
      <c r="R728" s="2239"/>
      <c r="S728" s="2240"/>
      <c r="T728" s="2027">
        <f t="shared" ref="T728:T752" si="47">G728*O728</f>
        <v>6318</v>
      </c>
      <c r="U728" s="2028"/>
      <c r="V728" s="2028"/>
      <c r="W728" s="2028"/>
      <c r="X728" s="2029"/>
      <c r="Y728" s="2238">
        <v>97</v>
      </c>
      <c r="Z728" s="2239"/>
      <c r="AA728" s="2239"/>
      <c r="AB728" s="2240"/>
      <c r="AC728" s="2027">
        <f t="shared" ref="AC728:AC752" si="48">O728+Y728</f>
        <v>799</v>
      </c>
      <c r="AD728" s="2028"/>
      <c r="AE728" s="2028"/>
      <c r="AF728" s="2028"/>
      <c r="AG728" s="2029"/>
      <c r="AH728" s="2030">
        <v>0.3</v>
      </c>
      <c r="AI728" s="2031"/>
      <c r="AJ728" s="2031"/>
      <c r="AK728" s="2031"/>
      <c r="AL728" s="2032"/>
      <c r="AM728" s="2009">
        <f t="shared" ref="AM728:AM752" si="49">IF($AH728&gt;0,($AC728/$BA670), " ")</f>
        <v>0.23321657910099242</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155</v>
      </c>
      <c r="BH728" s="463">
        <f>SUM(BH703:BH727)</f>
        <v>0.99999999999999978</v>
      </c>
      <c r="BI728" s="463">
        <f>SUM(BI703:BI727)</f>
        <v>0.33442136973007663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1" t="s">
        <v>334</v>
      </c>
      <c r="C729" s="2242"/>
      <c r="D729" s="2242"/>
      <c r="E729" s="2242"/>
      <c r="F729" s="2243"/>
      <c r="G729" s="2312">
        <v>2</v>
      </c>
      <c r="H729" s="2313"/>
      <c r="I729" s="2313"/>
      <c r="J729" s="2314"/>
      <c r="K729" s="2280">
        <v>660</v>
      </c>
      <c r="L729" s="2281"/>
      <c r="M729" s="2281"/>
      <c r="N729" s="2282"/>
      <c r="O729" s="2238">
        <v>702</v>
      </c>
      <c r="P729" s="2239"/>
      <c r="Q729" s="2239"/>
      <c r="R729" s="2239"/>
      <c r="S729" s="2240"/>
      <c r="T729" s="2027">
        <f t="shared" si="47"/>
        <v>1404</v>
      </c>
      <c r="U729" s="2028"/>
      <c r="V729" s="2028"/>
      <c r="W729" s="2028"/>
      <c r="X729" s="2029"/>
      <c r="Y729" s="2238">
        <v>97</v>
      </c>
      <c r="Z729" s="2239"/>
      <c r="AA729" s="2239"/>
      <c r="AB729" s="2240"/>
      <c r="AC729" s="2027">
        <f t="shared" si="48"/>
        <v>799</v>
      </c>
      <c r="AD729" s="2028"/>
      <c r="AE729" s="2028"/>
      <c r="AF729" s="2028"/>
      <c r="AG729" s="2029"/>
      <c r="AH729" s="2030">
        <v>0.3</v>
      </c>
      <c r="AI729" s="2031"/>
      <c r="AJ729" s="2031"/>
      <c r="AK729" s="2031"/>
      <c r="AL729" s="2032"/>
      <c r="AM729" s="2009">
        <f t="shared" si="49"/>
        <v>0.23321657910099242</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1" t="s">
        <v>168</v>
      </c>
      <c r="C730" s="2242"/>
      <c r="D730" s="2242"/>
      <c r="E730" s="2242"/>
      <c r="F730" s="2243"/>
      <c r="G730" s="2312">
        <v>19</v>
      </c>
      <c r="H730" s="2313"/>
      <c r="I730" s="2313"/>
      <c r="J730" s="2314"/>
      <c r="K730" s="2280">
        <v>946</v>
      </c>
      <c r="L730" s="2281"/>
      <c r="M730" s="2281"/>
      <c r="N730" s="2282"/>
      <c r="O730" s="2238">
        <v>765</v>
      </c>
      <c r="P730" s="2239"/>
      <c r="Q730" s="2239"/>
      <c r="R730" s="2239"/>
      <c r="S730" s="2240"/>
      <c r="T730" s="2027">
        <f t="shared" si="47"/>
        <v>14535</v>
      </c>
      <c r="U730" s="2028"/>
      <c r="V730" s="2028"/>
      <c r="W730" s="2028"/>
      <c r="X730" s="2029"/>
      <c r="Y730" s="2238">
        <v>134</v>
      </c>
      <c r="Z730" s="2239"/>
      <c r="AA730" s="2239"/>
      <c r="AB730" s="2240"/>
      <c r="AC730" s="2027">
        <f t="shared" si="48"/>
        <v>899</v>
      </c>
      <c r="AD730" s="2028"/>
      <c r="AE730" s="2028"/>
      <c r="AF730" s="2028"/>
      <c r="AG730" s="2029"/>
      <c r="AH730" s="2030">
        <v>0.3</v>
      </c>
      <c r="AI730" s="2031"/>
      <c r="AJ730" s="2031"/>
      <c r="AK730" s="2031"/>
      <c r="AL730" s="2032"/>
      <c r="AM730" s="2009">
        <f t="shared" si="49"/>
        <v>0.2186284046692607</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1" t="s">
        <v>169</v>
      </c>
      <c r="C731" s="2242"/>
      <c r="D731" s="2242"/>
      <c r="E731" s="2242"/>
      <c r="F731" s="2243"/>
      <c r="G731" s="2312">
        <v>15</v>
      </c>
      <c r="H731" s="2313"/>
      <c r="I731" s="2313"/>
      <c r="J731" s="2314"/>
      <c r="K731" s="2280">
        <v>1250</v>
      </c>
      <c r="L731" s="2281"/>
      <c r="M731" s="2281"/>
      <c r="N731" s="2282"/>
      <c r="O731" s="2238">
        <v>830</v>
      </c>
      <c r="P731" s="2239"/>
      <c r="Q731" s="2239"/>
      <c r="R731" s="2239"/>
      <c r="S731" s="2240"/>
      <c r="T731" s="2027">
        <f t="shared" si="47"/>
        <v>12450</v>
      </c>
      <c r="U731" s="2028"/>
      <c r="V731" s="2028"/>
      <c r="W731" s="2028"/>
      <c r="X731" s="2029"/>
      <c r="Y731" s="2238">
        <v>169</v>
      </c>
      <c r="Z731" s="2239"/>
      <c r="AA731" s="2239"/>
      <c r="AB731" s="2240"/>
      <c r="AC731" s="2027">
        <f t="shared" si="48"/>
        <v>999</v>
      </c>
      <c r="AD731" s="2028"/>
      <c r="AE731" s="2028"/>
      <c r="AF731" s="2028"/>
      <c r="AG731" s="2029"/>
      <c r="AH731" s="2030">
        <v>0.3</v>
      </c>
      <c r="AI731" s="2031"/>
      <c r="AJ731" s="2031"/>
      <c r="AK731" s="2031"/>
      <c r="AL731" s="2032"/>
      <c r="AM731" s="2009">
        <f t="shared" si="49"/>
        <v>0.21031578947368421</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1" t="s">
        <v>170</v>
      </c>
      <c r="C732" s="2242"/>
      <c r="D732" s="2242"/>
      <c r="E732" s="2242"/>
      <c r="F732" s="2243"/>
      <c r="G732" s="2312">
        <v>4</v>
      </c>
      <c r="H732" s="2313"/>
      <c r="I732" s="2313"/>
      <c r="J732" s="2314"/>
      <c r="K732" s="2280">
        <v>1547</v>
      </c>
      <c r="L732" s="2281"/>
      <c r="M732" s="2281"/>
      <c r="N732" s="2282"/>
      <c r="O732" s="2238">
        <v>874</v>
      </c>
      <c r="P732" s="2239"/>
      <c r="Q732" s="2239"/>
      <c r="R732" s="2239"/>
      <c r="S732" s="2240"/>
      <c r="T732" s="2027">
        <f t="shared" si="47"/>
        <v>3496</v>
      </c>
      <c r="U732" s="2028"/>
      <c r="V732" s="2028"/>
      <c r="W732" s="2028"/>
      <c r="X732" s="2029"/>
      <c r="Y732" s="2238">
        <v>205</v>
      </c>
      <c r="Z732" s="2239"/>
      <c r="AA732" s="2239"/>
      <c r="AB732" s="2240"/>
      <c r="AC732" s="2027">
        <f t="shared" si="48"/>
        <v>1079</v>
      </c>
      <c r="AD732" s="2028"/>
      <c r="AE732" s="2028"/>
      <c r="AF732" s="2028"/>
      <c r="AG732" s="2029"/>
      <c r="AH732" s="2030">
        <v>0.3</v>
      </c>
      <c r="AI732" s="2031"/>
      <c r="AJ732" s="2031"/>
      <c r="AK732" s="2031"/>
      <c r="AL732" s="2032"/>
      <c r="AM732" s="2009">
        <f t="shared" si="49"/>
        <v>0.20358490566037735</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1" t="s">
        <v>334</v>
      </c>
      <c r="C733" s="2242"/>
      <c r="D733" s="2242"/>
      <c r="E733" s="2242"/>
      <c r="F733" s="2243"/>
      <c r="G733" s="2312">
        <v>19</v>
      </c>
      <c r="H733" s="2313"/>
      <c r="I733" s="2313"/>
      <c r="J733" s="2314"/>
      <c r="K733" s="2280">
        <v>660</v>
      </c>
      <c r="L733" s="2281"/>
      <c r="M733" s="2281"/>
      <c r="N733" s="2282"/>
      <c r="O733" s="2238">
        <v>1235</v>
      </c>
      <c r="P733" s="2239"/>
      <c r="Q733" s="2239"/>
      <c r="R733" s="2239"/>
      <c r="S733" s="2240"/>
      <c r="T733" s="2027">
        <f t="shared" si="47"/>
        <v>23465</v>
      </c>
      <c r="U733" s="2028"/>
      <c r="V733" s="2028"/>
      <c r="W733" s="2028"/>
      <c r="X733" s="2029"/>
      <c r="Y733" s="2238">
        <v>97</v>
      </c>
      <c r="Z733" s="2239"/>
      <c r="AA733" s="2239"/>
      <c r="AB733" s="2240"/>
      <c r="AC733" s="2027">
        <f t="shared" si="48"/>
        <v>1332</v>
      </c>
      <c r="AD733" s="2028"/>
      <c r="AE733" s="2028"/>
      <c r="AF733" s="2028"/>
      <c r="AG733" s="2029"/>
      <c r="AH733" s="2030">
        <v>0.5</v>
      </c>
      <c r="AI733" s="2031"/>
      <c r="AJ733" s="2031"/>
      <c r="AK733" s="2031"/>
      <c r="AL733" s="2032"/>
      <c r="AM733" s="2009">
        <f t="shared" si="49"/>
        <v>0.38879159369527144</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1" t="s">
        <v>168</v>
      </c>
      <c r="C734" s="2242"/>
      <c r="D734" s="2242"/>
      <c r="E734" s="2242"/>
      <c r="F734" s="2243"/>
      <c r="G734" s="2312">
        <v>24</v>
      </c>
      <c r="H734" s="2313"/>
      <c r="I734" s="2313"/>
      <c r="J734" s="2314"/>
      <c r="K734" s="2280">
        <v>946</v>
      </c>
      <c r="L734" s="2281"/>
      <c r="M734" s="2281"/>
      <c r="N734" s="2282"/>
      <c r="O734" s="2238">
        <v>1365</v>
      </c>
      <c r="P734" s="2239"/>
      <c r="Q734" s="2239"/>
      <c r="R734" s="2239"/>
      <c r="S734" s="2240"/>
      <c r="T734" s="2027">
        <f t="shared" si="47"/>
        <v>32760</v>
      </c>
      <c r="U734" s="2028"/>
      <c r="V734" s="2028"/>
      <c r="W734" s="2028"/>
      <c r="X734" s="2029"/>
      <c r="Y734" s="2238">
        <v>134</v>
      </c>
      <c r="Z734" s="2239"/>
      <c r="AA734" s="2239"/>
      <c r="AB734" s="2240"/>
      <c r="AC734" s="2027">
        <f t="shared" si="48"/>
        <v>1499</v>
      </c>
      <c r="AD734" s="2028"/>
      <c r="AE734" s="2028"/>
      <c r="AF734" s="2028"/>
      <c r="AG734" s="2029"/>
      <c r="AH734" s="2030">
        <v>0.5</v>
      </c>
      <c r="AI734" s="2031"/>
      <c r="AJ734" s="2031"/>
      <c r="AK734" s="2031"/>
      <c r="AL734" s="2032"/>
      <c r="AM734" s="2009">
        <f t="shared" si="49"/>
        <v>0.36454280155642022</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1" t="s">
        <v>169</v>
      </c>
      <c r="C735" s="2242"/>
      <c r="D735" s="2242"/>
      <c r="E735" s="2242"/>
      <c r="F735" s="2243"/>
      <c r="G735" s="2312">
        <v>25</v>
      </c>
      <c r="H735" s="2313"/>
      <c r="I735" s="2313"/>
      <c r="J735" s="2314"/>
      <c r="K735" s="2280">
        <v>1250</v>
      </c>
      <c r="L735" s="2281"/>
      <c r="M735" s="2281"/>
      <c r="N735" s="2282"/>
      <c r="O735" s="2238">
        <v>1496</v>
      </c>
      <c r="P735" s="2239"/>
      <c r="Q735" s="2239"/>
      <c r="R735" s="2239"/>
      <c r="S735" s="2240"/>
      <c r="T735" s="2027">
        <f t="shared" si="47"/>
        <v>37400</v>
      </c>
      <c r="U735" s="2028"/>
      <c r="V735" s="2028"/>
      <c r="W735" s="2028"/>
      <c r="X735" s="2029"/>
      <c r="Y735" s="2238">
        <v>169</v>
      </c>
      <c r="Z735" s="2239"/>
      <c r="AA735" s="2239"/>
      <c r="AB735" s="2240"/>
      <c r="AC735" s="2027">
        <f t="shared" si="48"/>
        <v>1665</v>
      </c>
      <c r="AD735" s="2028"/>
      <c r="AE735" s="2028"/>
      <c r="AF735" s="2028"/>
      <c r="AG735" s="2029"/>
      <c r="AH735" s="2030">
        <v>0.5</v>
      </c>
      <c r="AI735" s="2031"/>
      <c r="AJ735" s="2031"/>
      <c r="AK735" s="2031"/>
      <c r="AL735" s="2032"/>
      <c r="AM735" s="2009">
        <f t="shared" si="49"/>
        <v>0.35052631578947369</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1" t="s">
        <v>170</v>
      </c>
      <c r="C736" s="2242"/>
      <c r="D736" s="2242"/>
      <c r="E736" s="2242"/>
      <c r="F736" s="2243"/>
      <c r="G736" s="2312">
        <v>4</v>
      </c>
      <c r="H736" s="2313"/>
      <c r="I736" s="2313"/>
      <c r="J736" s="2314"/>
      <c r="K736" s="2280">
        <v>1547</v>
      </c>
      <c r="L736" s="2281"/>
      <c r="M736" s="2281"/>
      <c r="N736" s="2282"/>
      <c r="O736" s="2238">
        <v>1593</v>
      </c>
      <c r="P736" s="2239"/>
      <c r="Q736" s="2239"/>
      <c r="R736" s="2239"/>
      <c r="S736" s="2240"/>
      <c r="T736" s="2027">
        <f t="shared" si="47"/>
        <v>6372</v>
      </c>
      <c r="U736" s="2028"/>
      <c r="V736" s="2028"/>
      <c r="W736" s="2028"/>
      <c r="X736" s="2029"/>
      <c r="Y736" s="2238">
        <v>205</v>
      </c>
      <c r="Z736" s="2239"/>
      <c r="AA736" s="2239"/>
      <c r="AB736" s="2240"/>
      <c r="AC736" s="2027">
        <f t="shared" si="48"/>
        <v>1798</v>
      </c>
      <c r="AD736" s="2028"/>
      <c r="AE736" s="2028"/>
      <c r="AF736" s="2028"/>
      <c r="AG736" s="2029"/>
      <c r="AH736" s="2030">
        <v>0.5</v>
      </c>
      <c r="AI736" s="2031"/>
      <c r="AJ736" s="2031"/>
      <c r="AK736" s="2031"/>
      <c r="AL736" s="2032"/>
      <c r="AM736" s="2009">
        <f t="shared" si="49"/>
        <v>0.33924528301886792</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1" t="s">
        <v>334</v>
      </c>
      <c r="C737" s="2242"/>
      <c r="D737" s="2242"/>
      <c r="E737" s="2242"/>
      <c r="F737" s="2243"/>
      <c r="G737" s="2312">
        <v>10</v>
      </c>
      <c r="H737" s="2313"/>
      <c r="I737" s="2313"/>
      <c r="J737" s="2314"/>
      <c r="K737" s="2280">
        <v>660</v>
      </c>
      <c r="L737" s="2281"/>
      <c r="M737" s="2281"/>
      <c r="N737" s="2282"/>
      <c r="O737" s="2238">
        <v>1502</v>
      </c>
      <c r="P737" s="2239"/>
      <c r="Q737" s="2239"/>
      <c r="R737" s="2239"/>
      <c r="S737" s="2240"/>
      <c r="T737" s="2027">
        <f t="shared" si="47"/>
        <v>15020</v>
      </c>
      <c r="U737" s="2028"/>
      <c r="V737" s="2028"/>
      <c r="W737" s="2028"/>
      <c r="X737" s="2029"/>
      <c r="Y737" s="2238">
        <v>97</v>
      </c>
      <c r="Z737" s="2239"/>
      <c r="AA737" s="2239"/>
      <c r="AB737" s="2240"/>
      <c r="AC737" s="2027">
        <f t="shared" si="48"/>
        <v>1599</v>
      </c>
      <c r="AD737" s="2028"/>
      <c r="AE737" s="2028"/>
      <c r="AF737" s="2028"/>
      <c r="AG737" s="2029"/>
      <c r="AH737" s="2030">
        <v>0.6</v>
      </c>
      <c r="AI737" s="2031"/>
      <c r="AJ737" s="2031"/>
      <c r="AK737" s="2031"/>
      <c r="AL737" s="2032"/>
      <c r="AM737" s="2009">
        <f t="shared" si="49"/>
        <v>0.46672504378283713</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1" t="s">
        <v>168</v>
      </c>
      <c r="C738" s="2242"/>
      <c r="D738" s="2242"/>
      <c r="E738" s="2242"/>
      <c r="F738" s="2243"/>
      <c r="G738" s="2312">
        <v>10</v>
      </c>
      <c r="H738" s="2313"/>
      <c r="I738" s="2313"/>
      <c r="J738" s="2314"/>
      <c r="K738" s="2280">
        <v>946</v>
      </c>
      <c r="L738" s="2281"/>
      <c r="M738" s="2281"/>
      <c r="N738" s="2282"/>
      <c r="O738" s="2238">
        <v>1665</v>
      </c>
      <c r="P738" s="2239"/>
      <c r="Q738" s="2239"/>
      <c r="R738" s="2239"/>
      <c r="S738" s="2240"/>
      <c r="T738" s="2027">
        <f t="shared" si="47"/>
        <v>16650</v>
      </c>
      <c r="U738" s="2028"/>
      <c r="V738" s="2028"/>
      <c r="W738" s="2028"/>
      <c r="X738" s="2029"/>
      <c r="Y738" s="2238">
        <v>134</v>
      </c>
      <c r="Z738" s="2239"/>
      <c r="AA738" s="2239"/>
      <c r="AB738" s="2240"/>
      <c r="AC738" s="2027">
        <f t="shared" si="48"/>
        <v>1799</v>
      </c>
      <c r="AD738" s="2028"/>
      <c r="AE738" s="2028"/>
      <c r="AF738" s="2028"/>
      <c r="AG738" s="2029"/>
      <c r="AH738" s="2030">
        <v>0.6</v>
      </c>
      <c r="AI738" s="2031"/>
      <c r="AJ738" s="2031"/>
      <c r="AK738" s="2031"/>
      <c r="AL738" s="2032"/>
      <c r="AM738" s="2009">
        <f t="shared" si="49"/>
        <v>0.4375</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1" t="s">
        <v>169</v>
      </c>
      <c r="C739" s="2242"/>
      <c r="D739" s="2242"/>
      <c r="E739" s="2242"/>
      <c r="F739" s="2243"/>
      <c r="G739" s="2312">
        <v>11</v>
      </c>
      <c r="H739" s="2313"/>
      <c r="I739" s="2313"/>
      <c r="J739" s="2314"/>
      <c r="K739" s="2280">
        <v>1250</v>
      </c>
      <c r="L739" s="2281"/>
      <c r="M739" s="2281"/>
      <c r="N739" s="2282"/>
      <c r="O739" s="2238">
        <v>1829</v>
      </c>
      <c r="P739" s="2239"/>
      <c r="Q739" s="2239"/>
      <c r="R739" s="2239"/>
      <c r="S739" s="2240"/>
      <c r="T739" s="2027">
        <f t="shared" si="47"/>
        <v>20119</v>
      </c>
      <c r="U739" s="2028"/>
      <c r="V739" s="2028"/>
      <c r="W739" s="2028"/>
      <c r="X739" s="2029"/>
      <c r="Y739" s="2238">
        <v>169</v>
      </c>
      <c r="Z739" s="2239"/>
      <c r="AA739" s="2239"/>
      <c r="AB739" s="2240"/>
      <c r="AC739" s="2027">
        <f t="shared" si="48"/>
        <v>1998</v>
      </c>
      <c r="AD739" s="2028"/>
      <c r="AE739" s="2028"/>
      <c r="AF739" s="2028"/>
      <c r="AG739" s="2029"/>
      <c r="AH739" s="2030">
        <v>0.6</v>
      </c>
      <c r="AI739" s="2031"/>
      <c r="AJ739" s="2031"/>
      <c r="AK739" s="2031"/>
      <c r="AL739" s="2032"/>
      <c r="AM739" s="2009">
        <f t="shared" si="49"/>
        <v>0.42063157894736841</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1" t="s">
        <v>170</v>
      </c>
      <c r="C740" s="2242"/>
      <c r="D740" s="2242"/>
      <c r="E740" s="2242"/>
      <c r="F740" s="2243"/>
      <c r="G740" s="2312">
        <v>3</v>
      </c>
      <c r="H740" s="2313"/>
      <c r="I740" s="2313"/>
      <c r="J740" s="2314"/>
      <c r="K740" s="2280">
        <v>1547</v>
      </c>
      <c r="L740" s="2281"/>
      <c r="M740" s="2281"/>
      <c r="N740" s="2282"/>
      <c r="O740" s="2238">
        <v>1953</v>
      </c>
      <c r="P740" s="2239"/>
      <c r="Q740" s="2239"/>
      <c r="R740" s="2239"/>
      <c r="S740" s="2240"/>
      <c r="T740" s="2027">
        <f t="shared" si="47"/>
        <v>5859</v>
      </c>
      <c r="U740" s="2028"/>
      <c r="V740" s="2028"/>
      <c r="W740" s="2028"/>
      <c r="X740" s="2029"/>
      <c r="Y740" s="2238">
        <v>205</v>
      </c>
      <c r="Z740" s="2239"/>
      <c r="AA740" s="2239"/>
      <c r="AB740" s="2240"/>
      <c r="AC740" s="2027">
        <f t="shared" si="48"/>
        <v>2158</v>
      </c>
      <c r="AD740" s="2028"/>
      <c r="AE740" s="2028"/>
      <c r="AF740" s="2028"/>
      <c r="AG740" s="2029"/>
      <c r="AH740" s="2030">
        <v>0.6</v>
      </c>
      <c r="AI740" s="2031"/>
      <c r="AJ740" s="2031"/>
      <c r="AK740" s="2031"/>
      <c r="AL740" s="2032"/>
      <c r="AM740" s="2009">
        <f t="shared" si="49"/>
        <v>0.40716981132075469</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3"/>
      <c r="C741" s="2204"/>
      <c r="D741" s="2204"/>
      <c r="E741" s="2204"/>
      <c r="F741" s="2205"/>
      <c r="G741" s="2319"/>
      <c r="H741" s="2320"/>
      <c r="I741" s="2320"/>
      <c r="J741" s="2321"/>
      <c r="K741" s="2258"/>
      <c r="L741" s="2259"/>
      <c r="M741" s="2259"/>
      <c r="N741" s="2260"/>
      <c r="O741" s="2238"/>
      <c r="P741" s="2239"/>
      <c r="Q741" s="2239"/>
      <c r="R741" s="2239"/>
      <c r="S741" s="2240"/>
      <c r="T741" s="2027">
        <f t="shared" si="47"/>
        <v>0</v>
      </c>
      <c r="U741" s="2028"/>
      <c r="V741" s="2028"/>
      <c r="W741" s="2028"/>
      <c r="X741" s="2029"/>
      <c r="Y741" s="2238">
        <v>0</v>
      </c>
      <c r="Z741" s="2239"/>
      <c r="AA741" s="2239"/>
      <c r="AB741" s="2240"/>
      <c r="AC741" s="2027">
        <f t="shared" si="48"/>
        <v>0</v>
      </c>
      <c r="AD741" s="2028"/>
      <c r="AE741" s="2028"/>
      <c r="AF741" s="2028"/>
      <c r="AG741" s="2029"/>
      <c r="AH741" s="2030">
        <v>0</v>
      </c>
      <c r="AI741" s="2031"/>
      <c r="AJ741" s="2031"/>
      <c r="AK741" s="2031"/>
      <c r="AL741" s="2032"/>
      <c r="AM741" s="2009" t="str">
        <f t="shared" si="49"/>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3"/>
      <c r="C742" s="2204"/>
      <c r="D742" s="2204"/>
      <c r="E742" s="2204"/>
      <c r="F742" s="2205"/>
      <c r="G742" s="2319"/>
      <c r="H742" s="2320"/>
      <c r="I742" s="2320"/>
      <c r="J742" s="2321"/>
      <c r="K742" s="2258"/>
      <c r="L742" s="2259"/>
      <c r="M742" s="2259"/>
      <c r="N742" s="2260"/>
      <c r="O742" s="2238"/>
      <c r="P742" s="2239"/>
      <c r="Q742" s="2239"/>
      <c r="R742" s="2239"/>
      <c r="S742" s="2240"/>
      <c r="T742" s="2027">
        <f t="shared" si="47"/>
        <v>0</v>
      </c>
      <c r="U742" s="2028"/>
      <c r="V742" s="2028"/>
      <c r="W742" s="2028"/>
      <c r="X742" s="2029"/>
      <c r="Y742" s="2238">
        <v>0</v>
      </c>
      <c r="Z742" s="2239"/>
      <c r="AA742" s="2239"/>
      <c r="AB742" s="2240"/>
      <c r="AC742" s="2027">
        <f t="shared" si="48"/>
        <v>0</v>
      </c>
      <c r="AD742" s="2028"/>
      <c r="AE742" s="2028"/>
      <c r="AF742" s="2028"/>
      <c r="AG742" s="2029"/>
      <c r="AH742" s="2030">
        <v>0</v>
      </c>
      <c r="AI742" s="2031"/>
      <c r="AJ742" s="2031"/>
      <c r="AK742" s="2031"/>
      <c r="AL742" s="2032"/>
      <c r="AM742" s="2009" t="str">
        <f t="shared" si="49"/>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3"/>
      <c r="C743" s="2204"/>
      <c r="D743" s="2204"/>
      <c r="E743" s="2204"/>
      <c r="F743" s="2205"/>
      <c r="G743" s="2319"/>
      <c r="H743" s="2320"/>
      <c r="I743" s="2320"/>
      <c r="J743" s="2321"/>
      <c r="K743" s="2258"/>
      <c r="L743" s="2259"/>
      <c r="M743" s="2259"/>
      <c r="N743" s="2260"/>
      <c r="O743" s="2238"/>
      <c r="P743" s="2239"/>
      <c r="Q743" s="2239"/>
      <c r="R743" s="2239"/>
      <c r="S743" s="2240"/>
      <c r="T743" s="2027">
        <f t="shared" si="47"/>
        <v>0</v>
      </c>
      <c r="U743" s="2028"/>
      <c r="V743" s="2028"/>
      <c r="W743" s="2028"/>
      <c r="X743" s="2029"/>
      <c r="Y743" s="2238">
        <v>0</v>
      </c>
      <c r="Z743" s="2239"/>
      <c r="AA743" s="2239"/>
      <c r="AB743" s="2240"/>
      <c r="AC743" s="2027">
        <f t="shared" si="48"/>
        <v>0</v>
      </c>
      <c r="AD743" s="2028"/>
      <c r="AE743" s="2028"/>
      <c r="AF743" s="2028"/>
      <c r="AG743" s="2029"/>
      <c r="AH743" s="2030">
        <v>0</v>
      </c>
      <c r="AI743" s="2031"/>
      <c r="AJ743" s="2031"/>
      <c r="AK743" s="2031"/>
      <c r="AL743" s="2032"/>
      <c r="AM743" s="2009" t="str">
        <f t="shared" si="49"/>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3"/>
      <c r="C744" s="2204"/>
      <c r="D744" s="2204"/>
      <c r="E744" s="2204"/>
      <c r="F744" s="2205"/>
      <c r="G744" s="2319"/>
      <c r="H744" s="2320"/>
      <c r="I744" s="2320"/>
      <c r="J744" s="2321"/>
      <c r="K744" s="2258"/>
      <c r="L744" s="2259"/>
      <c r="M744" s="2259"/>
      <c r="N744" s="2260"/>
      <c r="O744" s="2238"/>
      <c r="P744" s="2239"/>
      <c r="Q744" s="2239"/>
      <c r="R744" s="2239"/>
      <c r="S744" s="2240"/>
      <c r="T744" s="2027">
        <f t="shared" si="47"/>
        <v>0</v>
      </c>
      <c r="U744" s="2028"/>
      <c r="V744" s="2028"/>
      <c r="W744" s="2028"/>
      <c r="X744" s="2029"/>
      <c r="Y744" s="2238">
        <v>0</v>
      </c>
      <c r="Z744" s="2239"/>
      <c r="AA744" s="2239"/>
      <c r="AB744" s="2240"/>
      <c r="AC744" s="2027">
        <f t="shared" si="48"/>
        <v>0</v>
      </c>
      <c r="AD744" s="2028"/>
      <c r="AE744" s="2028"/>
      <c r="AF744" s="2028"/>
      <c r="AG744" s="2029"/>
      <c r="AH744" s="2030">
        <v>0</v>
      </c>
      <c r="AI744" s="2031"/>
      <c r="AJ744" s="2031"/>
      <c r="AK744" s="2031"/>
      <c r="AL744" s="2032"/>
      <c r="AM744" s="2009" t="str">
        <f t="shared" si="49"/>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3"/>
      <c r="C745" s="2204"/>
      <c r="D745" s="2204"/>
      <c r="E745" s="2204"/>
      <c r="F745" s="2205"/>
      <c r="G745" s="2319"/>
      <c r="H745" s="2320"/>
      <c r="I745" s="2320"/>
      <c r="J745" s="2321"/>
      <c r="K745" s="2258"/>
      <c r="L745" s="2259"/>
      <c r="M745" s="2259"/>
      <c r="N745" s="2260"/>
      <c r="O745" s="2238"/>
      <c r="P745" s="2239"/>
      <c r="Q745" s="2239"/>
      <c r="R745" s="2239"/>
      <c r="S745" s="2240"/>
      <c r="T745" s="2027">
        <f t="shared" si="47"/>
        <v>0</v>
      </c>
      <c r="U745" s="2028"/>
      <c r="V745" s="2028"/>
      <c r="W745" s="2028"/>
      <c r="X745" s="2029"/>
      <c r="Y745" s="2238">
        <v>0</v>
      </c>
      <c r="Z745" s="2239"/>
      <c r="AA745" s="2239"/>
      <c r="AB745" s="2240"/>
      <c r="AC745" s="2027">
        <f t="shared" si="48"/>
        <v>0</v>
      </c>
      <c r="AD745" s="2028"/>
      <c r="AE745" s="2028"/>
      <c r="AF745" s="2028"/>
      <c r="AG745" s="2029"/>
      <c r="AH745" s="2030">
        <v>0</v>
      </c>
      <c r="AI745" s="2031"/>
      <c r="AJ745" s="2031"/>
      <c r="AK745" s="2031"/>
      <c r="AL745" s="2032"/>
      <c r="AM745" s="2009" t="str">
        <f t="shared" si="49"/>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3"/>
      <c r="C746" s="2204"/>
      <c r="D746" s="2204"/>
      <c r="E746" s="2204"/>
      <c r="F746" s="2205"/>
      <c r="G746" s="2319"/>
      <c r="H746" s="2320"/>
      <c r="I746" s="2320"/>
      <c r="J746" s="2321"/>
      <c r="K746" s="2258"/>
      <c r="L746" s="2259"/>
      <c r="M746" s="2259"/>
      <c r="N746" s="2260"/>
      <c r="O746" s="2238"/>
      <c r="P746" s="2239"/>
      <c r="Q746" s="2239"/>
      <c r="R746" s="2239"/>
      <c r="S746" s="2240"/>
      <c r="T746" s="2027">
        <f t="shared" si="47"/>
        <v>0</v>
      </c>
      <c r="U746" s="2028"/>
      <c r="V746" s="2028"/>
      <c r="W746" s="2028"/>
      <c r="X746" s="2029"/>
      <c r="Y746" s="2238">
        <v>0</v>
      </c>
      <c r="Z746" s="2239"/>
      <c r="AA746" s="2239"/>
      <c r="AB746" s="2240"/>
      <c r="AC746" s="2027">
        <f t="shared" si="48"/>
        <v>0</v>
      </c>
      <c r="AD746" s="2028"/>
      <c r="AE746" s="2028"/>
      <c r="AF746" s="2028"/>
      <c r="AG746" s="2029"/>
      <c r="AH746" s="2030">
        <v>0</v>
      </c>
      <c r="AI746" s="2031"/>
      <c r="AJ746" s="2031"/>
      <c r="AK746" s="2031"/>
      <c r="AL746" s="2032"/>
      <c r="AM746" s="2009" t="str">
        <f t="shared" si="49"/>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3"/>
      <c r="C747" s="2204"/>
      <c r="D747" s="2204"/>
      <c r="E747" s="2204"/>
      <c r="F747" s="2205"/>
      <c r="G747" s="2319"/>
      <c r="H747" s="2320"/>
      <c r="I747" s="2320"/>
      <c r="J747" s="2321"/>
      <c r="K747" s="2258"/>
      <c r="L747" s="2259"/>
      <c r="M747" s="2259"/>
      <c r="N747" s="2260"/>
      <c r="O747" s="2238"/>
      <c r="P747" s="2239"/>
      <c r="Q747" s="2239"/>
      <c r="R747" s="2239"/>
      <c r="S747" s="2240"/>
      <c r="T747" s="2027">
        <f t="shared" si="47"/>
        <v>0</v>
      </c>
      <c r="U747" s="2028"/>
      <c r="V747" s="2028"/>
      <c r="W747" s="2028"/>
      <c r="X747" s="2029"/>
      <c r="Y747" s="2238">
        <v>0</v>
      </c>
      <c r="Z747" s="2239"/>
      <c r="AA747" s="2239"/>
      <c r="AB747" s="2240"/>
      <c r="AC747" s="2027">
        <f t="shared" si="48"/>
        <v>0</v>
      </c>
      <c r="AD747" s="2028"/>
      <c r="AE747" s="2028"/>
      <c r="AF747" s="2028"/>
      <c r="AG747" s="2029"/>
      <c r="AH747" s="2030">
        <v>0</v>
      </c>
      <c r="AI747" s="2031"/>
      <c r="AJ747" s="2031"/>
      <c r="AK747" s="2031"/>
      <c r="AL747" s="2032"/>
      <c r="AM747" s="2009" t="str">
        <f t="shared" si="49"/>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3"/>
      <c r="C748" s="2204"/>
      <c r="D748" s="2204"/>
      <c r="E748" s="2204"/>
      <c r="F748" s="2205"/>
      <c r="G748" s="2319"/>
      <c r="H748" s="2320"/>
      <c r="I748" s="2320"/>
      <c r="J748" s="2321"/>
      <c r="K748" s="2258"/>
      <c r="L748" s="2259"/>
      <c r="M748" s="2259"/>
      <c r="N748" s="2260"/>
      <c r="O748" s="2238"/>
      <c r="P748" s="2239"/>
      <c r="Q748" s="2239"/>
      <c r="R748" s="2239"/>
      <c r="S748" s="2240"/>
      <c r="T748" s="2027">
        <f t="shared" si="47"/>
        <v>0</v>
      </c>
      <c r="U748" s="2028"/>
      <c r="V748" s="2028"/>
      <c r="W748" s="2028"/>
      <c r="X748" s="2029"/>
      <c r="Y748" s="2238">
        <v>0</v>
      </c>
      <c r="Z748" s="2239"/>
      <c r="AA748" s="2239"/>
      <c r="AB748" s="2240"/>
      <c r="AC748" s="2027">
        <f t="shared" si="48"/>
        <v>0</v>
      </c>
      <c r="AD748" s="2028"/>
      <c r="AE748" s="2028"/>
      <c r="AF748" s="2028"/>
      <c r="AG748" s="2029"/>
      <c r="AH748" s="2030">
        <v>0</v>
      </c>
      <c r="AI748" s="2031"/>
      <c r="AJ748" s="2031"/>
      <c r="AK748" s="2031"/>
      <c r="AL748" s="2032"/>
      <c r="AM748" s="2009" t="str">
        <f t="shared" si="49"/>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3"/>
      <c r="C749" s="2204"/>
      <c r="D749" s="2204"/>
      <c r="E749" s="2204"/>
      <c r="F749" s="2205"/>
      <c r="G749" s="2319"/>
      <c r="H749" s="2320"/>
      <c r="I749" s="2320"/>
      <c r="J749" s="2321"/>
      <c r="K749" s="2258"/>
      <c r="L749" s="2259"/>
      <c r="M749" s="2259"/>
      <c r="N749" s="2260"/>
      <c r="O749" s="2238"/>
      <c r="P749" s="2239"/>
      <c r="Q749" s="2239"/>
      <c r="R749" s="2239"/>
      <c r="S749" s="2240"/>
      <c r="T749" s="2027">
        <f t="shared" si="47"/>
        <v>0</v>
      </c>
      <c r="U749" s="2028"/>
      <c r="V749" s="2028"/>
      <c r="W749" s="2028"/>
      <c r="X749" s="2029"/>
      <c r="Y749" s="2238">
        <v>0</v>
      </c>
      <c r="Z749" s="2239"/>
      <c r="AA749" s="2239"/>
      <c r="AB749" s="2240"/>
      <c r="AC749" s="2027">
        <f t="shared" si="48"/>
        <v>0</v>
      </c>
      <c r="AD749" s="2028"/>
      <c r="AE749" s="2028"/>
      <c r="AF749" s="2028"/>
      <c r="AG749" s="2029"/>
      <c r="AH749" s="2030">
        <v>0</v>
      </c>
      <c r="AI749" s="2031"/>
      <c r="AJ749" s="2031"/>
      <c r="AK749" s="2031"/>
      <c r="AL749" s="2032"/>
      <c r="AM749" s="2009" t="str">
        <f t="shared" si="49"/>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3"/>
      <c r="C750" s="2204"/>
      <c r="D750" s="2204"/>
      <c r="E750" s="2204"/>
      <c r="F750" s="2205"/>
      <c r="G750" s="2319"/>
      <c r="H750" s="2320"/>
      <c r="I750" s="2320"/>
      <c r="J750" s="2321"/>
      <c r="K750" s="2258"/>
      <c r="L750" s="2259"/>
      <c r="M750" s="2259"/>
      <c r="N750" s="2260"/>
      <c r="O750" s="2238"/>
      <c r="P750" s="2239"/>
      <c r="Q750" s="2239"/>
      <c r="R750" s="2239"/>
      <c r="S750" s="2240"/>
      <c r="T750" s="2027">
        <f t="shared" si="47"/>
        <v>0</v>
      </c>
      <c r="U750" s="2028"/>
      <c r="V750" s="2028"/>
      <c r="W750" s="2028"/>
      <c r="X750" s="2029"/>
      <c r="Y750" s="2238">
        <v>0</v>
      </c>
      <c r="Z750" s="2239"/>
      <c r="AA750" s="2239"/>
      <c r="AB750" s="2240"/>
      <c r="AC750" s="2027">
        <f t="shared" si="48"/>
        <v>0</v>
      </c>
      <c r="AD750" s="2028"/>
      <c r="AE750" s="2028"/>
      <c r="AF750" s="2028"/>
      <c r="AG750" s="2029"/>
      <c r="AH750" s="2030">
        <v>0</v>
      </c>
      <c r="AI750" s="2031"/>
      <c r="AJ750" s="2031"/>
      <c r="AK750" s="2031"/>
      <c r="AL750" s="2032"/>
      <c r="AM750" s="2009" t="str">
        <f t="shared" si="49"/>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3"/>
      <c r="C751" s="2204"/>
      <c r="D751" s="2204"/>
      <c r="E751" s="2204"/>
      <c r="F751" s="2205"/>
      <c r="G751" s="2319"/>
      <c r="H751" s="2320"/>
      <c r="I751" s="2320"/>
      <c r="J751" s="2321"/>
      <c r="K751" s="2258"/>
      <c r="L751" s="2259"/>
      <c r="M751" s="2259"/>
      <c r="N751" s="2260"/>
      <c r="O751" s="2238"/>
      <c r="P751" s="2239"/>
      <c r="Q751" s="2239"/>
      <c r="R751" s="2239"/>
      <c r="S751" s="2240"/>
      <c r="T751" s="2027">
        <f t="shared" si="47"/>
        <v>0</v>
      </c>
      <c r="U751" s="2028"/>
      <c r="V751" s="2028"/>
      <c r="W751" s="2028"/>
      <c r="X751" s="2029"/>
      <c r="Y751" s="2238">
        <v>0</v>
      </c>
      <c r="Z751" s="2239"/>
      <c r="AA751" s="2239"/>
      <c r="AB751" s="2240"/>
      <c r="AC751" s="2027">
        <f t="shared" si="48"/>
        <v>0</v>
      </c>
      <c r="AD751" s="2028"/>
      <c r="AE751" s="2028"/>
      <c r="AF751" s="2028"/>
      <c r="AG751" s="2029"/>
      <c r="AH751" s="2030">
        <v>0</v>
      </c>
      <c r="AI751" s="2031"/>
      <c r="AJ751" s="2031"/>
      <c r="AK751" s="2031"/>
      <c r="AL751" s="2032"/>
      <c r="AM751" s="2009" t="str">
        <f t="shared" si="49"/>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3"/>
      <c r="C752" s="2204"/>
      <c r="D752" s="2204"/>
      <c r="E752" s="2204"/>
      <c r="F752" s="2205"/>
      <c r="G752" s="2319"/>
      <c r="H752" s="2320"/>
      <c r="I752" s="2320"/>
      <c r="J752" s="2321"/>
      <c r="K752" s="2258"/>
      <c r="L752" s="2259"/>
      <c r="M752" s="2259"/>
      <c r="N752" s="2260"/>
      <c r="O752" s="2238"/>
      <c r="P752" s="2239"/>
      <c r="Q752" s="2239"/>
      <c r="R752" s="2239"/>
      <c r="S752" s="2240"/>
      <c r="T752" s="2027">
        <f t="shared" si="47"/>
        <v>0</v>
      </c>
      <c r="U752" s="2028"/>
      <c r="V752" s="2028"/>
      <c r="W752" s="2028"/>
      <c r="X752" s="2029"/>
      <c r="Y752" s="2238">
        <v>0</v>
      </c>
      <c r="Z752" s="2239"/>
      <c r="AA752" s="2239"/>
      <c r="AB752" s="2240"/>
      <c r="AC752" s="2027">
        <f t="shared" si="48"/>
        <v>0</v>
      </c>
      <c r="AD752" s="2028"/>
      <c r="AE752" s="2028"/>
      <c r="AF752" s="2028"/>
      <c r="AG752" s="2029"/>
      <c r="AH752" s="2030">
        <v>0</v>
      </c>
      <c r="AI752" s="2031"/>
      <c r="AJ752" s="2031"/>
      <c r="AK752" s="2031"/>
      <c r="AL752" s="2032"/>
      <c r="AM752" s="2009" t="str">
        <f t="shared" si="49"/>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32" t="s">
        <v>130</v>
      </c>
      <c r="C753" s="2333"/>
      <c r="D753" s="2333"/>
      <c r="E753" s="2333"/>
      <c r="F753" s="2334"/>
      <c r="G753" s="2416">
        <f>SUM(G728:J752)</f>
        <v>155</v>
      </c>
      <c r="H753" s="2417"/>
      <c r="I753" s="2417"/>
      <c r="J753" s="2418"/>
      <c r="O753" s="1585" t="s">
        <v>129</v>
      </c>
      <c r="P753" s="1586"/>
      <c r="Q753" s="1586"/>
      <c r="R753" s="1586"/>
      <c r="S753" s="1587"/>
      <c r="T753" s="2027">
        <f>SUM(T728:X752)</f>
        <v>195848</v>
      </c>
      <c r="U753" s="2028"/>
      <c r="V753" s="2028"/>
      <c r="W753" s="2028"/>
      <c r="X753" s="2029"/>
      <c r="AC753" s="1589" t="s">
        <v>969</v>
      </c>
      <c r="AD753" s="1588"/>
      <c r="AE753" s="1588"/>
      <c r="AF753" s="1588"/>
      <c r="AG753" s="1590"/>
      <c r="AH753" s="2208">
        <f>BI696</f>
        <v>0.45870967741935481</v>
      </c>
      <c r="AI753" s="2209"/>
      <c r="AJ753" s="2209"/>
      <c r="AK753" s="2209"/>
      <c r="AL753" s="2210"/>
      <c r="AM753" s="2208">
        <f>BI728</f>
        <v>0.33442136973007663</v>
      </c>
      <c r="AN753" s="2209"/>
      <c r="AO753" s="2210"/>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44" t="s">
        <v>706</v>
      </c>
      <c r="AG755" s="2244"/>
      <c r="AH755" s="224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9" t="s">
        <v>407</v>
      </c>
      <c r="K768" s="2250"/>
      <c r="L768" s="2250"/>
      <c r="M768" s="2250"/>
      <c r="N768" s="2251"/>
      <c r="O768" s="2357" t="s">
        <v>291</v>
      </c>
      <c r="P768" s="2357"/>
      <c r="Q768" s="2357"/>
      <c r="R768" s="2357"/>
      <c r="S768" s="2357"/>
      <c r="T768" s="2261" t="s">
        <v>2157</v>
      </c>
      <c r="U768" s="2262"/>
      <c r="V768" s="2262"/>
      <c r="W768" s="2263"/>
      <c r="X768" s="2249" t="s">
        <v>478</v>
      </c>
      <c r="Y768" s="2250"/>
      <c r="Z768" s="2250"/>
      <c r="AA768" s="2250"/>
      <c r="AB768" s="2251"/>
      <c r="AC768" s="2249" t="s">
        <v>292</v>
      </c>
      <c r="AD768" s="2250"/>
      <c r="AE768" s="2250"/>
      <c r="AF768" s="2250"/>
      <c r="AG768" s="225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2"/>
      <c r="K769" s="2253"/>
      <c r="L769" s="2253"/>
      <c r="M769" s="2253"/>
      <c r="N769" s="2254"/>
      <c r="O769" s="2357"/>
      <c r="P769" s="2357"/>
      <c r="Q769" s="2357"/>
      <c r="R769" s="2357"/>
      <c r="S769" s="2357"/>
      <c r="T769" s="2264"/>
      <c r="U769" s="2265"/>
      <c r="V769" s="2265"/>
      <c r="W769" s="2266"/>
      <c r="X769" s="2252"/>
      <c r="Y769" s="2253"/>
      <c r="Z769" s="2253"/>
      <c r="AA769" s="2253"/>
      <c r="AB769" s="2254"/>
      <c r="AC769" s="2252"/>
      <c r="AD769" s="2253"/>
      <c r="AE769" s="2253"/>
      <c r="AF769" s="2253"/>
      <c r="AG769" s="225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2"/>
      <c r="K770" s="2253"/>
      <c r="L770" s="2253"/>
      <c r="M770" s="2253"/>
      <c r="N770" s="2254"/>
      <c r="O770" s="2357"/>
      <c r="P770" s="2357"/>
      <c r="Q770" s="2357"/>
      <c r="R770" s="2357"/>
      <c r="S770" s="2357"/>
      <c r="T770" s="2264"/>
      <c r="U770" s="2265"/>
      <c r="V770" s="2265"/>
      <c r="W770" s="2266"/>
      <c r="X770" s="2252"/>
      <c r="Y770" s="2253"/>
      <c r="Z770" s="2253"/>
      <c r="AA770" s="2253"/>
      <c r="AB770" s="2254"/>
      <c r="AC770" s="2252"/>
      <c r="AD770" s="2253"/>
      <c r="AE770" s="2253"/>
      <c r="AF770" s="2253"/>
      <c r="AG770" s="225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5"/>
      <c r="K771" s="2256"/>
      <c r="L771" s="2256"/>
      <c r="M771" s="2256"/>
      <c r="N771" s="2257"/>
      <c r="O771" s="2357"/>
      <c r="P771" s="2357"/>
      <c r="Q771" s="2357"/>
      <c r="R771" s="2357"/>
      <c r="S771" s="2357"/>
      <c r="T771" s="2267"/>
      <c r="U771" s="2268"/>
      <c r="V771" s="2268"/>
      <c r="W771" s="2269"/>
      <c r="X771" s="2255"/>
      <c r="Y771" s="2256"/>
      <c r="Z771" s="2256"/>
      <c r="AA771" s="2256"/>
      <c r="AB771" s="2257"/>
      <c r="AC771" s="2255"/>
      <c r="AD771" s="2256"/>
      <c r="AE771" s="2256"/>
      <c r="AF771" s="2256"/>
      <c r="AG771" s="225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3" t="s">
        <v>168</v>
      </c>
      <c r="K772" s="2204"/>
      <c r="L772" s="2204"/>
      <c r="M772" s="2204"/>
      <c r="N772" s="2205"/>
      <c r="O772" s="2245">
        <v>1</v>
      </c>
      <c r="P772" s="2245"/>
      <c r="Q772" s="2245"/>
      <c r="R772" s="2245"/>
      <c r="S772" s="2245"/>
      <c r="T772" s="2258">
        <v>800</v>
      </c>
      <c r="U772" s="2259"/>
      <c r="V772" s="2259"/>
      <c r="W772" s="2260"/>
      <c r="X772" s="2238"/>
      <c r="Y772" s="2239"/>
      <c r="Z772" s="2239"/>
      <c r="AA772" s="2239"/>
      <c r="AB772" s="2240"/>
      <c r="AC772" s="2027">
        <f>X772*O772</f>
        <v>0</v>
      </c>
      <c r="AD772" s="2028"/>
      <c r="AE772" s="2028"/>
      <c r="AF772" s="2028"/>
      <c r="AG772" s="202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3" t="s">
        <v>169</v>
      </c>
      <c r="K773" s="2204"/>
      <c r="L773" s="2204"/>
      <c r="M773" s="2204"/>
      <c r="N773" s="2205"/>
      <c r="O773" s="2245">
        <v>1</v>
      </c>
      <c r="P773" s="2245"/>
      <c r="Q773" s="2245"/>
      <c r="R773" s="2245"/>
      <c r="S773" s="2245"/>
      <c r="T773" s="2258">
        <v>1300</v>
      </c>
      <c r="U773" s="2259"/>
      <c r="V773" s="2259"/>
      <c r="W773" s="2260"/>
      <c r="X773" s="2238"/>
      <c r="Y773" s="2239"/>
      <c r="Z773" s="2239"/>
      <c r="AA773" s="2239"/>
      <c r="AB773" s="2240"/>
      <c r="AC773" s="2027">
        <f>X773*O773</f>
        <v>0</v>
      </c>
      <c r="AD773" s="2028"/>
      <c r="AE773" s="2028"/>
      <c r="AF773" s="2028"/>
      <c r="AG773" s="202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3"/>
      <c r="K774" s="2204"/>
      <c r="L774" s="2204"/>
      <c r="M774" s="2204"/>
      <c r="N774" s="2205"/>
      <c r="O774" s="2245"/>
      <c r="P774" s="2245"/>
      <c r="Q774" s="2245"/>
      <c r="R774" s="2245"/>
      <c r="S774" s="2245"/>
      <c r="T774" s="2258"/>
      <c r="U774" s="2259"/>
      <c r="V774" s="2259"/>
      <c r="W774" s="2260"/>
      <c r="X774" s="2238"/>
      <c r="Y774" s="2239"/>
      <c r="Z774" s="2239"/>
      <c r="AA774" s="2239"/>
      <c r="AB774" s="2240"/>
      <c r="AC774" s="2027">
        <f>X774*O774</f>
        <v>0</v>
      </c>
      <c r="AD774" s="2028"/>
      <c r="AE774" s="2028"/>
      <c r="AF774" s="2028"/>
      <c r="AG774" s="202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3"/>
      <c r="K775" s="2204"/>
      <c r="L775" s="2204"/>
      <c r="M775" s="2204"/>
      <c r="N775" s="2205"/>
      <c r="O775" s="2245"/>
      <c r="P775" s="2245"/>
      <c r="Q775" s="2245"/>
      <c r="R775" s="2245"/>
      <c r="S775" s="2245"/>
      <c r="T775" s="2258"/>
      <c r="U775" s="2259"/>
      <c r="V775" s="2259"/>
      <c r="W775" s="2260"/>
      <c r="X775" s="2238"/>
      <c r="Y775" s="2239"/>
      <c r="Z775" s="2239"/>
      <c r="AA775" s="2239"/>
      <c r="AB775" s="2240"/>
      <c r="AC775" s="2027">
        <f>X775*O775</f>
        <v>0</v>
      </c>
      <c r="AD775" s="2028"/>
      <c r="AE775" s="2028"/>
      <c r="AF775" s="2028"/>
      <c r="AG775" s="202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2" t="s">
        <v>130</v>
      </c>
      <c r="K776" s="2333"/>
      <c r="L776" s="2333"/>
      <c r="M776" s="2333"/>
      <c r="N776" s="2334"/>
      <c r="O776" s="2322">
        <f>SUM(O772:S775)</f>
        <v>2</v>
      </c>
      <c r="P776" s="2323"/>
      <c r="Q776" s="2323"/>
      <c r="R776" s="2323"/>
      <c r="S776" s="2324"/>
      <c r="X776" s="2246" t="s">
        <v>129</v>
      </c>
      <c r="Y776" s="2247"/>
      <c r="Z776" s="2247"/>
      <c r="AA776" s="2247"/>
      <c r="AB776" s="2248"/>
      <c r="AC776" s="2027">
        <f>SUM(AC772:AG775)</f>
        <v>0</v>
      </c>
      <c r="AD776" s="2028"/>
      <c r="AE776" s="2028"/>
      <c r="AF776" s="2028"/>
      <c r="AG776" s="202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3" t="s">
        <v>706</v>
      </c>
      <c r="K778" s="234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9" t="s">
        <v>407</v>
      </c>
      <c r="K782" s="2250"/>
      <c r="L782" s="2250"/>
      <c r="M782" s="2250"/>
      <c r="N782" s="2251"/>
      <c r="O782" s="2357" t="s">
        <v>291</v>
      </c>
      <c r="P782" s="2357"/>
      <c r="Q782" s="2357"/>
      <c r="R782" s="2357"/>
      <c r="S782" s="2357"/>
      <c r="T782" s="2261" t="s">
        <v>2157</v>
      </c>
      <c r="U782" s="2262"/>
      <c r="V782" s="2262"/>
      <c r="W782" s="2263"/>
      <c r="X782" s="2249" t="s">
        <v>478</v>
      </c>
      <c r="Y782" s="2250"/>
      <c r="Z782" s="2250"/>
      <c r="AA782" s="2250"/>
      <c r="AB782" s="2251"/>
      <c r="AC782" s="2249" t="s">
        <v>292</v>
      </c>
      <c r="AD782" s="2250"/>
      <c r="AE782" s="2250"/>
      <c r="AF782" s="2250"/>
      <c r="AG782" s="2251"/>
      <c r="AH782" s="2413" t="s">
        <v>2397</v>
      </c>
      <c r="AI782" s="2250"/>
      <c r="AJ782" s="2250"/>
      <c r="AK782" s="2250"/>
      <c r="AL782" s="225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2"/>
      <c r="K783" s="2253"/>
      <c r="L783" s="2253"/>
      <c r="M783" s="2253"/>
      <c r="N783" s="2254"/>
      <c r="O783" s="2357"/>
      <c r="P783" s="2357"/>
      <c r="Q783" s="2357"/>
      <c r="R783" s="2357"/>
      <c r="S783" s="2357"/>
      <c r="T783" s="2264"/>
      <c r="U783" s="2265"/>
      <c r="V783" s="2265"/>
      <c r="W783" s="2266"/>
      <c r="X783" s="2252"/>
      <c r="Y783" s="2253"/>
      <c r="Z783" s="2253"/>
      <c r="AA783" s="2253"/>
      <c r="AB783" s="2254"/>
      <c r="AC783" s="2252"/>
      <c r="AD783" s="2253"/>
      <c r="AE783" s="2253"/>
      <c r="AF783" s="2253"/>
      <c r="AG783" s="2254"/>
      <c r="AH783" s="2252"/>
      <c r="AI783" s="2253"/>
      <c r="AJ783" s="2253"/>
      <c r="AK783" s="2253"/>
      <c r="AL783" s="225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2"/>
      <c r="K784" s="2253"/>
      <c r="L784" s="2253"/>
      <c r="M784" s="2253"/>
      <c r="N784" s="2254"/>
      <c r="O784" s="2357"/>
      <c r="P784" s="2357"/>
      <c r="Q784" s="2357"/>
      <c r="R784" s="2357"/>
      <c r="S784" s="2357"/>
      <c r="T784" s="2264"/>
      <c r="U784" s="2265"/>
      <c r="V784" s="2265"/>
      <c r="W784" s="2266"/>
      <c r="X784" s="2252"/>
      <c r="Y784" s="2253"/>
      <c r="Z784" s="2253"/>
      <c r="AA784" s="2253"/>
      <c r="AB784" s="2254"/>
      <c r="AC784" s="2252"/>
      <c r="AD784" s="2253"/>
      <c r="AE784" s="2253"/>
      <c r="AF784" s="2253"/>
      <c r="AG784" s="2254"/>
      <c r="AH784" s="2252"/>
      <c r="AI784" s="2253"/>
      <c r="AJ784" s="2253"/>
      <c r="AK784" s="2253"/>
      <c r="AL784" s="225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5"/>
      <c r="K785" s="2256"/>
      <c r="L785" s="2256"/>
      <c r="M785" s="2256"/>
      <c r="N785" s="2257"/>
      <c r="O785" s="2357"/>
      <c r="P785" s="2357"/>
      <c r="Q785" s="2357"/>
      <c r="R785" s="2357"/>
      <c r="S785" s="2357"/>
      <c r="T785" s="2267"/>
      <c r="U785" s="2268"/>
      <c r="V785" s="2268"/>
      <c r="W785" s="2269"/>
      <c r="X785" s="2255"/>
      <c r="Y785" s="2256"/>
      <c r="Z785" s="2256"/>
      <c r="AA785" s="2256"/>
      <c r="AB785" s="2257"/>
      <c r="AC785" s="2255"/>
      <c r="AD785" s="2256"/>
      <c r="AE785" s="2256"/>
      <c r="AF785" s="2256"/>
      <c r="AG785" s="2257"/>
      <c r="AH785" s="2255"/>
      <c r="AI785" s="2256"/>
      <c r="AJ785" s="2256"/>
      <c r="AK785" s="2256"/>
      <c r="AL785" s="225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3"/>
      <c r="K786" s="2204"/>
      <c r="L786" s="2204"/>
      <c r="M786" s="2204"/>
      <c r="N786" s="2205"/>
      <c r="O786" s="2245"/>
      <c r="P786" s="2245"/>
      <c r="Q786" s="2245"/>
      <c r="R786" s="2245"/>
      <c r="S786" s="2245"/>
      <c r="T786" s="2258"/>
      <c r="U786" s="2259"/>
      <c r="V786" s="2259"/>
      <c r="W786" s="2260"/>
      <c r="X786" s="2238"/>
      <c r="Y786" s="2239"/>
      <c r="Z786" s="2239"/>
      <c r="AA786" s="2239"/>
      <c r="AB786" s="2240"/>
      <c r="AC786" s="2027">
        <f t="shared" ref="AC786:AC795" si="50">X786*O786</f>
        <v>0</v>
      </c>
      <c r="AD786" s="2028"/>
      <c r="AE786" s="2028"/>
      <c r="AF786" s="2028"/>
      <c r="AG786" s="2029"/>
      <c r="AH786" s="2030"/>
      <c r="AI786" s="2031"/>
      <c r="AJ786" s="2031"/>
      <c r="AK786" s="2031"/>
      <c r="AL786" s="20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3"/>
      <c r="K787" s="2204"/>
      <c r="L787" s="2204"/>
      <c r="M787" s="2204"/>
      <c r="N787" s="2205"/>
      <c r="O787" s="2245"/>
      <c r="P787" s="2245"/>
      <c r="Q787" s="2245"/>
      <c r="R787" s="2245"/>
      <c r="S787" s="2245"/>
      <c r="T787" s="2258"/>
      <c r="U787" s="2259"/>
      <c r="V787" s="2259"/>
      <c r="W787" s="2260"/>
      <c r="X787" s="2238"/>
      <c r="Y787" s="2239"/>
      <c r="Z787" s="2239"/>
      <c r="AA787" s="2239"/>
      <c r="AB787" s="2240"/>
      <c r="AC787" s="2027">
        <f t="shared" si="50"/>
        <v>0</v>
      </c>
      <c r="AD787" s="2028"/>
      <c r="AE787" s="2028"/>
      <c r="AF787" s="2028"/>
      <c r="AG787" s="2029"/>
      <c r="AH787" s="2030"/>
      <c r="AI787" s="2031"/>
      <c r="AJ787" s="2031"/>
      <c r="AK787" s="2031"/>
      <c r="AL787" s="20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3"/>
      <c r="K788" s="2204"/>
      <c r="L788" s="2204"/>
      <c r="M788" s="2204"/>
      <c r="N788" s="2205"/>
      <c r="O788" s="2245"/>
      <c r="P788" s="2245"/>
      <c r="Q788" s="2245"/>
      <c r="R788" s="2245"/>
      <c r="S788" s="2245"/>
      <c r="T788" s="2258"/>
      <c r="U788" s="2259"/>
      <c r="V788" s="2259"/>
      <c r="W788" s="2260"/>
      <c r="X788" s="2238"/>
      <c r="Y788" s="2239"/>
      <c r="Z788" s="2239"/>
      <c r="AA788" s="2239"/>
      <c r="AB788" s="2240"/>
      <c r="AC788" s="2027">
        <f t="shared" si="50"/>
        <v>0</v>
      </c>
      <c r="AD788" s="2028"/>
      <c r="AE788" s="2028"/>
      <c r="AF788" s="2028"/>
      <c r="AG788" s="2029"/>
      <c r="AH788" s="2030"/>
      <c r="AI788" s="2031"/>
      <c r="AJ788" s="2031"/>
      <c r="AK788" s="2031"/>
      <c r="AL788" s="20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3"/>
      <c r="K789" s="2204"/>
      <c r="L789" s="2204"/>
      <c r="M789" s="2204"/>
      <c r="N789" s="2205"/>
      <c r="O789" s="2245"/>
      <c r="P789" s="2245"/>
      <c r="Q789" s="2245"/>
      <c r="R789" s="2245"/>
      <c r="S789" s="2245"/>
      <c r="T789" s="2258"/>
      <c r="U789" s="2259"/>
      <c r="V789" s="2259"/>
      <c r="W789" s="2260"/>
      <c r="X789" s="2238"/>
      <c r="Y789" s="2239"/>
      <c r="Z789" s="2239"/>
      <c r="AA789" s="2239"/>
      <c r="AB789" s="2240"/>
      <c r="AC789" s="2027">
        <f t="shared" si="50"/>
        <v>0</v>
      </c>
      <c r="AD789" s="2028"/>
      <c r="AE789" s="2028"/>
      <c r="AF789" s="2028"/>
      <c r="AG789" s="2029"/>
      <c r="AH789" s="2030"/>
      <c r="AI789" s="2031"/>
      <c r="AJ789" s="2031"/>
      <c r="AK789" s="2031"/>
      <c r="AL789" s="20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3"/>
      <c r="K790" s="2204"/>
      <c r="L790" s="2204"/>
      <c r="M790" s="2204"/>
      <c r="N790" s="2205"/>
      <c r="O790" s="2245"/>
      <c r="P790" s="2245"/>
      <c r="Q790" s="2245"/>
      <c r="R790" s="2245"/>
      <c r="S790" s="2245"/>
      <c r="T790" s="2258"/>
      <c r="U790" s="2259"/>
      <c r="V790" s="2259"/>
      <c r="W790" s="2260"/>
      <c r="X790" s="2238"/>
      <c r="Y790" s="2239"/>
      <c r="Z790" s="2239"/>
      <c r="AA790" s="2239"/>
      <c r="AB790" s="2240"/>
      <c r="AC790" s="2027">
        <f t="shared" si="50"/>
        <v>0</v>
      </c>
      <c r="AD790" s="2028"/>
      <c r="AE790" s="2028"/>
      <c r="AF790" s="2028"/>
      <c r="AG790" s="2029"/>
      <c r="AH790" s="2030"/>
      <c r="AI790" s="2031"/>
      <c r="AJ790" s="2031"/>
      <c r="AK790" s="2031"/>
      <c r="AL790" s="20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3"/>
      <c r="K791" s="2204"/>
      <c r="L791" s="2204"/>
      <c r="M791" s="2204"/>
      <c r="N791" s="2205"/>
      <c r="O791" s="2245"/>
      <c r="P791" s="2245"/>
      <c r="Q791" s="2245"/>
      <c r="R791" s="2245"/>
      <c r="S791" s="2245"/>
      <c r="T791" s="2258"/>
      <c r="U791" s="2259"/>
      <c r="V791" s="2259"/>
      <c r="W791" s="2260"/>
      <c r="X791" s="2238"/>
      <c r="Y791" s="2239"/>
      <c r="Z791" s="2239"/>
      <c r="AA791" s="2239"/>
      <c r="AB791" s="2240"/>
      <c r="AC791" s="2027">
        <f t="shared" si="50"/>
        <v>0</v>
      </c>
      <c r="AD791" s="2028"/>
      <c r="AE791" s="2028"/>
      <c r="AF791" s="2028"/>
      <c r="AG791" s="2029"/>
      <c r="AH791" s="2030"/>
      <c r="AI791" s="2031"/>
      <c r="AJ791" s="2031"/>
      <c r="AK791" s="2031"/>
      <c r="AL791" s="20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3"/>
      <c r="K792" s="2204"/>
      <c r="L792" s="2204"/>
      <c r="M792" s="2204"/>
      <c r="N792" s="2205"/>
      <c r="O792" s="2245"/>
      <c r="P792" s="2245"/>
      <c r="Q792" s="2245"/>
      <c r="R792" s="2245"/>
      <c r="S792" s="2245"/>
      <c r="T792" s="2258"/>
      <c r="U792" s="2259"/>
      <c r="V792" s="2259"/>
      <c r="W792" s="2260"/>
      <c r="X792" s="2238"/>
      <c r="Y792" s="2239"/>
      <c r="Z792" s="2239"/>
      <c r="AA792" s="2239"/>
      <c r="AB792" s="2240"/>
      <c r="AC792" s="2027">
        <f t="shared" si="50"/>
        <v>0</v>
      </c>
      <c r="AD792" s="2028"/>
      <c r="AE792" s="2028"/>
      <c r="AF792" s="2028"/>
      <c r="AG792" s="2029"/>
      <c r="AH792" s="2030"/>
      <c r="AI792" s="2031"/>
      <c r="AJ792" s="2031"/>
      <c r="AK792" s="2031"/>
      <c r="AL792" s="20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3"/>
      <c r="K793" s="2204"/>
      <c r="L793" s="2204"/>
      <c r="M793" s="2204"/>
      <c r="N793" s="2205"/>
      <c r="O793" s="2245"/>
      <c r="P793" s="2245"/>
      <c r="Q793" s="2245"/>
      <c r="R793" s="2245"/>
      <c r="S793" s="2245"/>
      <c r="T793" s="2258"/>
      <c r="U793" s="2259"/>
      <c r="V793" s="2259"/>
      <c r="W793" s="2260"/>
      <c r="X793" s="2238"/>
      <c r="Y793" s="2239"/>
      <c r="Z793" s="2239"/>
      <c r="AA793" s="2239"/>
      <c r="AB793" s="2240"/>
      <c r="AC793" s="2027">
        <f t="shared" si="50"/>
        <v>0</v>
      </c>
      <c r="AD793" s="2028"/>
      <c r="AE793" s="2028"/>
      <c r="AF793" s="2028"/>
      <c r="AG793" s="2029"/>
      <c r="AH793" s="2030"/>
      <c r="AI793" s="2031"/>
      <c r="AJ793" s="2031"/>
      <c r="AK793" s="2031"/>
      <c r="AL793" s="20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3"/>
      <c r="K794" s="2204"/>
      <c r="L794" s="2204"/>
      <c r="M794" s="2204"/>
      <c r="N794" s="2205"/>
      <c r="O794" s="2245"/>
      <c r="P794" s="2245"/>
      <c r="Q794" s="2245"/>
      <c r="R794" s="2245"/>
      <c r="S794" s="2245"/>
      <c r="T794" s="2258"/>
      <c r="U794" s="2259"/>
      <c r="V794" s="2259"/>
      <c r="W794" s="2260"/>
      <c r="X794" s="2238"/>
      <c r="Y794" s="2239"/>
      <c r="Z794" s="2239"/>
      <c r="AA794" s="2239"/>
      <c r="AB794" s="2240"/>
      <c r="AC794" s="2027">
        <f t="shared" si="50"/>
        <v>0</v>
      </c>
      <c r="AD794" s="2028"/>
      <c r="AE794" s="2028"/>
      <c r="AF794" s="2028"/>
      <c r="AG794" s="2029"/>
      <c r="AH794" s="2030"/>
      <c r="AI794" s="2031"/>
      <c r="AJ794" s="2031"/>
      <c r="AK794" s="2031"/>
      <c r="AL794" s="20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3"/>
      <c r="K795" s="2204"/>
      <c r="L795" s="2204"/>
      <c r="M795" s="2204"/>
      <c r="N795" s="2205"/>
      <c r="O795" s="2245"/>
      <c r="P795" s="2245"/>
      <c r="Q795" s="2245"/>
      <c r="R795" s="2245"/>
      <c r="S795" s="2245"/>
      <c r="T795" s="2258"/>
      <c r="U795" s="2259"/>
      <c r="V795" s="2259"/>
      <c r="W795" s="2260"/>
      <c r="X795" s="2238"/>
      <c r="Y795" s="2239"/>
      <c r="Z795" s="2239"/>
      <c r="AA795" s="2239"/>
      <c r="AB795" s="2240"/>
      <c r="AC795" s="2027">
        <f t="shared" si="50"/>
        <v>0</v>
      </c>
      <c r="AD795" s="2028"/>
      <c r="AE795" s="2028"/>
      <c r="AF795" s="2028"/>
      <c r="AG795" s="2029"/>
      <c r="AH795" s="2030"/>
      <c r="AI795" s="2031"/>
      <c r="AJ795" s="2031"/>
      <c r="AK795" s="2031"/>
      <c r="AL795" s="20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2" t="s">
        <v>130</v>
      </c>
      <c r="K796" s="2333"/>
      <c r="L796" s="2333"/>
      <c r="M796" s="2333"/>
      <c r="N796" s="2334"/>
      <c r="O796" s="2414">
        <f>SUM(O786:S795)</f>
        <v>0</v>
      </c>
      <c r="P796" s="2414"/>
      <c r="Q796" s="2414"/>
      <c r="R796" s="2414"/>
      <c r="S796" s="2414"/>
      <c r="X796" s="1602" t="s">
        <v>129</v>
      </c>
      <c r="Y796" s="1603"/>
      <c r="Z796" s="1603"/>
      <c r="AA796" s="1603"/>
      <c r="AB796" s="1604"/>
      <c r="AC796" s="2027">
        <f>SUM(AC786:AG795)</f>
        <v>0</v>
      </c>
      <c r="AD796" s="2028"/>
      <c r="AE796" s="2028"/>
      <c r="AF796" s="2028"/>
      <c r="AG796" s="202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9">
        <f>T753+AC776+AC796</f>
        <v>195848</v>
      </c>
      <c r="Z798" s="2339"/>
      <c r="AA798" s="2339"/>
      <c r="AB798" s="2339"/>
      <c r="AC798" s="233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9">
        <f>(T753+AC776+AC796)*12</f>
        <v>2350176</v>
      </c>
      <c r="Z799" s="2339"/>
      <c r="AA799" s="2339"/>
      <c r="AB799" s="2339"/>
      <c r="AC799" s="2339"/>
      <c r="AZ799" s="58"/>
      <c r="BA799" s="51" t="s">
        <v>667</v>
      </c>
      <c r="BB799" s="51"/>
      <c r="BC799" s="51"/>
      <c r="BD799" s="51"/>
      <c r="BE799" s="51"/>
      <c r="BF799" s="51"/>
      <c r="BG799" s="51"/>
      <c r="BH799" s="51"/>
      <c r="BI799" s="51"/>
      <c r="BJ799" s="51"/>
      <c r="BK799" s="51"/>
      <c r="BL799" s="51"/>
      <c r="BM799" s="51"/>
      <c r="BN799" s="2355" t="s">
        <v>502</v>
      </c>
      <c r="BO799" s="2356"/>
      <c r="BP799" s="58"/>
      <c r="BQ799" s="58"/>
      <c r="BR799" s="58"/>
      <c r="BS799" s="51" t="s">
        <v>669</v>
      </c>
      <c r="BT799" s="51"/>
      <c r="BU799" s="51"/>
      <c r="BV799" s="51"/>
      <c r="BW799" s="51"/>
      <c r="BX799" s="51"/>
      <c r="BY799" s="51"/>
      <c r="BZ799" s="51"/>
      <c r="CA799" s="51"/>
      <c r="CB799" s="2352" t="str">
        <f>T189</f>
        <v>San Francisco</v>
      </c>
      <c r="CC799" s="2353"/>
      <c r="CD799" s="2353"/>
      <c r="CE799" s="2353"/>
      <c r="CF799" s="2353"/>
      <c r="CG799" s="2353"/>
      <c r="CH799" s="235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1">
        <v>117</v>
      </c>
      <c r="AA804" s="2372"/>
      <c r="AB804" s="2372"/>
      <c r="AC804" s="2372"/>
      <c r="AD804" s="2372"/>
      <c r="AE804" s="237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5">
        <v>20</v>
      </c>
      <c r="AA805" s="2372"/>
      <c r="AB805" s="2372"/>
      <c r="AC805" s="2372"/>
      <c r="AD805" s="2372"/>
      <c r="AE805" s="237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2">
        <v>0</v>
      </c>
      <c r="AA806" s="2201"/>
      <c r="AB806" s="2201"/>
      <c r="AC806" s="2201"/>
      <c r="AD806" s="2201"/>
      <c r="AE806" s="220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0">
        <f>'Subsidy Contract Calculation'!I30</f>
        <v>3128628</v>
      </c>
      <c r="AA807" s="2341"/>
      <c r="AB807" s="2341"/>
      <c r="AC807" s="2341"/>
      <c r="AD807" s="2341"/>
      <c r="AE807" s="234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0</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7" t="s">
        <v>343</v>
      </c>
      <c r="Q814" s="2364"/>
      <c r="R814" s="2364"/>
      <c r="S814" s="2364"/>
      <c r="T814" s="2364"/>
      <c r="U814" s="2364"/>
      <c r="V814" s="2364"/>
      <c r="W814" s="2364"/>
      <c r="X814" s="2364"/>
      <c r="Y814" s="2365"/>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0">
        <f>SUM(Z811:AE814)</f>
        <v>0</v>
      </c>
      <c r="AA815" s="2341"/>
      <c r="AB815" s="2341"/>
      <c r="AC815" s="2341"/>
      <c r="AD815" s="2341"/>
      <c r="AE815" s="234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40">
        <f>Z815+Y799+Z807</f>
        <v>5478804</v>
      </c>
      <c r="AA816" s="2341"/>
      <c r="AB816" s="2341"/>
      <c r="AC816" s="2341"/>
      <c r="AD816" s="2341"/>
      <c r="AE816" s="234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9" t="s">
        <v>131</v>
      </c>
      <c r="N821" s="2419"/>
      <c r="O821" s="2419"/>
      <c r="P821" s="2420"/>
      <c r="Q821" s="2316" t="s">
        <v>298</v>
      </c>
      <c r="R821" s="2316"/>
      <c r="S821" s="2316"/>
      <c r="T821" s="2316"/>
      <c r="U821" s="2316" t="s">
        <v>299</v>
      </c>
      <c r="V821" s="2316"/>
      <c r="W821" s="2316"/>
      <c r="X821" s="2316"/>
      <c r="Y821" s="2316" t="s">
        <v>300</v>
      </c>
      <c r="Z821" s="2316"/>
      <c r="AA821" s="2316"/>
      <c r="AB821" s="2316"/>
      <c r="AC821" s="2316" t="s">
        <v>371</v>
      </c>
      <c r="AD821" s="2316"/>
      <c r="AE821" s="2316"/>
      <c r="AF821" s="2316"/>
      <c r="AG821" s="2275" t="s">
        <v>344</v>
      </c>
      <c r="AH821" s="2275"/>
      <c r="AI821" s="2275"/>
      <c r="AJ821" s="227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1"/>
      <c r="N822" s="2421"/>
      <c r="O822" s="2421"/>
      <c r="P822" s="2422"/>
      <c r="Q822" s="2316"/>
      <c r="R822" s="2316"/>
      <c r="S822" s="2316"/>
      <c r="T822" s="2316"/>
      <c r="U822" s="2316"/>
      <c r="V822" s="2316"/>
      <c r="W822" s="2316"/>
      <c r="X822" s="2316"/>
      <c r="Y822" s="2316"/>
      <c r="Z822" s="2316"/>
      <c r="AA822" s="2316"/>
      <c r="AB822" s="2316"/>
      <c r="AC822" s="2316"/>
      <c r="AD822" s="2316"/>
      <c r="AE822" s="2316"/>
      <c r="AF822" s="2316"/>
      <c r="AG822" s="2275"/>
      <c r="AH822" s="2275"/>
      <c r="AI822" s="2275"/>
      <c r="AJ822" s="227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4" t="s">
        <v>43</v>
      </c>
      <c r="D823" s="2235"/>
      <c r="E823" s="2235"/>
      <c r="F823" s="2235"/>
      <c r="G823" s="2235"/>
      <c r="H823" s="2235"/>
      <c r="I823" s="80"/>
      <c r="J823" s="80"/>
      <c r="K823" s="80"/>
      <c r="L823" s="81"/>
      <c r="M823" s="2270"/>
      <c r="N823" s="2270"/>
      <c r="O823" s="2270"/>
      <c r="P823" s="2270"/>
      <c r="Q823" s="2271">
        <v>36</v>
      </c>
      <c r="R823" s="2271"/>
      <c r="S823" s="2271"/>
      <c r="T823" s="2271"/>
      <c r="U823" s="2271">
        <v>43</v>
      </c>
      <c r="V823" s="2271"/>
      <c r="W823" s="2271"/>
      <c r="X823" s="2271"/>
      <c r="Y823" s="2271">
        <v>48</v>
      </c>
      <c r="Z823" s="2271"/>
      <c r="AA823" s="2271"/>
      <c r="AB823" s="2271"/>
      <c r="AC823" s="2326">
        <v>53</v>
      </c>
      <c r="AD823" s="2327"/>
      <c r="AE823" s="2327"/>
      <c r="AF823" s="2328"/>
      <c r="AG823" s="2056"/>
      <c r="AH823" s="2057"/>
      <c r="AI823" s="2057"/>
      <c r="AJ823" s="20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6" t="s">
        <v>44</v>
      </c>
      <c r="D824" s="2237"/>
      <c r="E824" s="2237"/>
      <c r="F824" s="2237"/>
      <c r="G824" s="2237"/>
      <c r="H824" s="2237"/>
      <c r="I824" s="77"/>
      <c r="J824" s="77"/>
      <c r="K824" s="77"/>
      <c r="L824" s="78"/>
      <c r="M824" s="2270"/>
      <c r="N824" s="2270"/>
      <c r="O824" s="2270"/>
      <c r="P824" s="2270"/>
      <c r="Q824" s="2271"/>
      <c r="R824" s="2271"/>
      <c r="S824" s="2271"/>
      <c r="T824" s="2271"/>
      <c r="U824" s="2271"/>
      <c r="V824" s="2271"/>
      <c r="W824" s="2271"/>
      <c r="X824" s="2271"/>
      <c r="Y824" s="2271"/>
      <c r="Z824" s="2271"/>
      <c r="AA824" s="2271"/>
      <c r="AB824" s="2271"/>
      <c r="AC824" s="2326"/>
      <c r="AD824" s="2327"/>
      <c r="AE824" s="2327"/>
      <c r="AF824" s="2328"/>
      <c r="AG824" s="2056"/>
      <c r="AH824" s="2057"/>
      <c r="AI824" s="2057"/>
      <c r="AJ824" s="20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6" t="s">
        <v>45</v>
      </c>
      <c r="D825" s="2237"/>
      <c r="E825" s="2237"/>
      <c r="F825" s="2237"/>
      <c r="G825" s="2237"/>
      <c r="H825" s="2237"/>
      <c r="I825" s="96"/>
      <c r="J825" s="96"/>
      <c r="K825" s="96"/>
      <c r="L825" s="97"/>
      <c r="M825" s="2270"/>
      <c r="N825" s="2270"/>
      <c r="O825" s="2270"/>
      <c r="P825" s="2270"/>
      <c r="Q825" s="2271">
        <v>13</v>
      </c>
      <c r="R825" s="2271"/>
      <c r="S825" s="2271"/>
      <c r="T825" s="2271"/>
      <c r="U825" s="2271">
        <v>23</v>
      </c>
      <c r="V825" s="2271"/>
      <c r="W825" s="2271"/>
      <c r="X825" s="2271"/>
      <c r="Y825" s="2271">
        <v>30</v>
      </c>
      <c r="Z825" s="2271"/>
      <c r="AA825" s="2271"/>
      <c r="AB825" s="2271"/>
      <c r="AC825" s="2326">
        <v>37</v>
      </c>
      <c r="AD825" s="2327"/>
      <c r="AE825" s="2327"/>
      <c r="AF825" s="2328"/>
      <c r="AG825" s="2056"/>
      <c r="AH825" s="2057"/>
      <c r="AI825" s="2057"/>
      <c r="AJ825" s="20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6" t="s">
        <v>820</v>
      </c>
      <c r="D826" s="2237"/>
      <c r="E826" s="2237"/>
      <c r="F826" s="2237"/>
      <c r="G826" s="2237"/>
      <c r="H826" s="2237"/>
      <c r="I826" s="96"/>
      <c r="J826" s="96"/>
      <c r="K826" s="96"/>
      <c r="L826" s="97"/>
      <c r="M826" s="2270"/>
      <c r="N826" s="2270"/>
      <c r="O826" s="2270"/>
      <c r="P826" s="2270"/>
      <c r="Q826" s="2271"/>
      <c r="R826" s="2271"/>
      <c r="S826" s="2271"/>
      <c r="T826" s="2271"/>
      <c r="U826" s="2271"/>
      <c r="V826" s="2271"/>
      <c r="W826" s="2271"/>
      <c r="X826" s="2271"/>
      <c r="Y826" s="2271"/>
      <c r="Z826" s="2271"/>
      <c r="AA826" s="2271"/>
      <c r="AB826" s="2271"/>
      <c r="AC826" s="2326"/>
      <c r="AD826" s="2327"/>
      <c r="AE826" s="2327"/>
      <c r="AF826" s="2328"/>
      <c r="AG826" s="2056"/>
      <c r="AH826" s="2057"/>
      <c r="AI826" s="2057"/>
      <c r="AJ826" s="20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6" t="s">
        <v>492</v>
      </c>
      <c r="D827" s="2237"/>
      <c r="E827" s="2237"/>
      <c r="F827" s="2237"/>
      <c r="G827" s="2237"/>
      <c r="H827" s="2237"/>
      <c r="I827" s="96"/>
      <c r="J827" s="96"/>
      <c r="K827" s="96"/>
      <c r="L827" s="97"/>
      <c r="M827" s="2270"/>
      <c r="N827" s="2270"/>
      <c r="O827" s="2270"/>
      <c r="P827" s="2270"/>
      <c r="Q827" s="2271">
        <v>48</v>
      </c>
      <c r="R827" s="2271"/>
      <c r="S827" s="2271"/>
      <c r="T827" s="2271"/>
      <c r="U827" s="2271">
        <v>68</v>
      </c>
      <c r="V827" s="2271"/>
      <c r="W827" s="2271"/>
      <c r="X827" s="2271"/>
      <c r="Y827" s="2271">
        <v>91</v>
      </c>
      <c r="Z827" s="2271"/>
      <c r="AA827" s="2271"/>
      <c r="AB827" s="2271"/>
      <c r="AC827" s="2326">
        <v>115</v>
      </c>
      <c r="AD827" s="2327"/>
      <c r="AE827" s="2327"/>
      <c r="AF827" s="2328"/>
      <c r="AG827" s="2056"/>
      <c r="AH827" s="2057"/>
      <c r="AI827" s="2057"/>
      <c r="AJ827" s="20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8" t="s">
        <v>841</v>
      </c>
      <c r="D828" s="2237"/>
      <c r="E828" s="2237"/>
      <c r="F828" s="2237"/>
      <c r="G828" s="2237"/>
      <c r="H828" s="2237"/>
      <c r="I828" s="96"/>
      <c r="J828" s="96"/>
      <c r="K828" s="96"/>
      <c r="L828" s="97"/>
      <c r="M828" s="2270"/>
      <c r="N828" s="2270"/>
      <c r="O828" s="2270"/>
      <c r="P828" s="2270"/>
      <c r="Q828" s="2271"/>
      <c r="R828" s="2271"/>
      <c r="S828" s="2271"/>
      <c r="T828" s="2271"/>
      <c r="U828" s="2271"/>
      <c r="V828" s="2271"/>
      <c r="W828" s="2271"/>
      <c r="X828" s="2271"/>
      <c r="Y828" s="2271"/>
      <c r="Z828" s="2271"/>
      <c r="AA828" s="2271"/>
      <c r="AB828" s="2271"/>
      <c r="AC828" s="2326"/>
      <c r="AD828" s="2327"/>
      <c r="AE828" s="2327"/>
      <c r="AF828" s="2328"/>
      <c r="AG828" s="2056"/>
      <c r="AH828" s="2057"/>
      <c r="AI828" s="2057"/>
      <c r="AJ828" s="20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31" t="s">
        <v>343</v>
      </c>
      <c r="G829" s="2206"/>
      <c r="H829" s="2206"/>
      <c r="I829" s="2206"/>
      <c r="J829" s="2206"/>
      <c r="K829" s="2206"/>
      <c r="L829" s="2207"/>
      <c r="M829" s="2270"/>
      <c r="N829" s="2270"/>
      <c r="O829" s="2270"/>
      <c r="P829" s="2270"/>
      <c r="Q829" s="2271"/>
      <c r="R829" s="2271"/>
      <c r="S829" s="2271"/>
      <c r="T829" s="2271"/>
      <c r="U829" s="2271"/>
      <c r="V829" s="2271"/>
      <c r="W829" s="2271"/>
      <c r="X829" s="2271"/>
      <c r="Y829" s="2271"/>
      <c r="Z829" s="2271"/>
      <c r="AA829" s="2271"/>
      <c r="AB829" s="2271"/>
      <c r="AC829" s="2326"/>
      <c r="AD829" s="2327"/>
      <c r="AE829" s="2327"/>
      <c r="AF829" s="2328"/>
      <c r="AG829" s="2056"/>
      <c r="AH829" s="2057"/>
      <c r="AI829" s="2057"/>
      <c r="AJ829" s="20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2" t="s">
        <v>129</v>
      </c>
      <c r="D830" s="2333"/>
      <c r="E830" s="2333"/>
      <c r="F830" s="2333"/>
      <c r="G830" s="2333"/>
      <c r="H830" s="2333"/>
      <c r="I830" s="2333"/>
      <c r="J830" s="2333"/>
      <c r="K830" s="2333"/>
      <c r="L830" s="2334"/>
      <c r="M830" s="2329">
        <f>SUM(M823:P829)</f>
        <v>0</v>
      </c>
      <c r="N830" s="2329"/>
      <c r="O830" s="2329"/>
      <c r="P830" s="2329"/>
      <c r="Q830" s="2329">
        <f>SUM(Q823:T829)</f>
        <v>97</v>
      </c>
      <c r="R830" s="2329"/>
      <c r="S830" s="2329"/>
      <c r="T830" s="2329"/>
      <c r="U830" s="2329">
        <f>SUM(U823:X829)</f>
        <v>134</v>
      </c>
      <c r="V830" s="2329"/>
      <c r="W830" s="2329"/>
      <c r="X830" s="2329"/>
      <c r="Y830" s="2329">
        <f>SUM(Y823:AB829)</f>
        <v>169</v>
      </c>
      <c r="Z830" s="2329"/>
      <c r="AA830" s="2329"/>
      <c r="AB830" s="2329"/>
      <c r="AC830" s="2329">
        <f>SUM(AC823:AF829)</f>
        <v>205</v>
      </c>
      <c r="AD830" s="2329"/>
      <c r="AE830" s="2329"/>
      <c r="AF830" s="2329"/>
      <c r="AG830" s="2329">
        <f>SUM(AG823:AJ829)</f>
        <v>0</v>
      </c>
      <c r="AH830" s="2329"/>
      <c r="AI830" s="2329"/>
      <c r="AJ830" s="232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4" t="s">
        <v>2586</v>
      </c>
      <c r="D835" s="2395"/>
      <c r="E835" s="2395"/>
      <c r="F835" s="2395"/>
      <c r="G835" s="2395"/>
      <c r="H835" s="2395"/>
      <c r="I835" s="2395"/>
      <c r="J835" s="2395"/>
      <c r="K835" s="2395"/>
      <c r="L835" s="2395"/>
      <c r="M835" s="2395"/>
      <c r="N835" s="2395"/>
      <c r="O835" s="2395"/>
      <c r="P835" s="2395"/>
      <c r="Q835" s="2395"/>
      <c r="R835" s="2395"/>
      <c r="S835" s="2395"/>
      <c r="T835" s="2395"/>
      <c r="U835" s="2395"/>
      <c r="V835" s="2395"/>
      <c r="W835" s="2395"/>
      <c r="X835" s="2395"/>
      <c r="Y835" s="2395"/>
      <c r="Z835" s="2395"/>
      <c r="AA835" s="2395"/>
      <c r="AB835" s="2395"/>
      <c r="AC835" s="2395"/>
      <c r="AD835" s="2395"/>
      <c r="AE835" s="2395"/>
      <c r="AF835" s="2395"/>
      <c r="AG835" s="2395"/>
      <c r="AH835" s="2395"/>
      <c r="AI835" s="2395"/>
      <c r="AJ835" s="239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4">
        <v>1500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4">
        <v>6000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4">
        <v>28898</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4">
        <v>299085</v>
      </c>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9" t="s">
        <v>2620</v>
      </c>
      <c r="N844" s="2206"/>
      <c r="O844" s="2206"/>
      <c r="P844" s="2206"/>
      <c r="Q844" s="2206"/>
      <c r="R844" s="2206"/>
      <c r="S844" s="2206"/>
      <c r="T844" s="2206"/>
      <c r="U844" s="2206"/>
      <c r="V844" s="2207"/>
      <c r="W844" s="2044">
        <v>47712</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5">
        <f>ROUNDDOWN(BC932*2,2)</f>
        <v>0</v>
      </c>
      <c r="BJ844" s="2315"/>
      <c r="BK844" s="2315"/>
      <c r="BL844" s="231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40">
        <f>SUM(W840:AC844)</f>
        <v>383195</v>
      </c>
      <c r="X845" s="2341"/>
      <c r="Y845" s="2341"/>
      <c r="Z845" s="2341"/>
      <c r="AA845" s="2341"/>
      <c r="AB845" s="2341"/>
      <c r="AC845" s="234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2" t="s">
        <v>355</v>
      </c>
      <c r="K847" s="2333"/>
      <c r="L847" s="2333"/>
      <c r="M847" s="2333"/>
      <c r="N847" s="2333"/>
      <c r="O847" s="2333"/>
      <c r="P847" s="2333"/>
      <c r="Q847" s="2333"/>
      <c r="R847" s="2333"/>
      <c r="S847" s="2333"/>
      <c r="T847" s="2333"/>
      <c r="U847" s="2333"/>
      <c r="V847" s="2334"/>
      <c r="W847" s="2024">
        <v>122460</v>
      </c>
      <c r="X847" s="2025"/>
      <c r="Y847" s="2025"/>
      <c r="Z847" s="2025"/>
      <c r="AA847" s="2025"/>
      <c r="AB847" s="2025"/>
      <c r="AC847" s="202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76"/>
      <c r="X849" s="2276"/>
      <c r="Y849" s="2276"/>
      <c r="Z849" s="2276"/>
      <c r="AA849" s="2276"/>
      <c r="AB849" s="2276"/>
      <c r="AC849" s="227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76"/>
      <c r="X850" s="2276"/>
      <c r="Y850" s="2276"/>
      <c r="Z850" s="2276"/>
      <c r="AA850" s="2276"/>
      <c r="AB850" s="2276"/>
      <c r="AC850" s="227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76">
        <v>71628</v>
      </c>
      <c r="X851" s="2276"/>
      <c r="Y851" s="2276"/>
      <c r="Z851" s="2276"/>
      <c r="AA851" s="2276"/>
      <c r="AB851" s="2276"/>
      <c r="AC851" s="227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0"/>
      <c r="BH851" s="2330"/>
      <c r="BI851" s="2330"/>
      <c r="BJ851" s="2330"/>
      <c r="BK851" s="2330"/>
      <c r="BL851" s="2330"/>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76">
        <v>216660</v>
      </c>
      <c r="X852" s="2276"/>
      <c r="Y852" s="2276"/>
      <c r="Z852" s="2276"/>
      <c r="AA852" s="2276"/>
      <c r="AB852" s="2276"/>
      <c r="AC852" s="227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9">
        <f>SUM(W849:AC852)</f>
        <v>288288</v>
      </c>
      <c r="X853" s="2409"/>
      <c r="Y853" s="2409"/>
      <c r="Z853" s="2409"/>
      <c r="AA853" s="2409"/>
      <c r="AB853" s="2409"/>
      <c r="AC853" s="24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7">
        <f>SUM(AZ821:AZ849)</f>
        <v>7.5000000000000011E-2</v>
      </c>
      <c r="BA854" s="2407"/>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8">
        <v>198822</v>
      </c>
      <c r="X855" s="2369"/>
      <c r="Y855" s="2369"/>
      <c r="Z855" s="2369"/>
      <c r="AA855" s="2369"/>
      <c r="AB855" s="2369"/>
      <c r="AC855" s="237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402"/>
      <c r="U856" s="2065"/>
      <c r="V856" s="240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8">
        <v>131040</v>
      </c>
      <c r="X857" s="2369"/>
      <c r="Y857" s="2369"/>
      <c r="Z857" s="2369"/>
      <c r="AA857" s="2369"/>
      <c r="AB857" s="2369"/>
      <c r="AC857" s="237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402"/>
      <c r="U858" s="2065"/>
      <c r="V858" s="240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9" t="s">
        <v>357</v>
      </c>
      <c r="N859" s="2206"/>
      <c r="O859" s="2206"/>
      <c r="P859" s="2206"/>
      <c r="Q859" s="2206"/>
      <c r="R859" s="2206"/>
      <c r="S859" s="2206"/>
      <c r="T859" s="2206"/>
      <c r="U859" s="2206"/>
      <c r="V859" s="2207"/>
      <c r="W859" s="2368">
        <v>149666</v>
      </c>
      <c r="X859" s="2369"/>
      <c r="Y859" s="2369"/>
      <c r="Z859" s="2369"/>
      <c r="AA859" s="2369"/>
      <c r="AB859" s="2369"/>
      <c r="AC859" s="237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77">
        <f>SUM(W855:AC859)</f>
        <v>479528</v>
      </c>
      <c r="X860" s="2278"/>
      <c r="Y860" s="2278"/>
      <c r="Z860" s="2278"/>
      <c r="AA860" s="2278"/>
      <c r="AB860" s="2278"/>
      <c r="AC860" s="227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8">
        <v>219680</v>
      </c>
      <c r="X861" s="2369"/>
      <c r="Y861" s="2369"/>
      <c r="Z861" s="2369"/>
      <c r="AA861" s="2369"/>
      <c r="AB861" s="2369"/>
      <c r="AC861" s="237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4">
        <v>6500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4">
        <v>27000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4">
        <v>87280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4">
        <v>9600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4">
        <v>22200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4">
        <v>48000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9" t="s">
        <v>2621</v>
      </c>
      <c r="N869" s="2206"/>
      <c r="O869" s="2206"/>
      <c r="P869" s="2206"/>
      <c r="Q869" s="2206"/>
      <c r="R869" s="2206"/>
      <c r="S869" s="2206"/>
      <c r="T869" s="2206"/>
      <c r="U869" s="2206"/>
      <c r="V869" s="2207"/>
      <c r="W869" s="2044">
        <v>17208</v>
      </c>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39">
        <f>SUM(W863:AC869)</f>
        <v>217788</v>
      </c>
      <c r="X870" s="2339"/>
      <c r="Y870" s="2339"/>
      <c r="Z870" s="2339"/>
      <c r="AA870" s="2339"/>
      <c r="AB870" s="2339"/>
      <c r="AC870" s="233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31" t="s">
        <v>2622</v>
      </c>
      <c r="N872" s="2206"/>
      <c r="O872" s="2206"/>
      <c r="P872" s="2206"/>
      <c r="Q872" s="2206"/>
      <c r="R872" s="2206"/>
      <c r="S872" s="2206"/>
      <c r="T872" s="2206"/>
      <c r="U872" s="2206"/>
      <c r="V872" s="2207"/>
      <c r="W872" s="2024">
        <v>1000</v>
      </c>
      <c r="X872" s="2025"/>
      <c r="Y872" s="2025"/>
      <c r="Z872" s="2025"/>
      <c r="AA872" s="2025"/>
      <c r="AB872" s="2025"/>
      <c r="AC872" s="202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31" t="s">
        <v>2623</v>
      </c>
      <c r="N873" s="2206"/>
      <c r="O873" s="2206"/>
      <c r="P873" s="2206"/>
      <c r="Q873" s="2206"/>
      <c r="R873" s="2206"/>
      <c r="S873" s="2206"/>
      <c r="T873" s="2206"/>
      <c r="U873" s="2206"/>
      <c r="V873" s="2207"/>
      <c r="W873" s="2024">
        <v>87300</v>
      </c>
      <c r="X873" s="2025"/>
      <c r="Y873" s="2025"/>
      <c r="Z873" s="2025"/>
      <c r="AA873" s="2025"/>
      <c r="AB873" s="2025"/>
      <c r="AC873" s="202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1" t="s">
        <v>2624</v>
      </c>
      <c r="N874" s="2206"/>
      <c r="O874" s="2206"/>
      <c r="P874" s="2206"/>
      <c r="Q874" s="2206"/>
      <c r="R874" s="2206"/>
      <c r="S874" s="2206"/>
      <c r="T874" s="2206"/>
      <c r="U874" s="2206"/>
      <c r="V874" s="2207"/>
      <c r="W874" s="2024">
        <v>2000</v>
      </c>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1" t="s">
        <v>343</v>
      </c>
      <c r="N875" s="2206"/>
      <c r="O875" s="2206"/>
      <c r="P875" s="2206"/>
      <c r="Q875" s="2206"/>
      <c r="R875" s="2206"/>
      <c r="S875" s="2206"/>
      <c r="T875" s="2206"/>
      <c r="U875" s="2206"/>
      <c r="V875" s="2207"/>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1" t="s">
        <v>343</v>
      </c>
      <c r="N876" s="2206"/>
      <c r="O876" s="2206"/>
      <c r="P876" s="2206"/>
      <c r="Q876" s="2206"/>
      <c r="R876" s="2206"/>
      <c r="S876" s="2206"/>
      <c r="T876" s="2206"/>
      <c r="U876" s="2206"/>
      <c r="V876" s="2207"/>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40">
        <f>SUM(W872:AC876)</f>
        <v>90300</v>
      </c>
      <c r="X877" s="2341"/>
      <c r="Y877" s="2341"/>
      <c r="Z877" s="2341"/>
      <c r="AA877" s="2341"/>
      <c r="AB877" s="2341"/>
      <c r="AC877" s="234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41">
        <f>W845+W853+W860+W861+W870+W877+W847</f>
        <v>1801239</v>
      </c>
      <c r="AD881" s="2341"/>
      <c r="AE881" s="2341"/>
      <c r="AF881" s="2341"/>
      <c r="AG881" s="2341"/>
      <c r="AH881" s="234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400">
        <f>O796+O776+G753</f>
        <v>157</v>
      </c>
      <c r="AD882" s="2400"/>
      <c r="AE882" s="2400"/>
      <c r="AF882" s="2400"/>
      <c r="AG882" s="2400"/>
      <c r="AH882" s="240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97" t="s">
        <v>33</v>
      </c>
      <c r="F883" s="2397"/>
      <c r="G883" s="2397"/>
      <c r="H883" s="2397"/>
      <c r="I883" s="2397"/>
      <c r="J883" s="2397"/>
      <c r="K883" s="2397"/>
      <c r="L883" s="2397"/>
      <c r="M883" s="2397"/>
      <c r="N883" s="2397"/>
      <c r="O883" s="2397"/>
      <c r="P883" s="2397"/>
      <c r="Q883" s="2397"/>
      <c r="R883" s="2397"/>
      <c r="S883" s="2397"/>
      <c r="T883" s="2397"/>
      <c r="U883" s="2397"/>
      <c r="V883" s="2397"/>
      <c r="W883" s="2397"/>
      <c r="X883" s="2397"/>
      <c r="Y883" s="2397"/>
      <c r="Z883" s="2397"/>
      <c r="AA883" s="2397"/>
      <c r="AB883" s="2398"/>
      <c r="AC883" s="2339">
        <f>IF(ISERROR((ROUNDDOWN(AC881/AC882,0))),0,(ROUNDDOWN(AC881/AC882,0)))</f>
        <v>11472</v>
      </c>
      <c r="AD883" s="2339"/>
      <c r="AE883" s="2339"/>
      <c r="AF883" s="2339"/>
      <c r="AG883" s="2339"/>
      <c r="AH883" s="233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25">
        <f>'Sources and Uses Budget'!B75</f>
        <v>1203073</v>
      </c>
      <c r="AD884" s="2025"/>
      <c r="AE884" s="2025"/>
      <c r="AF884" s="2025"/>
      <c r="AG884" s="2025"/>
      <c r="AH884" s="20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6"/>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5">
        <v>180500</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v>78500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56"/>
      <c r="AD888" s="2057"/>
      <c r="AE888" s="2057"/>
      <c r="AF888" s="2057"/>
      <c r="AG888" s="2057"/>
      <c r="AH888" s="20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v>1000</v>
      </c>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1" t="s">
        <v>2625</v>
      </c>
      <c r="D891" s="2552"/>
      <c r="E891" s="2552"/>
      <c r="F891" s="2552"/>
      <c r="G891" s="2552"/>
      <c r="H891" s="2552"/>
      <c r="I891" s="2552"/>
      <c r="J891" s="2552"/>
      <c r="K891" s="2552"/>
      <c r="L891" s="2552"/>
      <c r="M891" s="2552"/>
      <c r="N891" s="2552"/>
      <c r="O891" s="2552"/>
      <c r="P891" s="2552"/>
      <c r="Q891" s="2552"/>
      <c r="R891" s="2552"/>
      <c r="S891" s="2552"/>
      <c r="T891" s="2552"/>
      <c r="U891" s="2552"/>
      <c r="V891" s="2552"/>
      <c r="W891" s="2552"/>
      <c r="X891" s="2552"/>
      <c r="Y891" s="2552"/>
      <c r="Z891" s="2552"/>
      <c r="AA891" s="2552"/>
      <c r="AB891" s="2553"/>
      <c r="AC891" s="2044">
        <v>22670</v>
      </c>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1" t="s">
        <v>1035</v>
      </c>
      <c r="D892" s="2552"/>
      <c r="E892" s="2552"/>
      <c r="F892" s="2552"/>
      <c r="G892" s="2552"/>
      <c r="H892" s="2552"/>
      <c r="I892" s="2552"/>
      <c r="J892" s="2552"/>
      <c r="K892" s="2552"/>
      <c r="L892" s="2552"/>
      <c r="M892" s="2552"/>
      <c r="N892" s="2552"/>
      <c r="O892" s="2552"/>
      <c r="P892" s="2552"/>
      <c r="Q892" s="2552"/>
      <c r="R892" s="2552"/>
      <c r="S892" s="2552"/>
      <c r="T892" s="2552"/>
      <c r="U892" s="2552"/>
      <c r="V892" s="2552"/>
      <c r="W892" s="2552"/>
      <c r="X892" s="2552"/>
      <c r="Y892" s="2552"/>
      <c r="Z892" s="2552"/>
      <c r="AA892" s="2552"/>
      <c r="AB892" s="2553"/>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40">
        <f>Z896-(Z897+Z898)</f>
        <v>0</v>
      </c>
      <c r="AA899" s="2341"/>
      <c r="AB899" s="2341"/>
      <c r="AC899" s="2341"/>
      <c r="AD899" s="2341"/>
      <c r="AE899" s="2342"/>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04"/>
      <c r="BE901" s="240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11"/>
      <c r="BE902" s="241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5"/>
      <c r="BE903" s="232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5"/>
      <c r="BE904" s="232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5"/>
      <c r="BE905" s="232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04"/>
      <c r="BE906" s="232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7" t="s">
        <v>101</v>
      </c>
      <c r="B907" s="2377"/>
      <c r="C907" s="2377"/>
      <c r="D907" s="2377"/>
      <c r="E907" s="2377"/>
      <c r="F907" s="2377"/>
      <c r="G907" s="2377"/>
      <c r="H907" s="2377"/>
      <c r="I907" s="2377"/>
      <c r="J907" s="2377"/>
      <c r="K907" s="2377"/>
      <c r="L907" s="2377"/>
      <c r="M907" s="2377"/>
      <c r="N907" s="2377"/>
      <c r="O907" s="2377"/>
      <c r="P907" s="2377"/>
      <c r="Q907" s="2377"/>
      <c r="R907" s="2377"/>
      <c r="S907" s="2377"/>
      <c r="T907" s="2377"/>
      <c r="U907" s="2377"/>
      <c r="V907" s="2377"/>
      <c r="W907" s="2377"/>
      <c r="X907" s="2377"/>
      <c r="Y907" s="2377"/>
      <c r="Z907" s="2377"/>
      <c r="AA907" s="2377"/>
      <c r="AB907" s="2377"/>
      <c r="AC907" s="2377"/>
      <c r="AD907" s="2377"/>
      <c r="AE907" s="2377"/>
      <c r="AF907" s="2377"/>
      <c r="AG907" s="2377"/>
      <c r="AH907" s="2377"/>
      <c r="AI907" s="2377"/>
      <c r="AJ907" s="2377"/>
      <c r="AK907" s="2377"/>
      <c r="AL907" s="2377"/>
      <c r="AM907" s="144"/>
      <c r="AN907" s="144"/>
      <c r="AO907" s="144"/>
      <c r="AP907" s="144"/>
      <c r="AQ907" s="144"/>
      <c r="AR907" s="144"/>
      <c r="AS907" s="144"/>
      <c r="AT907" s="144"/>
      <c r="AU907" s="144"/>
      <c r="AV907" s="144"/>
      <c r="AW907" s="144"/>
      <c r="AX907" s="144"/>
      <c r="AY907" s="144"/>
      <c r="AZ907" s="61"/>
      <c r="BA907" s="25"/>
      <c r="BB907" s="127"/>
      <c r="BC907" s="1607"/>
      <c r="BD907" s="2410"/>
      <c r="BE907" s="2410"/>
      <c r="BF907" s="241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8"/>
      <c r="B908" s="2378"/>
      <c r="C908" s="2378"/>
      <c r="D908" s="2378"/>
      <c r="E908" s="2378"/>
      <c r="F908" s="2378"/>
      <c r="G908" s="2378"/>
      <c r="H908" s="2378"/>
      <c r="I908" s="2378"/>
      <c r="J908" s="2378"/>
      <c r="K908" s="2378"/>
      <c r="L908" s="2378"/>
      <c r="M908" s="2378"/>
      <c r="N908" s="2378"/>
      <c r="O908" s="2378"/>
      <c r="P908" s="2378"/>
      <c r="Q908" s="2378"/>
      <c r="R908" s="2378"/>
      <c r="S908" s="2378"/>
      <c r="T908" s="2378"/>
      <c r="U908" s="2378"/>
      <c r="V908" s="2378"/>
      <c r="W908" s="2378"/>
      <c r="X908" s="2378"/>
      <c r="Y908" s="2378"/>
      <c r="Z908" s="2378"/>
      <c r="AA908" s="2378"/>
      <c r="AB908" s="2378"/>
      <c r="AC908" s="2378"/>
      <c r="AD908" s="2378"/>
      <c r="AE908" s="2378"/>
      <c r="AF908" s="2378"/>
      <c r="AG908" s="2378"/>
      <c r="AH908" s="2378"/>
      <c r="AI908" s="2378"/>
      <c r="AJ908" s="2378"/>
      <c r="AK908" s="2378"/>
      <c r="AL908" s="2378"/>
      <c r="AM908" s="144"/>
      <c r="AN908" s="144"/>
      <c r="AO908" s="144"/>
      <c r="AP908" s="144"/>
      <c r="AQ908" s="144"/>
      <c r="AR908" s="144"/>
      <c r="AS908" s="144"/>
      <c r="AT908" s="144"/>
      <c r="AU908" s="144"/>
      <c r="AV908" s="144"/>
      <c r="AW908" s="144"/>
      <c r="AX908" s="144"/>
      <c r="AY908" s="144"/>
      <c r="AZ908" s="61"/>
      <c r="BA908" s="25"/>
      <c r="BB908" s="127"/>
      <c r="BC908" s="1607"/>
      <c r="BD908" s="2406"/>
      <c r="BE908" s="2406"/>
      <c r="BF908" s="240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5"/>
      <c r="BE909" s="232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04"/>
      <c r="BE910" s="232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5" t="s">
        <v>850</v>
      </c>
      <c r="G912" s="2076"/>
      <c r="H912" s="2076"/>
      <c r="I912" s="2076"/>
      <c r="J912" s="2076"/>
      <c r="K912" s="2076"/>
      <c r="L912" s="2076"/>
      <c r="M912" s="2076"/>
      <c r="N912" s="2076"/>
      <c r="O912" s="2076"/>
      <c r="P912" s="2076"/>
      <c r="Q912" s="2076"/>
      <c r="R912" s="2076"/>
      <c r="S912" s="2076"/>
      <c r="T912" s="2077"/>
      <c r="U912" s="2066" t="s">
        <v>32</v>
      </c>
      <c r="V912" s="2067"/>
      <c r="W912" s="2067"/>
      <c r="X912" s="2067"/>
      <c r="Y912" s="2067"/>
      <c r="Z912" s="2067"/>
      <c r="AA912" s="73"/>
      <c r="AB912" s="161"/>
      <c r="AC912" s="161"/>
      <c r="AD912" s="161"/>
      <c r="AE912" s="161"/>
      <c r="AF912" s="162"/>
      <c r="AZ912" s="61"/>
      <c r="BA912" s="1606"/>
      <c r="BB912" s="127"/>
      <c r="BC912" s="127"/>
      <c r="BD912" s="2404"/>
      <c r="BE912" s="232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9" t="s">
        <v>879</v>
      </c>
      <c r="G913" s="2070"/>
      <c r="H913" s="2070"/>
      <c r="I913" s="2070"/>
      <c r="J913" s="2070"/>
      <c r="K913" s="2070"/>
      <c r="L913" s="2070"/>
      <c r="M913" s="2070"/>
      <c r="N913" s="2070"/>
      <c r="O913" s="2070"/>
      <c r="P913" s="2070"/>
      <c r="Q913" s="2070"/>
      <c r="R913" s="2070"/>
      <c r="S913" s="2070"/>
      <c r="T913" s="2071"/>
      <c r="U913" s="2069"/>
      <c r="V913" s="2070"/>
      <c r="W913" s="2070"/>
      <c r="X913" s="2070"/>
      <c r="Y913" s="2070"/>
      <c r="Z913" s="207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2"/>
      <c r="G914" s="2073"/>
      <c r="H914" s="2073"/>
      <c r="I914" s="2073"/>
      <c r="J914" s="2073"/>
      <c r="K914" s="2073"/>
      <c r="L914" s="2073"/>
      <c r="M914" s="2073"/>
      <c r="N914" s="2073"/>
      <c r="O914" s="2073"/>
      <c r="P914" s="2073"/>
      <c r="Q914" s="2073"/>
      <c r="R914" s="2073"/>
      <c r="S914" s="2073"/>
      <c r="T914" s="2074"/>
      <c r="U914" s="2072"/>
      <c r="V914" s="2073"/>
      <c r="W914" s="2073"/>
      <c r="X914" s="2073"/>
      <c r="Y914" s="2073"/>
      <c r="Z914" s="2073"/>
      <c r="AA914" s="164"/>
      <c r="AB914" s="2405" t="s">
        <v>410</v>
      </c>
      <c r="AC914" s="2405"/>
      <c r="AD914" s="2405"/>
      <c r="AE914" s="240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72" t="s">
        <v>578</v>
      </c>
      <c r="V915" s="2273"/>
      <c r="W915" s="2273"/>
      <c r="X915" s="2273"/>
      <c r="Y915" s="2273"/>
      <c r="Z915" s="2274"/>
      <c r="AA915" s="2194">
        <f>AM564</f>
        <v>98195245</v>
      </c>
      <c r="AB915" s="2195"/>
      <c r="AC915" s="2195"/>
      <c r="AD915" s="2195"/>
      <c r="AE915" s="2195"/>
      <c r="AF915" s="219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72" t="s">
        <v>626</v>
      </c>
      <c r="V916" s="2273"/>
      <c r="W916" s="2273"/>
      <c r="X916" s="2273"/>
      <c r="Y916" s="2273"/>
      <c r="Z916" s="2274"/>
      <c r="AA916" s="2194"/>
      <c r="AB916" s="2195"/>
      <c r="AC916" s="2195"/>
      <c r="AD916" s="2195"/>
      <c r="AE916" s="2195"/>
      <c r="AF916" s="219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72" t="s">
        <v>626</v>
      </c>
      <c r="V917" s="2273"/>
      <c r="W917" s="2273"/>
      <c r="X917" s="2273"/>
      <c r="Y917" s="2273"/>
      <c r="Z917" s="2274"/>
      <c r="AA917" s="2194"/>
      <c r="AB917" s="2195"/>
      <c r="AC917" s="2195"/>
      <c r="AD917" s="2195"/>
      <c r="AE917" s="2195"/>
      <c r="AF917" s="219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72" t="s">
        <v>626</v>
      </c>
      <c r="V918" s="2273"/>
      <c r="W918" s="2273"/>
      <c r="X918" s="2273"/>
      <c r="Y918" s="2273"/>
      <c r="Z918" s="2274"/>
      <c r="AA918" s="2194"/>
      <c r="AB918" s="2195"/>
      <c r="AC918" s="2195"/>
      <c r="AD918" s="2195"/>
      <c r="AE918" s="2195"/>
      <c r="AF918" s="219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72" t="s">
        <v>626</v>
      </c>
      <c r="V919" s="2273"/>
      <c r="W919" s="2273"/>
      <c r="X919" s="2273"/>
      <c r="Y919" s="2273"/>
      <c r="Z919" s="2274"/>
      <c r="AA919" s="2194"/>
      <c r="AB919" s="2195"/>
      <c r="AC919" s="2195"/>
      <c r="AD919" s="2195"/>
      <c r="AE919" s="2195"/>
      <c r="AF919" s="219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72" t="s">
        <v>626</v>
      </c>
      <c r="V920" s="2273"/>
      <c r="W920" s="2273"/>
      <c r="X920" s="2273"/>
      <c r="Y920" s="2273"/>
      <c r="Z920" s="2274"/>
      <c r="AA920" s="2194"/>
      <c r="AB920" s="2195"/>
      <c r="AC920" s="2195"/>
      <c r="AD920" s="2195"/>
      <c r="AE920" s="2195"/>
      <c r="AF920" s="219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72" t="s">
        <v>626</v>
      </c>
      <c r="V921" s="2273"/>
      <c r="W921" s="2273"/>
      <c r="X921" s="2273"/>
      <c r="Y921" s="2273"/>
      <c r="Z921" s="2274"/>
      <c r="AA921" s="2194"/>
      <c r="AB921" s="2195"/>
      <c r="AC921" s="2195"/>
      <c r="AD921" s="2195"/>
      <c r="AE921" s="2195"/>
      <c r="AF921" s="219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72" t="s">
        <v>626</v>
      </c>
      <c r="V922" s="2273"/>
      <c r="W922" s="2273"/>
      <c r="X922" s="2273"/>
      <c r="Y922" s="2273"/>
      <c r="Z922" s="2274"/>
      <c r="AA922" s="2194"/>
      <c r="AB922" s="2195"/>
      <c r="AC922" s="2195"/>
      <c r="AD922" s="2195"/>
      <c r="AE922" s="2195"/>
      <c r="AF922" s="219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72" t="s">
        <v>626</v>
      </c>
      <c r="V923" s="2273"/>
      <c r="W923" s="2273"/>
      <c r="X923" s="2273"/>
      <c r="Y923" s="2273"/>
      <c r="Z923" s="2274"/>
      <c r="AA923" s="2194"/>
      <c r="AB923" s="2195"/>
      <c r="AC923" s="2195"/>
      <c r="AD923" s="2195"/>
      <c r="AE923" s="2195"/>
      <c r="AF923" s="219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72" t="s">
        <v>626</v>
      </c>
      <c r="V924" s="2273"/>
      <c r="W924" s="2273"/>
      <c r="X924" s="2273"/>
      <c r="Y924" s="2273"/>
      <c r="Z924" s="2274"/>
      <c r="AA924" s="2194"/>
      <c r="AB924" s="2195"/>
      <c r="AC924" s="2195"/>
      <c r="AD924" s="2195"/>
      <c r="AE924" s="2195"/>
      <c r="AF924" s="219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72" t="s">
        <v>626</v>
      </c>
      <c r="V925" s="2273"/>
      <c r="W925" s="2273"/>
      <c r="X925" s="2273"/>
      <c r="Y925" s="2273"/>
      <c r="Z925" s="2274"/>
      <c r="AA925" s="2194"/>
      <c r="AB925" s="2195"/>
      <c r="AC925" s="2195"/>
      <c r="AD925" s="2195"/>
      <c r="AE925" s="2195"/>
      <c r="AF925" s="219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72" t="s">
        <v>626</v>
      </c>
      <c r="V926" s="2273"/>
      <c r="W926" s="2273"/>
      <c r="X926" s="2273"/>
      <c r="Y926" s="2273"/>
      <c r="Z926" s="2274"/>
      <c r="AA926" s="2194"/>
      <c r="AB926" s="2195"/>
      <c r="AC926" s="2195"/>
      <c r="AD926" s="2195"/>
      <c r="AE926" s="2195"/>
      <c r="AF926" s="219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72" t="s">
        <v>626</v>
      </c>
      <c r="V927" s="2273"/>
      <c r="W927" s="2273"/>
      <c r="X927" s="2273"/>
      <c r="Y927" s="2273"/>
      <c r="Z927" s="2274"/>
      <c r="AA927" s="2194"/>
      <c r="AB927" s="2195"/>
      <c r="AC927" s="2195"/>
      <c r="AD927" s="2195"/>
      <c r="AE927" s="2195"/>
      <c r="AF927" s="219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72" t="s">
        <v>626</v>
      </c>
      <c r="V928" s="2273"/>
      <c r="W928" s="2273"/>
      <c r="X928" s="2273"/>
      <c r="Y928" s="2273"/>
      <c r="Z928" s="2274"/>
      <c r="AA928" s="2194"/>
      <c r="AB928" s="2195"/>
      <c r="AC928" s="2195"/>
      <c r="AD928" s="2195"/>
      <c r="AE928" s="2195"/>
      <c r="AF928" s="219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72" t="s">
        <v>626</v>
      </c>
      <c r="V929" s="2273"/>
      <c r="W929" s="2273"/>
      <c r="X929" s="2273"/>
      <c r="Y929" s="2273"/>
      <c r="Z929" s="2274"/>
      <c r="AA929" s="2194"/>
      <c r="AB929" s="2195"/>
      <c r="AC929" s="2195"/>
      <c r="AD929" s="2195"/>
      <c r="AE929" s="2195"/>
      <c r="AF929" s="219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72" t="s">
        <v>706</v>
      </c>
      <c r="Q930" s="2273"/>
      <c r="R930" s="2273"/>
      <c r="S930" s="2273"/>
      <c r="T930" s="2274"/>
      <c r="U930" s="2272" t="s">
        <v>626</v>
      </c>
      <c r="V930" s="2273"/>
      <c r="W930" s="2273"/>
      <c r="X930" s="2273"/>
      <c r="Y930" s="2273"/>
      <c r="Z930" s="2274"/>
      <c r="AA930" s="2194"/>
      <c r="AB930" s="2195"/>
      <c r="AC930" s="2195"/>
      <c r="AD930" s="2195"/>
      <c r="AE930" s="2195"/>
      <c r="AF930" s="219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3" t="s">
        <v>2619</v>
      </c>
      <c r="J931" s="2385"/>
      <c r="K931" s="2385"/>
      <c r="L931" s="2385"/>
      <c r="M931" s="2385"/>
      <c r="N931" s="2385"/>
      <c r="O931" s="2385"/>
      <c r="P931" s="2385"/>
      <c r="Q931" s="2385"/>
      <c r="R931" s="2385"/>
      <c r="S931" s="2385"/>
      <c r="T931" s="2386"/>
      <c r="U931" s="2399" t="s">
        <v>578</v>
      </c>
      <c r="V931" s="2273"/>
      <c r="W931" s="2273"/>
      <c r="X931" s="2273"/>
      <c r="Y931" s="2273"/>
      <c r="Z931" s="2274"/>
      <c r="AA931" s="2194">
        <f>AO639</f>
        <v>20000000</v>
      </c>
      <c r="AB931" s="2195"/>
      <c r="AC931" s="2195"/>
      <c r="AD931" s="2195"/>
      <c r="AE931" s="2195"/>
      <c r="AF931" s="219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7" t="str">
        <f>C638</f>
        <v>SF MOHCD Gap Loan</v>
      </c>
      <c r="J932" s="2364"/>
      <c r="K932" s="2364"/>
      <c r="L932" s="2364"/>
      <c r="M932" s="2364"/>
      <c r="N932" s="2364"/>
      <c r="O932" s="2364"/>
      <c r="P932" s="2364"/>
      <c r="Q932" s="2364"/>
      <c r="R932" s="2364"/>
      <c r="S932" s="2364"/>
      <c r="T932" s="2365"/>
      <c r="U932" s="2399" t="s">
        <v>578</v>
      </c>
      <c r="V932" s="2273"/>
      <c r="W932" s="2273"/>
      <c r="X932" s="2273"/>
      <c r="Y932" s="2273"/>
      <c r="Z932" s="2274"/>
      <c r="AA932" s="2194">
        <f>AO638</f>
        <v>10617635</v>
      </c>
      <c r="AB932" s="2195"/>
      <c r="AC932" s="2195"/>
      <c r="AD932" s="2195"/>
      <c r="AE932" s="2195"/>
      <c r="AF932" s="219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3" t="s">
        <v>2637</v>
      </c>
      <c r="J933" s="2364"/>
      <c r="K933" s="2364"/>
      <c r="L933" s="2364"/>
      <c r="M933" s="2364"/>
      <c r="N933" s="2364"/>
      <c r="O933" s="2364"/>
      <c r="P933" s="2364"/>
      <c r="Q933" s="2364"/>
      <c r="R933" s="2364"/>
      <c r="S933" s="2364"/>
      <c r="T933" s="2365"/>
      <c r="U933" s="2399" t="s">
        <v>578</v>
      </c>
      <c r="V933" s="2273"/>
      <c r="W933" s="2273"/>
      <c r="X933" s="2273"/>
      <c r="Y933" s="2273"/>
      <c r="Z933" s="2274"/>
      <c r="AA933" s="2194">
        <f>AO643</f>
        <v>11699000</v>
      </c>
      <c r="AB933" s="2195"/>
      <c r="AC933" s="2195"/>
      <c r="AD933" s="2195"/>
      <c r="AE933" s="2195"/>
      <c r="AF933" s="219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87" t="s">
        <v>343</v>
      </c>
      <c r="J934" s="2364"/>
      <c r="K934" s="2364"/>
      <c r="L934" s="2364"/>
      <c r="M934" s="2364"/>
      <c r="N934" s="2364"/>
      <c r="O934" s="2364"/>
      <c r="P934" s="2364"/>
      <c r="Q934" s="2364"/>
      <c r="R934" s="2364"/>
      <c r="S934" s="2364"/>
      <c r="T934" s="2365"/>
      <c r="U934" s="2272" t="s">
        <v>626</v>
      </c>
      <c r="V934" s="2273"/>
      <c r="W934" s="2273"/>
      <c r="X934" s="2273"/>
      <c r="Y934" s="2273"/>
      <c r="Z934" s="2274"/>
      <c r="AA934" s="2194"/>
      <c r="AB934" s="2195"/>
      <c r="AC934" s="2195"/>
      <c r="AD934" s="2195"/>
      <c r="AE934" s="2195"/>
      <c r="AF934" s="219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00">
        <v>44221</v>
      </c>
      <c r="N939" s="2201"/>
      <c r="O939" s="2201"/>
      <c r="P939" s="2201"/>
      <c r="Q939" s="2201"/>
      <c r="R939" s="2201"/>
      <c r="S939" s="2202"/>
      <c r="U939" s="103" t="s">
        <v>11</v>
      </c>
      <c r="V939" s="77"/>
      <c r="W939" s="77"/>
      <c r="X939" s="77"/>
      <c r="Y939" s="77"/>
      <c r="Z939" s="77"/>
      <c r="AA939" s="77"/>
      <c r="AB939" s="77"/>
      <c r="AC939" s="77"/>
      <c r="AD939" s="78"/>
      <c r="AE939" s="2200">
        <f>M939</f>
        <v>44221</v>
      </c>
      <c r="AF939" s="2201"/>
      <c r="AG939" s="2201"/>
      <c r="AH939" s="2201"/>
      <c r="AI939" s="2201"/>
      <c r="AJ939" s="2201"/>
      <c r="AK939" s="220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9" t="s">
        <v>2626</v>
      </c>
      <c r="N940" s="2360"/>
      <c r="O940" s="2360"/>
      <c r="P940" s="2360"/>
      <c r="Q940" s="2360"/>
      <c r="R940" s="2360"/>
      <c r="S940" s="2361"/>
      <c r="U940" s="103" t="s">
        <v>12</v>
      </c>
      <c r="V940" s="77"/>
      <c r="W940" s="77"/>
      <c r="X940" s="77"/>
      <c r="Y940" s="77"/>
      <c r="Z940" s="77"/>
      <c r="AA940" s="77"/>
      <c r="AB940" s="77"/>
      <c r="AC940" s="77"/>
      <c r="AD940" s="78"/>
      <c r="AE940" s="2359" t="s">
        <v>2627</v>
      </c>
      <c r="AF940" s="2360"/>
      <c r="AG940" s="2360"/>
      <c r="AH940" s="2360"/>
      <c r="AI940" s="2360"/>
      <c r="AJ940" s="2360"/>
      <c r="AK940" s="23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4" t="s">
        <v>2628</v>
      </c>
      <c r="K941" s="2375"/>
      <c r="L941" s="2375"/>
      <c r="M941" s="2375"/>
      <c r="N941" s="2375"/>
      <c r="O941" s="2375"/>
      <c r="P941" s="2375"/>
      <c r="Q941" s="2375"/>
      <c r="R941" s="2375"/>
      <c r="S941" s="2376"/>
      <c r="U941" s="103" t="s">
        <v>945</v>
      </c>
      <c r="V941" s="77"/>
      <c r="W941" s="77"/>
      <c r="AB941" s="2374" t="s">
        <v>316</v>
      </c>
      <c r="AC941" s="2375"/>
      <c r="AD941" s="2375"/>
      <c r="AE941" s="2375"/>
      <c r="AF941" s="2375"/>
      <c r="AG941" s="2375"/>
      <c r="AH941" s="2375"/>
      <c r="AI941" s="2375"/>
      <c r="AJ941" s="2375"/>
      <c r="AK941" s="237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1">
        <f>SUM('Subsidy Contract Calculation'!B6:B16)/Application!G753</f>
        <v>0.6967741935483871</v>
      </c>
      <c r="N942" s="2198"/>
      <c r="O942" s="2198"/>
      <c r="P942" s="2198"/>
      <c r="Q942" s="2198"/>
      <c r="R942" s="2198"/>
      <c r="S942" s="2199"/>
      <c r="U942" s="103" t="s">
        <v>13</v>
      </c>
      <c r="V942" s="77"/>
      <c r="W942" s="77"/>
      <c r="X942" s="77"/>
      <c r="Y942" s="77"/>
      <c r="Z942" s="77"/>
      <c r="AA942" s="77"/>
      <c r="AB942" s="77"/>
      <c r="AC942" s="77"/>
      <c r="AD942" s="78"/>
      <c r="AE942" s="2197">
        <f>'Subsidy Contract Calculation'!B4/Application!G753</f>
        <v>5.8064516129032261E-2</v>
      </c>
      <c r="AF942" s="2198"/>
      <c r="AG942" s="2198"/>
      <c r="AH942" s="2198"/>
      <c r="AI942" s="2198"/>
      <c r="AJ942" s="2198"/>
      <c r="AK942" s="219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1">
        <f>SUM('Subsidy Contract Calculation'!B6:B16)</f>
        <v>108</v>
      </c>
      <c r="N943" s="2372"/>
      <c r="O943" s="2372"/>
      <c r="P943" s="2372"/>
      <c r="Q943" s="2372"/>
      <c r="R943" s="2372"/>
      <c r="S943" s="2373"/>
      <c r="U943" s="103" t="s">
        <v>14</v>
      </c>
      <c r="V943" s="77"/>
      <c r="W943" s="77"/>
      <c r="X943" s="77"/>
      <c r="Y943" s="77"/>
      <c r="Z943" s="77"/>
      <c r="AA943" s="77"/>
      <c r="AB943" s="77"/>
      <c r="AC943" s="77"/>
      <c r="AD943" s="78"/>
      <c r="AE943" s="2371">
        <f>'Subsidy Contract Calculation'!B4</f>
        <v>9</v>
      </c>
      <c r="AF943" s="2372"/>
      <c r="AG943" s="2372"/>
      <c r="AH943" s="2372"/>
      <c r="AI943" s="2372"/>
      <c r="AJ943" s="2372"/>
      <c r="AK943" s="237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4">
        <f>SUM('Subsidy Contract Calculation'!I5:I16)*12</f>
        <v>3084996</v>
      </c>
      <c r="N944" s="2195"/>
      <c r="O944" s="2195"/>
      <c r="P944" s="2195"/>
      <c r="Q944" s="2195"/>
      <c r="R944" s="2195"/>
      <c r="S944" s="2196"/>
      <c r="U944" s="103" t="s">
        <v>15</v>
      </c>
      <c r="V944" s="77"/>
      <c r="W944" s="77"/>
      <c r="X944" s="77"/>
      <c r="Y944" s="77"/>
      <c r="Z944" s="77"/>
      <c r="AA944" s="77"/>
      <c r="AB944" s="77"/>
      <c r="AC944" s="77"/>
      <c r="AD944" s="78"/>
      <c r="AE944" s="2194">
        <f>'Subsidy Contract Calculation'!I4*12</f>
        <v>43632</v>
      </c>
      <c r="AF944" s="2195"/>
      <c r="AG944" s="2195"/>
      <c r="AH944" s="2195"/>
      <c r="AI944" s="2195"/>
      <c r="AJ944" s="2195"/>
      <c r="AK944" s="219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4">
        <f>M944*M946</f>
        <v>61699920</v>
      </c>
      <c r="N945" s="2195"/>
      <c r="O945" s="2195"/>
      <c r="P945" s="2195"/>
      <c r="Q945" s="2195"/>
      <c r="R945" s="2195"/>
      <c r="S945" s="2196"/>
      <c r="U945" s="103" t="s">
        <v>16</v>
      </c>
      <c r="V945" s="77"/>
      <c r="W945" s="77"/>
      <c r="X945" s="77"/>
      <c r="Y945" s="77"/>
      <c r="Z945" s="77"/>
      <c r="AA945" s="77"/>
      <c r="AB945" s="77"/>
      <c r="AC945" s="77"/>
      <c r="AD945" s="78"/>
      <c r="AE945" s="2194">
        <f>AE944*AE946</f>
        <v>872640</v>
      </c>
      <c r="AF945" s="2195"/>
      <c r="AG945" s="2195"/>
      <c r="AH945" s="2195"/>
      <c r="AI945" s="2195"/>
      <c r="AJ945" s="2195"/>
      <c r="AK945" s="219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4">
        <v>20</v>
      </c>
      <c r="N946" s="2095"/>
      <c r="O946" s="2095"/>
      <c r="P946" s="2095"/>
      <c r="Q946" s="2095"/>
      <c r="R946" s="2095"/>
      <c r="S946" s="2096"/>
      <c r="U946" s="103" t="s">
        <v>605</v>
      </c>
      <c r="V946" s="77"/>
      <c r="W946" s="77"/>
      <c r="X946" s="77"/>
      <c r="Y946" s="77"/>
      <c r="Z946" s="77"/>
      <c r="AA946" s="77"/>
      <c r="AB946" s="77"/>
      <c r="AC946" s="77"/>
      <c r="AD946" s="78"/>
      <c r="AE946" s="2094">
        <v>20</v>
      </c>
      <c r="AF946" s="2095"/>
      <c r="AG946" s="2095"/>
      <c r="AH946" s="2095"/>
      <c r="AI946" s="2095"/>
      <c r="AJ946" s="2095"/>
      <c r="AK946" s="209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1"/>
      <c r="N951" s="2192"/>
      <c r="O951" s="2192"/>
      <c r="P951" s="2192"/>
      <c r="Q951" s="2192"/>
      <c r="R951" s="2192"/>
      <c r="S951" s="2193"/>
      <c r="T951" s="103" t="s">
        <v>848</v>
      </c>
      <c r="U951" s="77"/>
      <c r="V951" s="77"/>
      <c r="W951" s="77"/>
      <c r="X951" s="77"/>
      <c r="Y951" s="77"/>
      <c r="Z951" s="78"/>
      <c r="AA951" s="2191"/>
      <c r="AB951" s="2192"/>
      <c r="AC951" s="2192"/>
      <c r="AD951" s="2192"/>
      <c r="AE951" s="2192"/>
      <c r="AF951" s="2192"/>
      <c r="AG951" s="219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1"/>
      <c r="N952" s="2192"/>
      <c r="O952" s="2192"/>
      <c r="P952" s="2192"/>
      <c r="Q952" s="2192"/>
      <c r="R952" s="2192"/>
      <c r="S952" s="2193"/>
      <c r="T952" s="103" t="s">
        <v>847</v>
      </c>
      <c r="U952" s="77"/>
      <c r="V952" s="77"/>
      <c r="W952" s="77"/>
      <c r="X952" s="77"/>
      <c r="Y952" s="77"/>
      <c r="Z952" s="78"/>
      <c r="AA952" s="2191"/>
      <c r="AB952" s="2192"/>
      <c r="AC952" s="2192"/>
      <c r="AD952" s="2192"/>
      <c r="AE952" s="2192"/>
      <c r="AF952" s="2192"/>
      <c r="AG952" s="219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8" t="s">
        <v>626</v>
      </c>
      <c r="N953" s="2389"/>
      <c r="O953" s="2389"/>
      <c r="P953" s="2389"/>
      <c r="Q953" s="2389"/>
      <c r="R953" s="2389"/>
      <c r="S953" s="2390"/>
      <c r="T953" s="76" t="s">
        <v>346</v>
      </c>
      <c r="U953" s="77"/>
      <c r="V953" s="77"/>
      <c r="W953" s="77"/>
      <c r="X953" s="77"/>
      <c r="Y953" s="77"/>
      <c r="Z953" s="78"/>
      <c r="AA953" s="2191"/>
      <c r="AB953" s="2192"/>
      <c r="AC953" s="2192"/>
      <c r="AD953" s="2192"/>
      <c r="AE953" s="2192"/>
      <c r="AF953" s="2192"/>
      <c r="AG953" s="219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1"/>
      <c r="N954" s="2192"/>
      <c r="O954" s="2192"/>
      <c r="P954" s="2192"/>
      <c r="Q954" s="2192"/>
      <c r="R954" s="2192"/>
      <c r="S954" s="2193"/>
      <c r="T954" s="76" t="s">
        <v>347</v>
      </c>
      <c r="U954" s="77"/>
      <c r="V954" s="77"/>
      <c r="W954" s="77"/>
      <c r="X954" s="77"/>
      <c r="Y954" s="77"/>
      <c r="Z954" s="78"/>
      <c r="AA954" s="2191"/>
      <c r="AB954" s="2192"/>
      <c r="AC954" s="2192"/>
      <c r="AD954" s="2192"/>
      <c r="AE954" s="2192"/>
      <c r="AF954" s="2192"/>
      <c r="AG954" s="219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1"/>
      <c r="N955" s="2192"/>
      <c r="O955" s="2192"/>
      <c r="P955" s="2192"/>
      <c r="Q955" s="2192"/>
      <c r="R955" s="2192"/>
      <c r="S955" s="2193"/>
      <c r="T955" s="76" t="s">
        <v>394</v>
      </c>
      <c r="U955" s="77"/>
      <c r="V955" s="77"/>
      <c r="W955" s="77"/>
      <c r="X955" s="77"/>
      <c r="Y955" s="77"/>
      <c r="Z955" s="78"/>
      <c r="AA955" s="2191"/>
      <c r="AB955" s="2192"/>
      <c r="AC955" s="2192"/>
      <c r="AD955" s="2192"/>
      <c r="AE955" s="2192"/>
      <c r="AF955" s="2192"/>
      <c r="AG955" s="219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91" t="s">
        <v>316</v>
      </c>
      <c r="N956" s="2392"/>
      <c r="O956" s="2392"/>
      <c r="P956" s="2392"/>
      <c r="Q956" s="2392"/>
      <c r="R956" s="2392"/>
      <c r="S956" s="2393"/>
      <c r="T956" s="2382"/>
      <c r="U956" s="2383"/>
      <c r="V956" s="2383"/>
      <c r="W956" s="2383"/>
      <c r="X956" s="2383"/>
      <c r="Y956" s="2383"/>
      <c r="Z956" s="2384"/>
      <c r="AA956" s="2191"/>
      <c r="AB956" s="2192"/>
      <c r="AC956" s="2192"/>
      <c r="AD956" s="2192"/>
      <c r="AE956" s="2192"/>
      <c r="AF956" s="2192"/>
      <c r="AG956" s="219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1"/>
      <c r="N957" s="2192"/>
      <c r="O957" s="2192"/>
      <c r="P957" s="2192"/>
      <c r="Q957" s="2192"/>
      <c r="R957" s="2192"/>
      <c r="S957" s="2193"/>
      <c r="T957" s="2382"/>
      <c r="U957" s="2383"/>
      <c r="V957" s="2383"/>
      <c r="W957" s="2383"/>
      <c r="X957" s="2383"/>
      <c r="Y957" s="2383"/>
      <c r="Z957" s="2384"/>
      <c r="AA957" s="2191"/>
      <c r="AB957" s="2192"/>
      <c r="AC957" s="2192"/>
      <c r="AD957" s="2192"/>
      <c r="AE957" s="2192"/>
      <c r="AF957" s="2192"/>
      <c r="AG957" s="219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6" t="s">
        <v>706</v>
      </c>
      <c r="P958" s="2367"/>
      <c r="Q958" s="139"/>
      <c r="R958" s="139"/>
      <c r="S958" s="140"/>
      <c r="T958" s="71" t="s">
        <v>175</v>
      </c>
      <c r="U958" s="72"/>
      <c r="V958" s="72"/>
      <c r="W958" s="2331" t="s">
        <v>343</v>
      </c>
      <c r="X958" s="2206"/>
      <c r="Y958" s="2206"/>
      <c r="Z958" s="2206"/>
      <c r="AA958" s="2206"/>
      <c r="AB958" s="2206"/>
      <c r="AC958" s="2206"/>
      <c r="AD958" s="2206"/>
      <c r="AE958" s="2206"/>
      <c r="AF958" s="2206"/>
      <c r="AG958" s="220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34" t="s">
        <v>34</v>
      </c>
      <c r="G959" s="2235"/>
      <c r="H959" s="2235"/>
      <c r="I959" s="2235"/>
      <c r="J959" s="2235"/>
      <c r="K959" s="2235"/>
      <c r="L959" s="2235"/>
      <c r="M959" s="2191"/>
      <c r="N959" s="2192"/>
      <c r="O959" s="2192"/>
      <c r="P959" s="2192"/>
      <c r="Q959" s="2192"/>
      <c r="R959" s="2192"/>
      <c r="S959" s="2193"/>
      <c r="T959" s="79"/>
      <c r="U959" s="80"/>
      <c r="V959" s="80"/>
      <c r="W959" s="80"/>
      <c r="X959" s="80"/>
      <c r="Y959" s="80"/>
      <c r="Z959" s="188" t="s">
        <v>139</v>
      </c>
      <c r="AA959" s="2379"/>
      <c r="AB959" s="2380"/>
      <c r="AC959" s="2380"/>
      <c r="AD959" s="2380"/>
      <c r="AE959" s="2380"/>
      <c r="AF959" s="2380"/>
      <c r="AG959" s="238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83" t="s">
        <v>581</v>
      </c>
      <c r="B963" s="2283"/>
      <c r="C963" s="2283"/>
      <c r="D963" s="2283"/>
      <c r="E963" s="2283"/>
      <c r="F963" s="2283"/>
      <c r="G963" s="2283"/>
      <c r="H963" s="2283"/>
      <c r="I963" s="2283"/>
      <c r="J963" s="2283"/>
      <c r="K963" s="2283"/>
      <c r="L963" s="2283"/>
      <c r="M963" s="2283"/>
      <c r="N963" s="2283"/>
      <c r="O963" s="2283"/>
      <c r="P963" s="2283"/>
      <c r="Q963" s="2283"/>
      <c r="R963" s="2283"/>
      <c r="S963" s="2283"/>
      <c r="T963" s="2283"/>
      <c r="U963" s="2283"/>
      <c r="V963" s="2283"/>
      <c r="W963" s="2283"/>
      <c r="X963" s="2283"/>
      <c r="Y963" s="2283"/>
      <c r="Z963" s="2283"/>
      <c r="AA963" s="2283"/>
      <c r="AB963" s="2283"/>
      <c r="AC963" s="2283"/>
      <c r="AD963" s="2283"/>
      <c r="AE963" s="2283"/>
      <c r="AF963" s="2283"/>
      <c r="AG963" s="2283"/>
      <c r="AH963" s="2283"/>
      <c r="AI963" s="2283"/>
      <c r="AJ963" s="2283"/>
      <c r="AK963" s="2283"/>
      <c r="AL963" s="2283"/>
      <c r="AM963" s="2283"/>
      <c r="AN963" s="2283"/>
      <c r="AO963" s="2283"/>
      <c r="AP963" s="2283"/>
      <c r="AQ963" s="2283"/>
      <c r="AR963" s="2283"/>
      <c r="AS963" s="228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83"/>
      <c r="B964" s="2283"/>
      <c r="C964" s="2283"/>
      <c r="D964" s="2283"/>
      <c r="E964" s="2283"/>
      <c r="F964" s="2283"/>
      <c r="G964" s="2283"/>
      <c r="H964" s="2283"/>
      <c r="I964" s="2283"/>
      <c r="J964" s="2283"/>
      <c r="K964" s="2283"/>
      <c r="L964" s="2283"/>
      <c r="M964" s="2283"/>
      <c r="N964" s="2283"/>
      <c r="O964" s="2283"/>
      <c r="P964" s="2283"/>
      <c r="Q964" s="2283"/>
      <c r="R964" s="2283"/>
      <c r="S964" s="2283"/>
      <c r="T964" s="2283"/>
      <c r="U964" s="2283"/>
      <c r="V964" s="2283"/>
      <c r="W964" s="2283"/>
      <c r="X964" s="2283"/>
      <c r="Y964" s="2283"/>
      <c r="Z964" s="2283"/>
      <c r="AA964" s="2283"/>
      <c r="AB964" s="2283"/>
      <c r="AC964" s="2283"/>
      <c r="AD964" s="2283"/>
      <c r="AE964" s="2283"/>
      <c r="AF964" s="2283"/>
      <c r="AG964" s="2283"/>
      <c r="AH964" s="2283"/>
      <c r="AI964" s="2283"/>
      <c r="AJ964" s="2283"/>
      <c r="AK964" s="2283"/>
      <c r="AL964" s="2283"/>
      <c r="AM964" s="2283"/>
      <c r="AN964" s="2283"/>
      <c r="AO964" s="2283"/>
      <c r="AP964" s="2283"/>
      <c r="AQ964" s="2283"/>
      <c r="AR964" s="2283"/>
      <c r="AS964" s="228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0"/>
      <c r="BH965" s="2330"/>
      <c r="BI965" s="2330"/>
      <c r="BJ965" s="2330"/>
      <c r="BK965" s="2330"/>
      <c r="BL965" s="2330"/>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67" t="s">
        <v>673</v>
      </c>
      <c r="E968" s="2168"/>
      <c r="F968" s="2168"/>
      <c r="G968" s="2168"/>
      <c r="H968" s="2168"/>
      <c r="I968" s="2168"/>
      <c r="J968" s="2168"/>
      <c r="K968" s="2168"/>
      <c r="L968" s="2168"/>
      <c r="M968" s="2168"/>
      <c r="N968" s="2168"/>
      <c r="O968" s="2168"/>
      <c r="P968" s="2168"/>
      <c r="Q968" s="2169"/>
      <c r="R968" s="2167" t="s">
        <v>674</v>
      </c>
      <c r="S968" s="2168"/>
      <c r="T968" s="2168"/>
      <c r="U968" s="2168"/>
      <c r="V968" s="2168"/>
      <c r="W968" s="2168"/>
      <c r="X968" s="2168"/>
      <c r="Y968" s="2168"/>
      <c r="Z968" s="2168"/>
      <c r="AA968" s="2169"/>
      <c r="AB968" s="2167" t="s">
        <v>675</v>
      </c>
      <c r="AC968" s="2168"/>
      <c r="AD968" s="2168"/>
      <c r="AE968" s="2168"/>
      <c r="AF968" s="2168"/>
      <c r="AG968" s="2168"/>
      <c r="AH968" s="2168"/>
      <c r="AI968" s="2169"/>
      <c r="AJ968" s="2167" t="s">
        <v>676</v>
      </c>
      <c r="AK968" s="2168"/>
      <c r="AL968" s="2168"/>
      <c r="AM968" s="2168"/>
      <c r="AN968" s="2168"/>
      <c r="AO968" s="2168"/>
      <c r="AP968" s="2168"/>
      <c r="AQ968" s="216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0" t="s">
        <v>668</v>
      </c>
      <c r="E969" s="2171"/>
      <c r="F969" s="2171"/>
      <c r="G969" s="2171"/>
      <c r="H969" s="2171"/>
      <c r="I969" s="2171"/>
      <c r="J969" s="2171"/>
      <c r="K969" s="2171"/>
      <c r="L969" s="2171"/>
      <c r="M969" s="2171"/>
      <c r="N969" s="2171"/>
      <c r="O969" s="2171"/>
      <c r="P969" s="2171"/>
      <c r="Q969" s="2172"/>
      <c r="R969" s="2166">
        <f>IF(ISNA(IF($BN$799="4%",(INDEX($BP$809:$BT$866,MATCH($CB$799,$BO$809:$BO$866,0),MATCH(D969,$BP$808:$BT$808,0))),(INDEX($BW$809:$CA$866,MATCH($CB$799,$BV$809:$BV$866,0),MATCH(D969,$BW$808:$CA$808,0))))),0,IF($BN$799="4%",(INDEX($BP$809:$BT$866,MATCH($CB$799,$BO$809:$BO$866,0),MATCH(D969,$BP$808:$BT$808,0))),(INDEX($BW$809:$CA$866,MATCH($CB$799,$BV$809:$BV$866,0),MATCH(D969,$BW$808:$CA$808,0)))))</f>
        <v>511928</v>
      </c>
      <c r="S969" s="2166"/>
      <c r="T969" s="2166"/>
      <c r="U969" s="2166"/>
      <c r="V969" s="2166"/>
      <c r="W969" s="2166"/>
      <c r="X969" s="2166"/>
      <c r="Y969" s="2166"/>
      <c r="Z969" s="2166"/>
      <c r="AA969" s="2166"/>
      <c r="AB969" s="2091">
        <f>BN663</f>
        <v>0</v>
      </c>
      <c r="AC969" s="2092"/>
      <c r="AD969" s="2092"/>
      <c r="AE969" s="2092"/>
      <c r="AF969" s="2092"/>
      <c r="AG969" s="2092"/>
      <c r="AH969" s="2092"/>
      <c r="AI969" s="2093"/>
      <c r="AJ969" s="2150">
        <f>IF(ISERROR((R969*AB969)),0,(R969*AB969))</f>
        <v>0</v>
      </c>
      <c r="AK969" s="2151"/>
      <c r="AL969" s="2151"/>
      <c r="AM969" s="2151"/>
      <c r="AN969" s="2151"/>
      <c r="AO969" s="2151"/>
      <c r="AP969" s="2151"/>
      <c r="AQ969" s="215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0" t="s">
        <v>334</v>
      </c>
      <c r="E970" s="2171"/>
      <c r="F970" s="2171"/>
      <c r="G970" s="2171"/>
      <c r="H970" s="2171"/>
      <c r="I970" s="2171"/>
      <c r="J970" s="2171"/>
      <c r="K970" s="2171"/>
      <c r="L970" s="2171"/>
      <c r="M970" s="2171"/>
      <c r="N970" s="2171"/>
      <c r="O970" s="2171"/>
      <c r="P970" s="2171"/>
      <c r="Q970" s="2172"/>
      <c r="R970" s="2166">
        <f>IF(ISNA(IF($BN$799="4%",(INDEX($BP$809:$BT$866,MATCH($CB$799,$BO$809:$BO$866,0),MATCH(D970,$BP$808:$BT$808,0))),(INDEX($BW$809:$CA$866,MATCH($CB$799,$BV$809:$BV$866,0),MATCH(D970,$BW$808:$CA$808,0))))),0,IF($BN$799="4%",(INDEX($BP$809:$BT$866,MATCH($CB$799,$BO$809:$BO$866,0),MATCH(D970,$BP$808:$BT$808,0))),(INDEX($BW$809:$CA$866,MATCH($CB$799,$BV$809:$BV$866,0),MATCH(D970,$BW$808:$CA$808,0)))))</f>
        <v>590248</v>
      </c>
      <c r="S970" s="2166"/>
      <c r="T970" s="2166"/>
      <c r="U970" s="2166"/>
      <c r="V970" s="2166"/>
      <c r="W970" s="2166"/>
      <c r="X970" s="2166"/>
      <c r="Y970" s="2166"/>
      <c r="Z970" s="2166"/>
      <c r="AA970" s="2166"/>
      <c r="AB970" s="2091">
        <f>BS663</f>
        <v>40</v>
      </c>
      <c r="AC970" s="2092"/>
      <c r="AD970" s="2092"/>
      <c r="AE970" s="2092"/>
      <c r="AF970" s="2092"/>
      <c r="AG970" s="2092"/>
      <c r="AH970" s="2092"/>
      <c r="AI970" s="2093"/>
      <c r="AJ970" s="2150">
        <f>IF(ISERROR((R970*AB970)),0,(R970*AB970))</f>
        <v>23609920</v>
      </c>
      <c r="AK970" s="2151"/>
      <c r="AL970" s="2151"/>
      <c r="AM970" s="2151"/>
      <c r="AN970" s="2151"/>
      <c r="AO970" s="2151"/>
      <c r="AP970" s="2151"/>
      <c r="AQ970" s="215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0" t="s">
        <v>168</v>
      </c>
      <c r="E971" s="2171"/>
      <c r="F971" s="2171"/>
      <c r="G971" s="2171"/>
      <c r="H971" s="2171"/>
      <c r="I971" s="2171"/>
      <c r="J971" s="2171"/>
      <c r="K971" s="2171"/>
      <c r="L971" s="2171"/>
      <c r="M971" s="2171"/>
      <c r="N971" s="2171"/>
      <c r="O971" s="2171"/>
      <c r="P971" s="2171"/>
      <c r="Q971" s="2172"/>
      <c r="R971" s="2166">
        <f>IF(ISNA(IF($BN$799="4%",(INDEX($BP$809:$BT$866,MATCH($CB$799,$BO$809:$BO$866,0),MATCH(D971,$BP$808:$BT$808,0))),(INDEX($BW$809:$CA$866,MATCH($CB$799,$BV$809:$BV$866,0),MATCH(D971,$BW$808:$CA$808,0))))),0,IF($BN$799="4%",(INDEX($BP$809:$BT$866,MATCH($CB$799,$BO$809:$BO$866,0),MATCH(D971,$BP$808:$BT$808,0))),(INDEX($BW$809:$CA$866,MATCH($CB$799,$BV$809:$BV$866,0),MATCH(D971,$BW$808:$CA$808,0)))))</f>
        <v>712000</v>
      </c>
      <c r="S971" s="2166"/>
      <c r="T971" s="2166"/>
      <c r="U971" s="2166"/>
      <c r="V971" s="2166"/>
      <c r="W971" s="2166"/>
      <c r="X971" s="2166"/>
      <c r="Y971" s="2166"/>
      <c r="Z971" s="2166"/>
      <c r="AA971" s="2166"/>
      <c r="AB971" s="2091">
        <f>BX663</f>
        <v>54</v>
      </c>
      <c r="AC971" s="2092"/>
      <c r="AD971" s="2092"/>
      <c r="AE971" s="2092"/>
      <c r="AF971" s="2092"/>
      <c r="AG971" s="2092"/>
      <c r="AH971" s="2092"/>
      <c r="AI971" s="2093"/>
      <c r="AJ971" s="2150">
        <f>IF(ISERROR((R971*AB971)),0,(R971*AB971))</f>
        <v>38448000</v>
      </c>
      <c r="AK971" s="2151"/>
      <c r="AL971" s="2151"/>
      <c r="AM971" s="2151"/>
      <c r="AN971" s="2151"/>
      <c r="AO971" s="2151"/>
      <c r="AP971" s="2151"/>
      <c r="AQ971" s="215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0" t="s">
        <v>169</v>
      </c>
      <c r="E972" s="2171"/>
      <c r="F972" s="2171"/>
      <c r="G972" s="2171"/>
      <c r="H972" s="2171"/>
      <c r="I972" s="2171"/>
      <c r="J972" s="2171"/>
      <c r="K972" s="2171"/>
      <c r="L972" s="2171"/>
      <c r="M972" s="2171"/>
      <c r="N972" s="2171"/>
      <c r="O972" s="2171"/>
      <c r="P972" s="2171"/>
      <c r="Q972" s="2172"/>
      <c r="R972" s="2166">
        <f>IF(ISNA(IF($BN$799="4%",(INDEX($BP$809:$BT$866,MATCH($CB$799,$BO$809:$BO$866,0),MATCH(D972,$BP$808:$BT$808,0))),(INDEX($BW$809:$CA$866,MATCH($CB$799,$BV$809:$BV$866,0),MATCH(D972,$BW$808:$CA$808,0))))),0,IF($BN$799="4%",(INDEX($BP$809:$BT$866,MATCH($CB$799,$BO$809:$BO$866,0),MATCH(D972,$BP$808:$BT$808,0))),(INDEX($BW$809:$CA$866,MATCH($CB$799,$BV$809:$BV$866,0),MATCH(D972,$BW$808:$CA$808,0)))))</f>
        <v>911360</v>
      </c>
      <c r="S972" s="2166"/>
      <c r="T972" s="2166"/>
      <c r="U972" s="2166"/>
      <c r="V972" s="2166"/>
      <c r="W972" s="2166"/>
      <c r="X972" s="2166"/>
      <c r="Y972" s="2166"/>
      <c r="Z972" s="2166"/>
      <c r="AA972" s="2166"/>
      <c r="AB972" s="2091">
        <f>CC663</f>
        <v>52</v>
      </c>
      <c r="AC972" s="2092"/>
      <c r="AD972" s="2092"/>
      <c r="AE972" s="2092"/>
      <c r="AF972" s="2092"/>
      <c r="AG972" s="2092"/>
      <c r="AH972" s="2092"/>
      <c r="AI972" s="2093"/>
      <c r="AJ972" s="2150">
        <f>IF(ISERROR((R972*AB972)),0,(R972*AB972))</f>
        <v>47390720</v>
      </c>
      <c r="AK972" s="2151"/>
      <c r="AL972" s="2151"/>
      <c r="AM972" s="2151"/>
      <c r="AN972" s="2151"/>
      <c r="AO972" s="2151"/>
      <c r="AP972" s="2151"/>
      <c r="AQ972" s="215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0" t="s">
        <v>493</v>
      </c>
      <c r="E973" s="2171"/>
      <c r="F973" s="2171"/>
      <c r="G973" s="2171"/>
      <c r="H973" s="2171"/>
      <c r="I973" s="2171"/>
      <c r="J973" s="2171"/>
      <c r="K973" s="2171"/>
      <c r="L973" s="2171"/>
      <c r="M973" s="2171"/>
      <c r="N973" s="2171"/>
      <c r="O973" s="2171"/>
      <c r="P973" s="2171"/>
      <c r="Q973" s="2172"/>
      <c r="R973" s="2166">
        <f>IF(ISNA(IF($BN$799="4%",(INDEX($BP$809:$BT$866,MATCH($CB$799,$BO$809:$BO$866,0),MATCH(D973,$BP$808:$BT$808,0))),(INDEX($BW$809:$CA$866,MATCH($CB$799,$BV$809:$BV$866,0),MATCH(D973,$BW$808:$CA$808,0))))),0,IF($BN$799="4%",(INDEX($BP$809:$BT$866,MATCH($CB$799,$BO$809:$BO$866,0),MATCH(D973,$BP$808:$BT$808,0))),(INDEX($BW$809:$CA$866,MATCH($CB$799,$BV$809:$BV$866,0),MATCH(D973,$BW$808:$CA$808,0)))))</f>
        <v>1015312</v>
      </c>
      <c r="S973" s="2166"/>
      <c r="T973" s="2166"/>
      <c r="U973" s="2166"/>
      <c r="V973" s="2166"/>
      <c r="W973" s="2166"/>
      <c r="X973" s="2166"/>
      <c r="Y973" s="2166"/>
      <c r="Z973" s="2166"/>
      <c r="AA973" s="2166"/>
      <c r="AB973" s="2091">
        <f>CM663+CH663</f>
        <v>11</v>
      </c>
      <c r="AC973" s="2092"/>
      <c r="AD973" s="2092"/>
      <c r="AE973" s="2092"/>
      <c r="AF973" s="2092"/>
      <c r="AG973" s="2092"/>
      <c r="AH973" s="2092"/>
      <c r="AI973" s="2093"/>
      <c r="AJ973" s="2150">
        <f>IF(ISERROR((R973*AB973)),0,(R973*AB973))</f>
        <v>11168432</v>
      </c>
      <c r="AK973" s="2151"/>
      <c r="AL973" s="2151"/>
      <c r="AM973" s="2151"/>
      <c r="AN973" s="2151"/>
      <c r="AO973" s="2151"/>
      <c r="AP973" s="2151"/>
      <c r="AQ973" s="215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9" t="s">
        <v>849</v>
      </c>
      <c r="C974" s="2180"/>
      <c r="D974" s="2180"/>
      <c r="E974" s="2180"/>
      <c r="F974" s="2180"/>
      <c r="G974" s="2180"/>
      <c r="H974" s="2180"/>
      <c r="I974" s="2180"/>
      <c r="J974" s="2180"/>
      <c r="K974" s="2180"/>
      <c r="L974" s="2180"/>
      <c r="M974" s="2180"/>
      <c r="N974" s="2180"/>
      <c r="O974" s="2180"/>
      <c r="P974" s="2180"/>
      <c r="Q974" s="2180"/>
      <c r="R974" s="2180"/>
      <c r="S974" s="2180"/>
      <c r="T974" s="2180"/>
      <c r="U974" s="2180"/>
      <c r="V974" s="2180"/>
      <c r="W974" s="2180"/>
      <c r="X974" s="2180"/>
      <c r="Y974" s="2180"/>
      <c r="Z974" s="2180"/>
      <c r="AA974" s="2181"/>
      <c r="AB974" s="2091">
        <f>SUM(AB969:AI973)</f>
        <v>157</v>
      </c>
      <c r="AC974" s="2092"/>
      <c r="AD974" s="2092"/>
      <c r="AE974" s="2092"/>
      <c r="AF974" s="2092"/>
      <c r="AG974" s="2092"/>
      <c r="AH974" s="2092"/>
      <c r="AI974" s="2093"/>
      <c r="AJ974" s="2150"/>
      <c r="AK974" s="2151"/>
      <c r="AL974" s="2151"/>
      <c r="AM974" s="2151"/>
      <c r="AN974" s="2151"/>
      <c r="AO974" s="2151"/>
      <c r="AP974" s="2151"/>
      <c r="AQ974" s="215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47" t="s">
        <v>545</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120617072</v>
      </c>
      <c r="AK975" s="2151"/>
      <c r="AL975" s="2151"/>
      <c r="AM975" s="2151"/>
      <c r="AN975" s="2151"/>
      <c r="AO975" s="2151"/>
      <c r="AP975" s="2151"/>
      <c r="AQ975" s="215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703</v>
      </c>
      <c r="AG976" s="2157"/>
      <c r="AH976" s="2157"/>
      <c r="AI976" s="2158"/>
      <c r="AJ976" s="2153"/>
      <c r="AK976" s="2154"/>
      <c r="AL976" s="2154"/>
      <c r="AM976" s="2154"/>
      <c r="AN976" s="2154"/>
      <c r="AO976" s="2154"/>
      <c r="AP976" s="2154"/>
      <c r="AQ976" s="215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63" t="s">
        <v>1431</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578</v>
      </c>
      <c r="AH977" s="2160"/>
      <c r="AI977" s="125"/>
      <c r="AJ977" s="2102">
        <f>ROUND(IF(AND(AG977="yes",D979&gt;0),AJ975*0.2,0),0)</f>
        <v>24123414</v>
      </c>
      <c r="AK977" s="2103"/>
      <c r="AL977" s="2103"/>
      <c r="AM977" s="2103"/>
      <c r="AN977" s="2103"/>
      <c r="AO977" s="2103"/>
      <c r="AP977" s="2103"/>
      <c r="AQ977" s="210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2" t="s">
        <v>1432</v>
      </c>
      <c r="E978" s="2183"/>
      <c r="F978" s="2183"/>
      <c r="G978" s="2183"/>
      <c r="H978" s="2183"/>
      <c r="I978" s="2183"/>
      <c r="J978" s="2183"/>
      <c r="K978" s="2183"/>
      <c r="L978" s="2183"/>
      <c r="M978" s="2183"/>
      <c r="N978" s="2183"/>
      <c r="O978" s="2183"/>
      <c r="P978" s="2183"/>
      <c r="Q978" s="2183"/>
      <c r="R978" s="2183"/>
      <c r="S978" s="2183"/>
      <c r="T978" s="2183"/>
      <c r="U978" s="2183"/>
      <c r="V978" s="2183"/>
      <c r="W978" s="2183"/>
      <c r="X978" s="2183"/>
      <c r="Y978" s="2183"/>
      <c r="Z978" s="2183"/>
      <c r="AA978" s="2183"/>
      <c r="AB978" s="2183"/>
      <c r="AC978" s="2183"/>
      <c r="AD978" s="2183"/>
      <c r="AE978" s="2184"/>
      <c r="AF978" s="110"/>
      <c r="AG978" s="112"/>
      <c r="AH978" s="112"/>
      <c r="AI978" s="121"/>
      <c r="AJ978" s="2105"/>
      <c r="AK978" s="2106"/>
      <c r="AL978" s="2106"/>
      <c r="AM978" s="2106"/>
      <c r="AN978" s="2106"/>
      <c r="AO978" s="2106"/>
      <c r="AP978" s="2106"/>
      <c r="AQ978" s="210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85" t="s">
        <v>2629</v>
      </c>
      <c r="E979" s="2186"/>
      <c r="F979" s="2186"/>
      <c r="G979" s="2186"/>
      <c r="H979" s="2186"/>
      <c r="I979" s="2186"/>
      <c r="J979" s="2186"/>
      <c r="K979" s="2186"/>
      <c r="L979" s="2186"/>
      <c r="M979" s="2186"/>
      <c r="N979" s="2186"/>
      <c r="O979" s="2186"/>
      <c r="P979" s="2186"/>
      <c r="Q979" s="2186"/>
      <c r="R979" s="2186"/>
      <c r="S979" s="2186"/>
      <c r="T979" s="2186"/>
      <c r="U979" s="2186"/>
      <c r="V979" s="2186"/>
      <c r="W979" s="2186"/>
      <c r="X979" s="2186"/>
      <c r="Y979" s="2186"/>
      <c r="Z979" s="2186"/>
      <c r="AA979" s="2186"/>
      <c r="AB979" s="2186"/>
      <c r="AC979" s="2186"/>
      <c r="AD979" s="2186"/>
      <c r="AE979" s="2187"/>
      <c r="AF979" s="115"/>
      <c r="AG979" s="11"/>
      <c r="AH979" s="11"/>
      <c r="AI979" s="116"/>
      <c r="AJ979" s="2108"/>
      <c r="AK979" s="2109"/>
      <c r="AL979" s="2109"/>
      <c r="AM979" s="2109"/>
      <c r="AN979" s="2109"/>
      <c r="AO979" s="2109"/>
      <c r="AP979" s="2109"/>
      <c r="AQ979" s="211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4" t="s">
        <v>1531</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17"/>
      <c r="AG980" s="2161" t="s">
        <v>706</v>
      </c>
      <c r="AH980" s="2162"/>
      <c r="AI980" s="125"/>
      <c r="AJ980" s="2102">
        <f>ROUND(IF(AG980="yes",AJ975*0.05,0),0)</f>
        <v>0</v>
      </c>
      <c r="AK980" s="2103"/>
      <c r="AL980" s="2103"/>
      <c r="AM980" s="2103"/>
      <c r="AN980" s="2103"/>
      <c r="AO980" s="2103"/>
      <c r="AP980" s="2103"/>
      <c r="AQ980" s="210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82" t="s">
        <v>1529</v>
      </c>
      <c r="E981" s="2183"/>
      <c r="F981" s="2183"/>
      <c r="G981" s="2183"/>
      <c r="H981" s="2183"/>
      <c r="I981" s="2183"/>
      <c r="J981" s="2183"/>
      <c r="K981" s="2183"/>
      <c r="L981" s="2183"/>
      <c r="M981" s="2183"/>
      <c r="N981" s="2183"/>
      <c r="O981" s="2183"/>
      <c r="P981" s="2183"/>
      <c r="Q981" s="2183"/>
      <c r="R981" s="2183"/>
      <c r="S981" s="2183"/>
      <c r="T981" s="2183"/>
      <c r="U981" s="2183"/>
      <c r="V981" s="2183"/>
      <c r="W981" s="2183"/>
      <c r="X981" s="2183"/>
      <c r="Y981" s="2183"/>
      <c r="Z981" s="2183"/>
      <c r="AA981" s="2183"/>
      <c r="AB981" s="2183"/>
      <c r="AC981" s="2183"/>
      <c r="AD981" s="2183"/>
      <c r="AE981" s="2184"/>
      <c r="AF981" s="110"/>
      <c r="AG981" s="112"/>
      <c r="AH981" s="112"/>
      <c r="AI981" s="121"/>
      <c r="AJ981" s="2105"/>
      <c r="AK981" s="2106"/>
      <c r="AL981" s="2106"/>
      <c r="AM981" s="2106"/>
      <c r="AN981" s="2106"/>
      <c r="AO981" s="2106"/>
      <c r="AP981" s="2106"/>
      <c r="AQ981" s="210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2"/>
      <c r="E982" s="2183"/>
      <c r="F982" s="2183"/>
      <c r="G982" s="2183"/>
      <c r="H982" s="2183"/>
      <c r="I982" s="2183"/>
      <c r="J982" s="2183"/>
      <c r="K982" s="2183"/>
      <c r="L982" s="2183"/>
      <c r="M982" s="2183"/>
      <c r="N982" s="2183"/>
      <c r="O982" s="2183"/>
      <c r="P982" s="2183"/>
      <c r="Q982" s="2183"/>
      <c r="R982" s="2183"/>
      <c r="S982" s="2183"/>
      <c r="T982" s="2183"/>
      <c r="U982" s="2183"/>
      <c r="V982" s="2183"/>
      <c r="W982" s="2183"/>
      <c r="X982" s="2183"/>
      <c r="Y982" s="2183"/>
      <c r="Z982" s="2183"/>
      <c r="AA982" s="2183"/>
      <c r="AB982" s="2183"/>
      <c r="AC982" s="2183"/>
      <c r="AD982" s="2183"/>
      <c r="AE982" s="2184"/>
      <c r="AF982" s="110"/>
      <c r="AG982" s="112"/>
      <c r="AH982" s="112"/>
      <c r="AI982" s="121"/>
      <c r="AJ982" s="2105"/>
      <c r="AK982" s="2106"/>
      <c r="AL982" s="2106"/>
      <c r="AM982" s="2106"/>
      <c r="AN982" s="2106"/>
      <c r="AO982" s="2106"/>
      <c r="AP982" s="2106"/>
      <c r="AQ982" s="210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2"/>
      <c r="E983" s="2183"/>
      <c r="F983" s="2183"/>
      <c r="G983" s="2183"/>
      <c r="H983" s="2183"/>
      <c r="I983" s="2183"/>
      <c r="J983" s="2183"/>
      <c r="K983" s="2183"/>
      <c r="L983" s="2183"/>
      <c r="M983" s="2183"/>
      <c r="N983" s="2183"/>
      <c r="O983" s="2183"/>
      <c r="P983" s="2183"/>
      <c r="Q983" s="2183"/>
      <c r="R983" s="2183"/>
      <c r="S983" s="2183"/>
      <c r="T983" s="2183"/>
      <c r="U983" s="2183"/>
      <c r="V983" s="2183"/>
      <c r="W983" s="2183"/>
      <c r="X983" s="2183"/>
      <c r="Y983" s="2183"/>
      <c r="Z983" s="2183"/>
      <c r="AA983" s="2183"/>
      <c r="AB983" s="2183"/>
      <c r="AC983" s="2183"/>
      <c r="AD983" s="2183"/>
      <c r="AE983" s="2184"/>
      <c r="AF983" s="110"/>
      <c r="AG983" s="112"/>
      <c r="AH983" s="112"/>
      <c r="AI983" s="121"/>
      <c r="AJ983" s="2105"/>
      <c r="AK983" s="2106"/>
      <c r="AL983" s="2106"/>
      <c r="AM983" s="2106"/>
      <c r="AN983" s="2106"/>
      <c r="AO983" s="2106"/>
      <c r="AP983" s="2106"/>
      <c r="AQ983" s="210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2"/>
      <c r="E984" s="2183"/>
      <c r="F984" s="2183"/>
      <c r="G984" s="2183"/>
      <c r="H984" s="2183"/>
      <c r="I984" s="2183"/>
      <c r="J984" s="2183"/>
      <c r="K984" s="2183"/>
      <c r="L984" s="2183"/>
      <c r="M984" s="2183"/>
      <c r="N984" s="2183"/>
      <c r="O984" s="2183"/>
      <c r="P984" s="2183"/>
      <c r="Q984" s="2183"/>
      <c r="R984" s="2183"/>
      <c r="S984" s="2183"/>
      <c r="T984" s="2183"/>
      <c r="U984" s="2183"/>
      <c r="V984" s="2183"/>
      <c r="W984" s="2183"/>
      <c r="X984" s="2183"/>
      <c r="Y984" s="2183"/>
      <c r="Z984" s="2183"/>
      <c r="AA984" s="2183"/>
      <c r="AB984" s="2183"/>
      <c r="AC984" s="2183"/>
      <c r="AD984" s="2183"/>
      <c r="AE984" s="2184"/>
      <c r="AF984" s="110"/>
      <c r="AG984" s="112"/>
      <c r="AH984" s="112"/>
      <c r="AI984" s="121"/>
      <c r="AJ984" s="2105"/>
      <c r="AK984" s="2106"/>
      <c r="AL984" s="2106"/>
      <c r="AM984" s="2106"/>
      <c r="AN984" s="2106"/>
      <c r="AO984" s="2106"/>
      <c r="AP984" s="2106"/>
      <c r="AQ984" s="210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8"/>
      <c r="E985" s="2189"/>
      <c r="F985" s="2189"/>
      <c r="G985" s="2189"/>
      <c r="H985" s="2189"/>
      <c r="I985" s="2189"/>
      <c r="J985" s="2189"/>
      <c r="K985" s="2189"/>
      <c r="L985" s="2189"/>
      <c r="M985" s="2189"/>
      <c r="N985" s="2189"/>
      <c r="O985" s="2189"/>
      <c r="P985" s="2189"/>
      <c r="Q985" s="2189"/>
      <c r="R985" s="2189"/>
      <c r="S985" s="2189"/>
      <c r="T985" s="2189"/>
      <c r="U985" s="2189"/>
      <c r="V985" s="2189"/>
      <c r="W985" s="2189"/>
      <c r="X985" s="2189"/>
      <c r="Y985" s="2189"/>
      <c r="Z985" s="2189"/>
      <c r="AA985" s="2189"/>
      <c r="AB985" s="2189"/>
      <c r="AC985" s="2189"/>
      <c r="AD985" s="2189"/>
      <c r="AE985" s="2190"/>
      <c r="AF985" s="115"/>
      <c r="AG985" s="11"/>
      <c r="AH985" s="11"/>
      <c r="AI985" s="116"/>
      <c r="AJ985" s="2108"/>
      <c r="AK985" s="2109"/>
      <c r="AL985" s="2109"/>
      <c r="AM985" s="2109"/>
      <c r="AN985" s="2109"/>
      <c r="AO985" s="2109"/>
      <c r="AP985" s="2109"/>
      <c r="AQ985" s="211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44" t="s">
        <v>2172</v>
      </c>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2161" t="s">
        <v>706</v>
      </c>
      <c r="AH986" s="2162"/>
      <c r="AI986" s="125"/>
      <c r="AJ986" s="2102">
        <f>ROUND(IF(AG986="yes",AJ975*0.1,0),0)</f>
        <v>0</v>
      </c>
      <c r="AK986" s="2103"/>
      <c r="AL986" s="2103"/>
      <c r="AM986" s="2103"/>
      <c r="AN986" s="2103"/>
      <c r="AO986" s="2103"/>
      <c r="AP986" s="2103"/>
      <c r="AQ986" s="210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1530</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05"/>
      <c r="AK987" s="2106"/>
      <c r="AL987" s="2106"/>
      <c r="AM987" s="2106"/>
      <c r="AN987" s="2106"/>
      <c r="AO987" s="2106"/>
      <c r="AP987" s="2106"/>
      <c r="AQ987" s="2107"/>
      <c r="AR987" s="1583"/>
      <c r="AS987" s="1583"/>
      <c r="AT987" s="1583"/>
      <c r="AU987" s="1583"/>
      <c r="AV987" s="1583"/>
      <c r="AW987" s="1583"/>
      <c r="AX987" s="1583"/>
      <c r="AY987" s="1583"/>
      <c r="AZ987" s="61"/>
      <c r="BA987" s="1612">
        <f>G753+O796</f>
        <v>155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05"/>
      <c r="AK988" s="2106"/>
      <c r="AL988" s="2106"/>
      <c r="AM988" s="2106"/>
      <c r="AN988" s="2106"/>
      <c r="AO988" s="2106"/>
      <c r="AP988" s="2106"/>
      <c r="AQ988" s="210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9"/>
      <c r="E989" s="2100"/>
      <c r="F989" s="2100"/>
      <c r="G989" s="2100"/>
      <c r="H989" s="2100"/>
      <c r="I989" s="2100"/>
      <c r="J989" s="2100"/>
      <c r="K989" s="2100"/>
      <c r="L989" s="2100"/>
      <c r="M989" s="2100"/>
      <c r="N989" s="2100"/>
      <c r="O989" s="2100"/>
      <c r="P989" s="2100"/>
      <c r="Q989" s="2100"/>
      <c r="R989" s="2100"/>
      <c r="S989" s="2100"/>
      <c r="T989" s="2100"/>
      <c r="U989" s="2100"/>
      <c r="V989" s="2100"/>
      <c r="W989" s="2100"/>
      <c r="X989" s="2100"/>
      <c r="Y989" s="2100"/>
      <c r="Z989" s="2100"/>
      <c r="AA989" s="2100"/>
      <c r="AB989" s="2100"/>
      <c r="AC989" s="2100"/>
      <c r="AD989" s="2100"/>
      <c r="AE989" s="2101"/>
      <c r="AF989" s="115"/>
      <c r="AG989" s="11"/>
      <c r="AH989" s="11"/>
      <c r="AI989" s="116"/>
      <c r="AJ989" s="2108"/>
      <c r="AK989" s="2109"/>
      <c r="AL989" s="2109"/>
      <c r="AM989" s="2109"/>
      <c r="AN989" s="2109"/>
      <c r="AO989" s="2109"/>
      <c r="AP989" s="2109"/>
      <c r="AQ989" s="2110"/>
      <c r="AR989" s="1583"/>
      <c r="AS989" s="1583"/>
      <c r="AT989" s="1583"/>
      <c r="AU989" s="1583"/>
      <c r="AV989" s="1583"/>
      <c r="AW989" s="1583"/>
      <c r="AX989" s="1583"/>
      <c r="AY989" s="1583"/>
      <c r="AZ989" s="61"/>
      <c r="BA989" s="1611">
        <f>ROUNDDOWN(X1027/I1027,2)</f>
        <v>0.46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4" t="s">
        <v>1532</v>
      </c>
      <c r="E990" s="2145"/>
      <c r="F990" s="2145"/>
      <c r="G990" s="2145"/>
      <c r="H990" s="2145"/>
      <c r="I990" s="2145"/>
      <c r="J990" s="2145"/>
      <c r="K990" s="2145"/>
      <c r="L990" s="2145"/>
      <c r="M990" s="2145"/>
      <c r="N990" s="2145"/>
      <c r="O990" s="2145"/>
      <c r="P990" s="2145"/>
      <c r="Q990" s="2145"/>
      <c r="R990" s="2145"/>
      <c r="S990" s="2145"/>
      <c r="T990" s="2145"/>
      <c r="U990" s="2145"/>
      <c r="V990" s="2145"/>
      <c r="W990" s="2145"/>
      <c r="X990" s="2145"/>
      <c r="Y990" s="2145"/>
      <c r="Z990" s="2145"/>
      <c r="AA990" s="2145"/>
      <c r="AB990" s="2145"/>
      <c r="AC990" s="2145"/>
      <c r="AD990" s="2145"/>
      <c r="AE990" s="2146"/>
      <c r="AF990" s="117"/>
      <c r="AG990" s="2161" t="s">
        <v>578</v>
      </c>
      <c r="AH990" s="2162"/>
      <c r="AI990" s="125"/>
      <c r="AJ990" s="2102">
        <f>ROUND(IF(AG990="yes",AJ975*0.02,0),0)</f>
        <v>2412341</v>
      </c>
      <c r="AK990" s="2103"/>
      <c r="AL990" s="2103"/>
      <c r="AM990" s="2103"/>
      <c r="AN990" s="2103"/>
      <c r="AO990" s="2103"/>
      <c r="AP990" s="2103"/>
      <c r="AQ990" s="2104"/>
      <c r="AR990" s="1583"/>
      <c r="AS990" s="1583"/>
      <c r="AT990" s="1583"/>
      <c r="AU990" s="1583"/>
      <c r="AV990" s="1583"/>
      <c r="AW990" s="1583"/>
      <c r="AX990" s="1583"/>
      <c r="AY990" s="1583"/>
      <c r="AZ990" s="61"/>
      <c r="BA990" s="1611">
        <f>ROUNDDOWN(X1031/I1031,2)</f>
        <v>0.31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9" t="s">
        <v>1533</v>
      </c>
      <c r="E991" s="2100"/>
      <c r="F991" s="2100"/>
      <c r="G991" s="2100"/>
      <c r="H991" s="2100"/>
      <c r="I991" s="2100"/>
      <c r="J991" s="2100"/>
      <c r="K991" s="2100"/>
      <c r="L991" s="2100"/>
      <c r="M991" s="2100"/>
      <c r="N991" s="2100"/>
      <c r="O991" s="2100"/>
      <c r="P991" s="2100"/>
      <c r="Q991" s="2100"/>
      <c r="R991" s="2100"/>
      <c r="S991" s="2100"/>
      <c r="T991" s="2100"/>
      <c r="U991" s="2100"/>
      <c r="V991" s="2100"/>
      <c r="W991" s="2100"/>
      <c r="X991" s="2100"/>
      <c r="Y991" s="2100"/>
      <c r="Z991" s="2100"/>
      <c r="AA991" s="2100"/>
      <c r="AB991" s="2100"/>
      <c r="AC991" s="2100"/>
      <c r="AD991" s="2100"/>
      <c r="AE991" s="2101"/>
      <c r="AF991" s="115"/>
      <c r="AG991" s="11"/>
      <c r="AH991" s="11"/>
      <c r="AI991" s="116"/>
      <c r="AJ991" s="2108"/>
      <c r="AK991" s="2109"/>
      <c r="AL991" s="2109"/>
      <c r="AM991" s="2109"/>
      <c r="AN991" s="2109"/>
      <c r="AO991" s="2109"/>
      <c r="AP991" s="2109"/>
      <c r="AQ991" s="211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4" t="s">
        <v>1534</v>
      </c>
      <c r="E992" s="2145"/>
      <c r="F992" s="2145"/>
      <c r="G992" s="2145"/>
      <c r="H992" s="2145"/>
      <c r="I992" s="2145"/>
      <c r="J992" s="2145"/>
      <c r="K992" s="2145"/>
      <c r="L992" s="2145"/>
      <c r="M992" s="2145"/>
      <c r="N992" s="2145"/>
      <c r="O992" s="2145"/>
      <c r="P992" s="2145"/>
      <c r="Q992" s="2145"/>
      <c r="R992" s="2145"/>
      <c r="S992" s="2145"/>
      <c r="T992" s="2145"/>
      <c r="U992" s="2145"/>
      <c r="V992" s="2145"/>
      <c r="W992" s="2145"/>
      <c r="X992" s="2145"/>
      <c r="Y992" s="2145"/>
      <c r="Z992" s="2145"/>
      <c r="AA992" s="2145"/>
      <c r="AB992" s="2145"/>
      <c r="AC992" s="2145"/>
      <c r="AD992" s="2145"/>
      <c r="AE992" s="2146"/>
      <c r="AF992" s="117"/>
      <c r="AG992" s="2161" t="s">
        <v>706</v>
      </c>
      <c r="AH992" s="2162"/>
      <c r="AI992" s="117"/>
      <c r="AJ992" s="2102">
        <f>ROUND(IF(AG992="yes",AJ975*0.02,0),0)</f>
        <v>0</v>
      </c>
      <c r="AK992" s="2103"/>
      <c r="AL992" s="2103"/>
      <c r="AM992" s="2103"/>
      <c r="AN992" s="2103"/>
      <c r="AO992" s="2103"/>
      <c r="AP992" s="2103"/>
      <c r="AQ992" s="210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8" t="s">
        <v>1535</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05"/>
      <c r="AK993" s="2106"/>
      <c r="AL993" s="2106"/>
      <c r="AM993" s="2106"/>
      <c r="AN993" s="2106"/>
      <c r="AO993" s="2106"/>
      <c r="AP993" s="2106"/>
      <c r="AQ993" s="210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9"/>
      <c r="E994" s="2100"/>
      <c r="F994" s="2100"/>
      <c r="G994" s="2100"/>
      <c r="H994" s="2100"/>
      <c r="I994" s="2100"/>
      <c r="J994" s="2100"/>
      <c r="K994" s="2100"/>
      <c r="L994" s="2100"/>
      <c r="M994" s="2100"/>
      <c r="N994" s="2100"/>
      <c r="O994" s="2100"/>
      <c r="P994" s="2100"/>
      <c r="Q994" s="2100"/>
      <c r="R994" s="2100"/>
      <c r="S994" s="2100"/>
      <c r="T994" s="2100"/>
      <c r="U994" s="2100"/>
      <c r="V994" s="2100"/>
      <c r="W994" s="2100"/>
      <c r="X994" s="2100"/>
      <c r="Y994" s="2100"/>
      <c r="Z994" s="2100"/>
      <c r="AA994" s="2100"/>
      <c r="AB994" s="2100"/>
      <c r="AC994" s="2100"/>
      <c r="AD994" s="2100"/>
      <c r="AE994" s="2101"/>
      <c r="AF994" s="115"/>
      <c r="AG994" s="11"/>
      <c r="AH994" s="11"/>
      <c r="AI994" s="116"/>
      <c r="AJ994" s="2108"/>
      <c r="AK994" s="2109"/>
      <c r="AL994" s="2109"/>
      <c r="AM994" s="2109"/>
      <c r="AN994" s="2109"/>
      <c r="AO994" s="2109"/>
      <c r="AP994" s="2109"/>
      <c r="AQ994" s="2110"/>
      <c r="AR994" s="1583"/>
      <c r="AS994" s="1583"/>
      <c r="AT994" s="1583"/>
      <c r="AU994" s="1583"/>
      <c r="AV994" s="1583"/>
      <c r="AW994" s="1583"/>
      <c r="AX994" s="1583"/>
      <c r="AY994" s="1583"/>
    </row>
    <row r="995" spans="1:96" s="719" customFormat="1" ht="12.75" customHeight="1">
      <c r="A995" s="51"/>
      <c r="B995" s="117"/>
      <c r="C995" s="118" t="s">
        <v>224</v>
      </c>
      <c r="D995" s="2163" t="s">
        <v>1536</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706</v>
      </c>
      <c r="AH995" s="2162"/>
      <c r="AI995" s="125"/>
      <c r="AJ995" s="2102">
        <f>IF(AG995="yes",AJ975*BA995,0)</f>
        <v>0</v>
      </c>
      <c r="AK995" s="2103"/>
      <c r="AL995" s="2103"/>
      <c r="AM995" s="2103"/>
      <c r="AN995" s="2103"/>
      <c r="AO995" s="2103"/>
      <c r="AP995" s="2103"/>
      <c r="AQ995" s="2104"/>
      <c r="AR995" s="1583"/>
      <c r="AS995" s="1583"/>
      <c r="AT995" s="1583"/>
      <c r="AU995" s="1583"/>
      <c r="AV995" s="1583"/>
      <c r="AW995" s="1583"/>
      <c r="AX995" s="1583"/>
      <c r="AY995" s="1583"/>
      <c r="BA995" s="322">
        <f>IF(SUM(BA997:BA1005)&lt;=0.1,SUM(BA997:BA1005),0.1)</f>
        <v>0.01</v>
      </c>
      <c r="CR995" s="25"/>
    </row>
    <row r="996" spans="1:96" ht="12.75" customHeight="1">
      <c r="A996" s="51"/>
      <c r="B996" s="110"/>
      <c r="C996" s="111"/>
      <c r="D996" s="2138" t="s">
        <v>1537</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05"/>
      <c r="AK996" s="2106"/>
      <c r="AL996" s="2106"/>
      <c r="AM996" s="2106"/>
      <c r="AN996" s="2106"/>
      <c r="AO996" s="2106"/>
      <c r="AP996" s="2106"/>
      <c r="AQ996" s="2107"/>
      <c r="AR996" s="1583"/>
      <c r="AS996" s="1583"/>
      <c r="AT996" s="1583"/>
      <c r="AU996" s="1583"/>
      <c r="AV996" s="1583"/>
      <c r="AW996" s="1583"/>
      <c r="AX996" s="1583"/>
      <c r="AY996" s="1583"/>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05"/>
      <c r="AK997" s="2106"/>
      <c r="AL997" s="2106"/>
      <c r="AM997" s="2106"/>
      <c r="AN997" s="2106"/>
      <c r="AO997" s="2106"/>
      <c r="AP997" s="2106"/>
      <c r="AQ997" s="2107"/>
      <c r="AR997" s="1583"/>
      <c r="AS997" s="1583"/>
      <c r="AT997" s="1583"/>
      <c r="AU997" s="1583"/>
      <c r="AV997" s="1583"/>
      <c r="AW997" s="1583"/>
      <c r="AX997" s="1583"/>
      <c r="AY997" s="1583"/>
      <c r="BA997" s="320">
        <f>IF(A1044="Yes",0.05,0)</f>
        <v>0</v>
      </c>
    </row>
    <row r="998" spans="1:96" ht="15" customHeight="1">
      <c r="A998" s="51"/>
      <c r="B998" s="119"/>
      <c r="C998" s="120"/>
      <c r="D998" s="2099"/>
      <c r="E998" s="2100"/>
      <c r="F998" s="2100"/>
      <c r="G998" s="2100"/>
      <c r="H998" s="2100"/>
      <c r="I998" s="2100"/>
      <c r="J998" s="2100"/>
      <c r="K998" s="2100"/>
      <c r="L998" s="2100"/>
      <c r="M998" s="2100"/>
      <c r="N998" s="2100"/>
      <c r="O998" s="2100"/>
      <c r="P998" s="2100"/>
      <c r="Q998" s="2100"/>
      <c r="R998" s="2100"/>
      <c r="S998" s="2100"/>
      <c r="T998" s="2100"/>
      <c r="U998" s="2100"/>
      <c r="V998" s="2100"/>
      <c r="W998" s="2100"/>
      <c r="X998" s="2100"/>
      <c r="Y998" s="2100"/>
      <c r="Z998" s="2100"/>
      <c r="AA998" s="2100"/>
      <c r="AB998" s="2100"/>
      <c r="AC998" s="2100"/>
      <c r="AD998" s="2100"/>
      <c r="AE998" s="2101"/>
      <c r="AF998" s="115"/>
      <c r="AG998" s="11"/>
      <c r="AH998" s="11"/>
      <c r="AI998" s="116"/>
      <c r="AJ998" s="2108"/>
      <c r="AK998" s="2109"/>
      <c r="AL998" s="2109"/>
      <c r="AM998" s="2109"/>
      <c r="AN998" s="2109"/>
      <c r="AO998" s="2109"/>
      <c r="AP998" s="2109"/>
      <c r="AQ998" s="2110"/>
      <c r="AR998" s="1583"/>
      <c r="AS998" s="1583"/>
      <c r="AT998" s="1583"/>
      <c r="AU998" s="1583"/>
      <c r="AV998" s="1583"/>
      <c r="AW998" s="1583"/>
      <c r="AX998" s="1583"/>
      <c r="AY998" s="1583"/>
      <c r="BA998" s="320">
        <f>IF(A1050="Yes",0.02,0)</f>
        <v>0</v>
      </c>
    </row>
    <row r="999" spans="1:96" s="719" customFormat="1" ht="15" customHeight="1">
      <c r="A999" s="51"/>
      <c r="B999" s="117"/>
      <c r="C999" s="118" t="s">
        <v>229</v>
      </c>
      <c r="D999" s="2132" t="s">
        <v>1538</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61" t="s">
        <v>706</v>
      </c>
      <c r="AH999" s="2162"/>
      <c r="AI999" s="125"/>
      <c r="AJ999" s="2111"/>
      <c r="AK999" s="2112"/>
      <c r="AL999" s="2112"/>
      <c r="AM999" s="2112"/>
      <c r="AN999" s="2112"/>
      <c r="AO999" s="2112"/>
      <c r="AP999" s="2112"/>
      <c r="AQ999" s="2113"/>
      <c r="AR999" s="1583"/>
      <c r="AS999" s="1583"/>
      <c r="AT999" s="1583"/>
      <c r="AU999" s="1583"/>
      <c r="AV999" s="1583"/>
      <c r="AW999" s="1583"/>
      <c r="AX999" s="1583"/>
      <c r="AY999" s="1583"/>
      <c r="BA999" s="320">
        <f>IF(A1056="Yes",0.04,0)</f>
        <v>0</v>
      </c>
      <c r="CR999" s="25"/>
    </row>
    <row r="1000" spans="1:96" ht="12.75">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120">
        <f>IF(AG999="yes","Please Select Type and Enter Amount:",0)</f>
        <v>0</v>
      </c>
      <c r="AG1000" s="2121"/>
      <c r="AH1000" s="2121"/>
      <c r="AI1000" s="2122"/>
      <c r="AJ1000" s="2114"/>
      <c r="AK1000" s="2115"/>
      <c r="AL1000" s="2115"/>
      <c r="AM1000" s="2115"/>
      <c r="AN1000" s="2115"/>
      <c r="AO1000" s="2115"/>
      <c r="AP1000" s="2115"/>
      <c r="AQ1000" s="2116"/>
      <c r="AR1000" s="1583"/>
      <c r="AS1000" s="1583"/>
      <c r="AT1000" s="1583"/>
      <c r="AU1000" s="1583"/>
      <c r="AV1000" s="1583"/>
      <c r="AW1000" s="1583"/>
      <c r="AX1000" s="1583"/>
      <c r="AY1000" s="1583"/>
      <c r="BA1000" s="320">
        <f>IF(A1063="Yes",0.04,0)</f>
        <v>0</v>
      </c>
    </row>
    <row r="1001" spans="1:96" ht="12.75" customHeight="1">
      <c r="A1001" s="51"/>
      <c r="B1001" s="119"/>
      <c r="C1001" s="122"/>
      <c r="D1001" s="2138" t="s">
        <v>1539</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120"/>
      <c r="AG1001" s="2121"/>
      <c r="AH1001" s="2121"/>
      <c r="AI1001" s="2122"/>
      <c r="AJ1001" s="2114"/>
      <c r="AK1001" s="2115"/>
      <c r="AL1001" s="2115"/>
      <c r="AM1001" s="2115"/>
      <c r="AN1001" s="2115"/>
      <c r="AO1001" s="2115"/>
      <c r="AP1001" s="2115"/>
      <c r="AQ1001" s="2116"/>
      <c r="AR1001" s="1583"/>
      <c r="AS1001" s="1583"/>
      <c r="AT1001" s="1583"/>
      <c r="AU1001" s="1583"/>
      <c r="AV1001" s="1583"/>
      <c r="AW1001" s="1583"/>
      <c r="AX1001" s="1583"/>
      <c r="AY1001" s="1583"/>
      <c r="BA1001" s="320">
        <f>IF(A1066="Yes",0.01,0)</f>
        <v>0.01</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120"/>
      <c r="AG1002" s="2121"/>
      <c r="AH1002" s="2121"/>
      <c r="AI1002" s="2122"/>
      <c r="AJ1002" s="2114"/>
      <c r="AK1002" s="2115"/>
      <c r="AL1002" s="2115"/>
      <c r="AM1002" s="2115"/>
      <c r="AN1002" s="2115"/>
      <c r="AO1002" s="2115"/>
      <c r="AP1002" s="2115"/>
      <c r="AQ1002" s="211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1" t="s">
        <v>626</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123"/>
      <c r="AG1003" s="2124"/>
      <c r="AH1003" s="2124"/>
      <c r="AI1003" s="2125"/>
      <c r="AJ1003" s="2117"/>
      <c r="AK1003" s="2118"/>
      <c r="AL1003" s="2118"/>
      <c r="AM1003" s="2118"/>
      <c r="AN1003" s="2118"/>
      <c r="AO1003" s="2118"/>
      <c r="AP1003" s="2118"/>
      <c r="AQ1003" s="211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4" t="s">
        <v>1540</v>
      </c>
      <c r="E1004" s="2145"/>
      <c r="F1004" s="2145"/>
      <c r="G1004" s="2145"/>
      <c r="H1004" s="2145"/>
      <c r="I1004" s="2145"/>
      <c r="J1004" s="2145"/>
      <c r="K1004" s="2145"/>
      <c r="L1004" s="2145"/>
      <c r="M1004" s="2145"/>
      <c r="N1004" s="2145"/>
      <c r="O1004" s="2145"/>
      <c r="P1004" s="2145"/>
      <c r="Q1004" s="2145"/>
      <c r="R1004" s="2145"/>
      <c r="S1004" s="2145"/>
      <c r="T1004" s="2145"/>
      <c r="U1004" s="2145"/>
      <c r="V1004" s="2145"/>
      <c r="W1004" s="2145"/>
      <c r="X1004" s="2145"/>
      <c r="Y1004" s="2145"/>
      <c r="Z1004" s="2145"/>
      <c r="AA1004" s="2145"/>
      <c r="AB1004" s="2145"/>
      <c r="AC1004" s="2145"/>
      <c r="AD1004" s="2145"/>
      <c r="AE1004" s="2146"/>
      <c r="AF1004" s="117"/>
      <c r="AG1004" s="2161" t="s">
        <v>578</v>
      </c>
      <c r="AH1004" s="2162"/>
      <c r="AI1004" s="125"/>
      <c r="AJ1004" s="2111">
        <f>'Sources and Uses Budget'!B85</f>
        <v>1333614</v>
      </c>
      <c r="AK1004" s="2112"/>
      <c r="AL1004" s="2112"/>
      <c r="AM1004" s="2112"/>
      <c r="AN1004" s="2112"/>
      <c r="AO1004" s="2112"/>
      <c r="AP1004" s="2112"/>
      <c r="AQ1004" s="2113"/>
      <c r="AR1004" s="1583"/>
      <c r="AS1004" s="1583"/>
      <c r="AT1004" s="1583"/>
      <c r="AU1004" s="1583"/>
      <c r="AV1004" s="1583"/>
      <c r="AW1004" s="1583"/>
      <c r="AX1004" s="1583"/>
      <c r="AY1004" s="1583"/>
      <c r="BA1004" s="320">
        <f>IF(A1078="Yes",0.02,0)</f>
        <v>0</v>
      </c>
    </row>
    <row r="1005" spans="1:96" ht="12.75" customHeight="1">
      <c r="A1005" s="51"/>
      <c r="B1005" s="110"/>
      <c r="C1005" s="111"/>
      <c r="D1005" s="2138" t="s">
        <v>2179</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26" t="str">
        <f>IF(AG1004="yes","Please Enter Amount:",0)</f>
        <v>Please Enter Amount:</v>
      </c>
      <c r="AG1005" s="2127"/>
      <c r="AH1005" s="2127"/>
      <c r="AI1005" s="2128"/>
      <c r="AJ1005" s="2114"/>
      <c r="AK1005" s="2115"/>
      <c r="AL1005" s="2115"/>
      <c r="AM1005" s="2115"/>
      <c r="AN1005" s="2115"/>
      <c r="AO1005" s="2115"/>
      <c r="AP1005" s="2115"/>
      <c r="AQ1005" s="2116"/>
      <c r="AR1005" s="1583"/>
      <c r="AS1005" s="1583"/>
      <c r="AT1005" s="1583"/>
      <c r="AU1005" s="1583"/>
      <c r="AV1005" s="1583"/>
      <c r="AW1005" s="1583"/>
      <c r="AX1005" s="1583"/>
      <c r="AY1005" s="1583"/>
      <c r="BA1005" s="321">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26"/>
      <c r="AG1006" s="2127"/>
      <c r="AH1006" s="2127"/>
      <c r="AI1006" s="2128"/>
      <c r="AJ1006" s="2114"/>
      <c r="AK1006" s="2115"/>
      <c r="AL1006" s="2115"/>
      <c r="AM1006" s="2115"/>
      <c r="AN1006" s="2115"/>
      <c r="AO1006" s="2115"/>
      <c r="AP1006" s="2115"/>
      <c r="AQ1006" s="2116"/>
      <c r="AR1006" s="1583"/>
      <c r="AS1006" s="1583"/>
      <c r="AT1006" s="1583"/>
      <c r="AU1006" s="1583"/>
      <c r="AV1006" s="1583"/>
      <c r="AW1006" s="1583"/>
      <c r="AX1006" s="1583"/>
      <c r="AY1006" s="1583"/>
    </row>
    <row r="1007" spans="1:96" ht="12.75" customHeight="1">
      <c r="A1007" s="51"/>
      <c r="B1007" s="123"/>
      <c r="C1007" s="122"/>
      <c r="D1007" s="2099"/>
      <c r="E1007" s="2100"/>
      <c r="F1007" s="2100"/>
      <c r="G1007" s="2100"/>
      <c r="H1007" s="2100"/>
      <c r="I1007" s="2100"/>
      <c r="J1007" s="2100"/>
      <c r="K1007" s="2100"/>
      <c r="L1007" s="2100"/>
      <c r="M1007" s="2100"/>
      <c r="N1007" s="2100"/>
      <c r="O1007" s="2100"/>
      <c r="P1007" s="2100"/>
      <c r="Q1007" s="2100"/>
      <c r="R1007" s="2100"/>
      <c r="S1007" s="2100"/>
      <c r="T1007" s="2100"/>
      <c r="U1007" s="2100"/>
      <c r="V1007" s="2100"/>
      <c r="W1007" s="2100"/>
      <c r="X1007" s="2100"/>
      <c r="Y1007" s="2100"/>
      <c r="Z1007" s="2100"/>
      <c r="AA1007" s="2100"/>
      <c r="AB1007" s="2100"/>
      <c r="AC1007" s="2100"/>
      <c r="AD1007" s="2100"/>
      <c r="AE1007" s="2101"/>
      <c r="AF1007" s="2129"/>
      <c r="AG1007" s="2130"/>
      <c r="AH1007" s="2130"/>
      <c r="AI1007" s="2131"/>
      <c r="AJ1007" s="2117"/>
      <c r="AK1007" s="2118"/>
      <c r="AL1007" s="2118"/>
      <c r="AM1007" s="2118"/>
      <c r="AN1007" s="2118"/>
      <c r="AO1007" s="2118"/>
      <c r="AP1007" s="2118"/>
      <c r="AQ1007" s="2119"/>
      <c r="AR1007" s="1583"/>
      <c r="AS1007" s="1583"/>
      <c r="AT1007" s="1583"/>
      <c r="AU1007" s="1583"/>
      <c r="AV1007" s="1583"/>
      <c r="AW1007" s="1583"/>
      <c r="AX1007" s="1583"/>
      <c r="AY1007" s="1583"/>
    </row>
    <row r="1008" spans="1:96" s="719" customFormat="1" ht="12.75" customHeight="1">
      <c r="A1008" s="51"/>
      <c r="B1008" s="117"/>
      <c r="C1008" s="118" t="s">
        <v>240</v>
      </c>
      <c r="D1008" s="2163" t="s">
        <v>1541</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578</v>
      </c>
      <c r="AH1008" s="2162"/>
      <c r="AI1008" s="125"/>
      <c r="AJ1008" s="2102">
        <f>ROUND(IF(AG1008="yes",(AJ975*0.1),0),0)</f>
        <v>12061707</v>
      </c>
      <c r="AK1008" s="2103"/>
      <c r="AL1008" s="2103"/>
      <c r="AM1008" s="2103"/>
      <c r="AN1008" s="2103"/>
      <c r="AO1008" s="2103"/>
      <c r="AP1008" s="2103"/>
      <c r="AQ1008" s="2104"/>
      <c r="AR1008" s="1583"/>
      <c r="AS1008" s="1583"/>
      <c r="AT1008" s="1583"/>
      <c r="AU1008" s="1583"/>
      <c r="AV1008" s="1583"/>
      <c r="AW1008" s="1583"/>
      <c r="AX1008" s="1583"/>
      <c r="AY1008" s="1583"/>
      <c r="CR1008" s="25"/>
    </row>
    <row r="1009" spans="1:96" ht="12.75" customHeight="1">
      <c r="A1009" s="51"/>
      <c r="B1009" s="110"/>
      <c r="C1009" s="111"/>
      <c r="D1009" s="2138" t="s">
        <v>1542</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05"/>
      <c r="AK1009" s="2106"/>
      <c r="AL1009" s="2106"/>
      <c r="AM1009" s="2106"/>
      <c r="AN1009" s="2106"/>
      <c r="AO1009" s="2106"/>
      <c r="AP1009" s="2106"/>
      <c r="AQ1009" s="2107"/>
      <c r="AR1009" s="1583"/>
      <c r="AS1009" s="1583"/>
      <c r="AT1009" s="1583"/>
      <c r="AU1009" s="1583"/>
      <c r="AV1009" s="1583"/>
      <c r="AW1009" s="1583"/>
      <c r="AX1009" s="1583"/>
      <c r="AY1009" s="1583"/>
    </row>
    <row r="1010" spans="1:96" ht="12.75" customHeight="1">
      <c r="A1010" s="51"/>
      <c r="B1010" s="115"/>
      <c r="C1010" s="111"/>
      <c r="D1010" s="2099"/>
      <c r="E1010" s="2100"/>
      <c r="F1010" s="2100"/>
      <c r="G1010" s="2100"/>
      <c r="H1010" s="2100"/>
      <c r="I1010" s="2100"/>
      <c r="J1010" s="2100"/>
      <c r="K1010" s="2100"/>
      <c r="L1010" s="2100"/>
      <c r="M1010" s="2100"/>
      <c r="N1010" s="2100"/>
      <c r="O1010" s="2100"/>
      <c r="P1010" s="2100"/>
      <c r="Q1010" s="2100"/>
      <c r="R1010" s="2100"/>
      <c r="S1010" s="2100"/>
      <c r="T1010" s="2100"/>
      <c r="U1010" s="2100"/>
      <c r="V1010" s="2100"/>
      <c r="W1010" s="2100"/>
      <c r="X1010" s="2100"/>
      <c r="Y1010" s="2100"/>
      <c r="Z1010" s="2100"/>
      <c r="AA1010" s="2100"/>
      <c r="AB1010" s="2100"/>
      <c r="AC1010" s="2100"/>
      <c r="AD1010" s="2100"/>
      <c r="AE1010" s="2101"/>
      <c r="AF1010" s="110"/>
      <c r="AG1010" s="112"/>
      <c r="AH1010" s="112"/>
      <c r="AI1010" s="121"/>
      <c r="AJ1010" s="2108"/>
      <c r="AK1010" s="2109"/>
      <c r="AL1010" s="2109"/>
      <c r="AM1010" s="2109"/>
      <c r="AN1010" s="2109"/>
      <c r="AO1010" s="2109"/>
      <c r="AP1010" s="2109"/>
      <c r="AQ1010" s="2110"/>
      <c r="AR1010" s="1583"/>
      <c r="AS1010" s="1583"/>
      <c r="AT1010" s="1583"/>
      <c r="AU1010" s="1583"/>
      <c r="AV1010" s="1583"/>
      <c r="AW1010" s="1583"/>
      <c r="AX1010" s="1583"/>
      <c r="AY1010" s="1583"/>
    </row>
    <row r="1011" spans="1:96" s="719" customFormat="1" ht="12.75" customHeight="1">
      <c r="A1011" s="51"/>
      <c r="B1011" s="110"/>
      <c r="C1011" s="531" t="s">
        <v>725</v>
      </c>
      <c r="D1011" s="2144" t="s">
        <v>2175</v>
      </c>
      <c r="E1011" s="2145"/>
      <c r="F1011" s="2145"/>
      <c r="G1011" s="2145"/>
      <c r="H1011" s="2145"/>
      <c r="I1011" s="2145"/>
      <c r="J1011" s="2145"/>
      <c r="K1011" s="2145"/>
      <c r="L1011" s="2145"/>
      <c r="M1011" s="2145"/>
      <c r="N1011" s="2145"/>
      <c r="O1011" s="2145"/>
      <c r="P1011" s="2145"/>
      <c r="Q1011" s="2145"/>
      <c r="R1011" s="2145"/>
      <c r="S1011" s="2145"/>
      <c r="T1011" s="2145"/>
      <c r="U1011" s="2145"/>
      <c r="V1011" s="2145"/>
      <c r="W1011" s="2145"/>
      <c r="X1011" s="2145"/>
      <c r="Y1011" s="2145"/>
      <c r="Z1011" s="2145"/>
      <c r="AA1011" s="2145"/>
      <c r="AB1011" s="2145"/>
      <c r="AC1011" s="2145"/>
      <c r="AD1011" s="2145"/>
      <c r="AE1011" s="2146"/>
      <c r="AF1011" s="117"/>
      <c r="AG1011" s="2161" t="s">
        <v>706</v>
      </c>
      <c r="AH1011" s="2162"/>
      <c r="AI1011" s="125"/>
      <c r="AJ1011" s="2102">
        <f>ROUND(IF(AG1011="yes",(AJ975*0.15),0),0)</f>
        <v>0</v>
      </c>
      <c r="AK1011" s="2103"/>
      <c r="AL1011" s="2103"/>
      <c r="AM1011" s="2103"/>
      <c r="AN1011" s="2103"/>
      <c r="AO1011" s="2103"/>
      <c r="AP1011" s="2103"/>
      <c r="AQ1011" s="2104"/>
      <c r="AR1011" s="1583"/>
      <c r="AS1011" s="1583"/>
      <c r="AT1011" s="1583"/>
      <c r="AU1011" s="1583"/>
      <c r="AV1011" s="1583"/>
      <c r="AW1011" s="1583"/>
      <c r="AX1011" s="1583"/>
      <c r="AY1011" s="1583"/>
      <c r="CR1011" s="25"/>
    </row>
    <row r="1012" spans="1:96" s="719" customFormat="1" ht="12.75" customHeight="1">
      <c r="A1012" s="51"/>
      <c r="B1012" s="110"/>
      <c r="C1012" s="111"/>
      <c r="D1012" s="2173" t="s">
        <v>2176</v>
      </c>
      <c r="E1012" s="2174"/>
      <c r="F1012" s="2174"/>
      <c r="G1012" s="2174"/>
      <c r="H1012" s="2174"/>
      <c r="I1012" s="2174"/>
      <c r="J1012" s="2174"/>
      <c r="K1012" s="2174"/>
      <c r="L1012" s="2174"/>
      <c r="M1012" s="2174"/>
      <c r="N1012" s="2174"/>
      <c r="O1012" s="2174"/>
      <c r="P1012" s="2174"/>
      <c r="Q1012" s="2174"/>
      <c r="R1012" s="2174"/>
      <c r="S1012" s="2174"/>
      <c r="T1012" s="2174"/>
      <c r="U1012" s="2174"/>
      <c r="V1012" s="2174"/>
      <c r="W1012" s="2174"/>
      <c r="X1012" s="2174"/>
      <c r="Y1012" s="2174"/>
      <c r="Z1012" s="2174"/>
      <c r="AA1012" s="2174"/>
      <c r="AB1012" s="2174"/>
      <c r="AC1012" s="2174"/>
      <c r="AD1012" s="2174"/>
      <c r="AE1012" s="2175"/>
      <c r="AF1012" s="1613"/>
      <c r="AG1012" s="1614"/>
      <c r="AH1012" s="1614"/>
      <c r="AI1012" s="1615"/>
      <c r="AJ1012" s="2105"/>
      <c r="AK1012" s="2106"/>
      <c r="AL1012" s="2106"/>
      <c r="AM1012" s="2106"/>
      <c r="AN1012" s="2106"/>
      <c r="AO1012" s="2106"/>
      <c r="AP1012" s="2106"/>
      <c r="AQ1012" s="2107"/>
      <c r="AR1012" s="1583"/>
      <c r="AS1012" s="1583"/>
      <c r="AT1012" s="1583"/>
      <c r="AU1012" s="1583"/>
      <c r="AV1012" s="1583"/>
      <c r="AW1012" s="1583"/>
      <c r="AX1012" s="1583"/>
      <c r="AY1012" s="1583"/>
      <c r="CR1012" s="25"/>
    </row>
    <row r="1013" spans="1:96" s="719" customFormat="1" ht="12.75" customHeight="1">
      <c r="A1013" s="51"/>
      <c r="B1013" s="110"/>
      <c r="C1013" s="111"/>
      <c r="D1013" s="2173"/>
      <c r="E1013" s="2174"/>
      <c r="F1013" s="2174"/>
      <c r="G1013" s="2174"/>
      <c r="H1013" s="2174"/>
      <c r="I1013" s="2174"/>
      <c r="J1013" s="2174"/>
      <c r="K1013" s="2174"/>
      <c r="L1013" s="2174"/>
      <c r="M1013" s="2174"/>
      <c r="N1013" s="2174"/>
      <c r="O1013" s="2174"/>
      <c r="P1013" s="2174"/>
      <c r="Q1013" s="2174"/>
      <c r="R1013" s="2174"/>
      <c r="S1013" s="2174"/>
      <c r="T1013" s="2174"/>
      <c r="U1013" s="2174"/>
      <c r="V1013" s="2174"/>
      <c r="W1013" s="2174"/>
      <c r="X1013" s="2174"/>
      <c r="Y1013" s="2174"/>
      <c r="Z1013" s="2174"/>
      <c r="AA1013" s="2174"/>
      <c r="AB1013" s="2174"/>
      <c r="AC1013" s="2174"/>
      <c r="AD1013" s="2174"/>
      <c r="AE1013" s="2175"/>
      <c r="AF1013" s="1613"/>
      <c r="AG1013" s="1614"/>
      <c r="AH1013" s="1614"/>
      <c r="AI1013" s="1615"/>
      <c r="AJ1013" s="2105"/>
      <c r="AK1013" s="2106"/>
      <c r="AL1013" s="2106"/>
      <c r="AM1013" s="2106"/>
      <c r="AN1013" s="2106"/>
      <c r="AO1013" s="2106"/>
      <c r="AP1013" s="2106"/>
      <c r="AQ1013" s="2107"/>
      <c r="AR1013" s="1583"/>
      <c r="AS1013" s="1583"/>
      <c r="AT1013" s="1583"/>
      <c r="AU1013" s="1583"/>
      <c r="AV1013" s="1583"/>
      <c r="AW1013" s="1583"/>
      <c r="AX1013" s="1583"/>
      <c r="AY1013" s="1583"/>
      <c r="CR1013" s="25"/>
    </row>
    <row r="1014" spans="1:96" s="719" customFormat="1" ht="12.75" customHeight="1">
      <c r="A1014" s="51"/>
      <c r="B1014" s="110"/>
      <c r="C1014" s="111"/>
      <c r="D1014" s="2176"/>
      <c r="E1014" s="2177"/>
      <c r="F1014" s="2177"/>
      <c r="G1014" s="2177"/>
      <c r="H1014" s="2177"/>
      <c r="I1014" s="2177"/>
      <c r="J1014" s="2177"/>
      <c r="K1014" s="2177"/>
      <c r="L1014" s="2177"/>
      <c r="M1014" s="2177"/>
      <c r="N1014" s="2177"/>
      <c r="O1014" s="2177"/>
      <c r="P1014" s="2177"/>
      <c r="Q1014" s="2177"/>
      <c r="R1014" s="2177"/>
      <c r="S1014" s="2177"/>
      <c r="T1014" s="2177"/>
      <c r="U1014" s="2177"/>
      <c r="V1014" s="2177"/>
      <c r="W1014" s="2177"/>
      <c r="X1014" s="2177"/>
      <c r="Y1014" s="2177"/>
      <c r="Z1014" s="2177"/>
      <c r="AA1014" s="2177"/>
      <c r="AB1014" s="2177"/>
      <c r="AC1014" s="2177"/>
      <c r="AD1014" s="2177"/>
      <c r="AE1014" s="2178"/>
      <c r="AF1014" s="1616"/>
      <c r="AG1014" s="1617"/>
      <c r="AH1014" s="1617"/>
      <c r="AI1014" s="1618"/>
      <c r="AJ1014" s="2108"/>
      <c r="AK1014" s="2109"/>
      <c r="AL1014" s="2109"/>
      <c r="AM1014" s="2109"/>
      <c r="AN1014" s="2109"/>
      <c r="AO1014" s="2109"/>
      <c r="AP1014" s="2109"/>
      <c r="AQ1014" s="2110"/>
      <c r="AR1014" s="1583"/>
      <c r="AS1014" s="1583"/>
      <c r="AT1014" s="1583"/>
      <c r="AU1014" s="1583"/>
      <c r="AV1014" s="1583"/>
      <c r="AW1014" s="1583"/>
      <c r="AX1014" s="1583"/>
      <c r="AY1014" s="1583"/>
      <c r="CR1014" s="25"/>
    </row>
    <row r="1015" spans="1:96" s="719" customFormat="1" ht="12.75" customHeight="1">
      <c r="A1015" s="51"/>
      <c r="B1015" s="110"/>
      <c r="C1015" s="531" t="s">
        <v>725</v>
      </c>
      <c r="D1015" s="2163" t="s">
        <v>2177</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20" t="s">
        <v>706</v>
      </c>
      <c r="AH1015" s="2221"/>
      <c r="AI1015" s="121"/>
      <c r="AJ1015" s="2102">
        <f>ROUND(IF(AG1015="yes",(AJ975*0.1),0),0)</f>
        <v>0</v>
      </c>
      <c r="AK1015" s="2103"/>
      <c r="AL1015" s="2103"/>
      <c r="AM1015" s="2103"/>
      <c r="AN1015" s="2103"/>
      <c r="AO1015" s="2103"/>
      <c r="AP1015" s="2103"/>
      <c r="AQ1015" s="2104"/>
      <c r="AR1015" s="1583"/>
      <c r="AS1015" s="1583"/>
      <c r="AT1015" s="1583"/>
      <c r="AU1015" s="1583"/>
      <c r="AV1015" s="1583"/>
      <c r="AW1015" s="1583"/>
      <c r="AX1015" s="1583"/>
      <c r="AY1015" s="1583"/>
      <c r="CR1015" s="25"/>
    </row>
    <row r="1016" spans="1:96" s="719" customFormat="1" ht="12.75" customHeight="1">
      <c r="A1016" s="51"/>
      <c r="B1016" s="110"/>
      <c r="C1016" s="111"/>
      <c r="D1016" s="2173" t="s">
        <v>2178</v>
      </c>
      <c r="E1016" s="2174"/>
      <c r="F1016" s="2174"/>
      <c r="G1016" s="2174"/>
      <c r="H1016" s="2174"/>
      <c r="I1016" s="2174"/>
      <c r="J1016" s="2174"/>
      <c r="K1016" s="2174"/>
      <c r="L1016" s="2174"/>
      <c r="M1016" s="2174"/>
      <c r="N1016" s="2174"/>
      <c r="O1016" s="2174"/>
      <c r="P1016" s="2174"/>
      <c r="Q1016" s="2174"/>
      <c r="R1016" s="2174"/>
      <c r="S1016" s="2174"/>
      <c r="T1016" s="2174"/>
      <c r="U1016" s="2174"/>
      <c r="V1016" s="2174"/>
      <c r="W1016" s="2174"/>
      <c r="X1016" s="2174"/>
      <c r="Y1016" s="2174"/>
      <c r="Z1016" s="2174"/>
      <c r="AA1016" s="2174"/>
      <c r="AB1016" s="2174"/>
      <c r="AC1016" s="2174"/>
      <c r="AD1016" s="2174"/>
      <c r="AE1016" s="2175"/>
      <c r="AF1016" s="110"/>
      <c r="AG1016" s="112"/>
      <c r="AH1016" s="112"/>
      <c r="AI1016" s="121"/>
      <c r="AJ1016" s="2105"/>
      <c r="AK1016" s="2106"/>
      <c r="AL1016" s="2106"/>
      <c r="AM1016" s="2106"/>
      <c r="AN1016" s="2106"/>
      <c r="AO1016" s="2106"/>
      <c r="AP1016" s="2106"/>
      <c r="AQ1016" s="2107"/>
      <c r="AR1016" s="1583"/>
      <c r="AS1016" s="1583"/>
      <c r="AT1016" s="1583"/>
      <c r="AU1016" s="1583"/>
      <c r="AV1016" s="1583"/>
      <c r="AW1016" s="1583"/>
      <c r="AX1016" s="1583"/>
      <c r="AY1016" s="1583"/>
      <c r="CR1016" s="25"/>
    </row>
    <row r="1017" spans="1:96" s="719" customFormat="1" ht="12.75" customHeight="1">
      <c r="A1017" s="51"/>
      <c r="B1017" s="110"/>
      <c r="C1017" s="111"/>
      <c r="D1017" s="2173"/>
      <c r="E1017" s="2174"/>
      <c r="F1017" s="2174"/>
      <c r="G1017" s="2174"/>
      <c r="H1017" s="2174"/>
      <c r="I1017" s="2174"/>
      <c r="J1017" s="2174"/>
      <c r="K1017" s="2174"/>
      <c r="L1017" s="2174"/>
      <c r="M1017" s="2174"/>
      <c r="N1017" s="2174"/>
      <c r="O1017" s="2174"/>
      <c r="P1017" s="2174"/>
      <c r="Q1017" s="2174"/>
      <c r="R1017" s="2174"/>
      <c r="S1017" s="2174"/>
      <c r="T1017" s="2174"/>
      <c r="U1017" s="2174"/>
      <c r="V1017" s="2174"/>
      <c r="W1017" s="2174"/>
      <c r="X1017" s="2174"/>
      <c r="Y1017" s="2174"/>
      <c r="Z1017" s="2174"/>
      <c r="AA1017" s="2174"/>
      <c r="AB1017" s="2174"/>
      <c r="AC1017" s="2174"/>
      <c r="AD1017" s="2174"/>
      <c r="AE1017" s="2175"/>
      <c r="AF1017" s="110"/>
      <c r="AG1017" s="112"/>
      <c r="AH1017" s="112"/>
      <c r="AI1017" s="121"/>
      <c r="AJ1017" s="2105"/>
      <c r="AK1017" s="2106"/>
      <c r="AL1017" s="2106"/>
      <c r="AM1017" s="2106"/>
      <c r="AN1017" s="2106"/>
      <c r="AO1017" s="2106"/>
      <c r="AP1017" s="2106"/>
      <c r="AQ1017" s="2107"/>
      <c r="AR1017" s="1583"/>
      <c r="AS1017" s="1583"/>
      <c r="AT1017" s="1583"/>
      <c r="AU1017" s="1583"/>
      <c r="AV1017" s="1583"/>
      <c r="AW1017" s="1583"/>
      <c r="AX1017" s="1583"/>
      <c r="AY1017" s="1583"/>
      <c r="CR1017" s="25"/>
    </row>
    <row r="1018" spans="1:96" s="719" customFormat="1" ht="12.75" customHeight="1">
      <c r="A1018" s="51"/>
      <c r="B1018" s="110"/>
      <c r="C1018" s="111"/>
      <c r="D1018" s="2173"/>
      <c r="E1018" s="2174"/>
      <c r="F1018" s="2174"/>
      <c r="G1018" s="2174"/>
      <c r="H1018" s="2174"/>
      <c r="I1018" s="2174"/>
      <c r="J1018" s="2174"/>
      <c r="K1018" s="2174"/>
      <c r="L1018" s="2174"/>
      <c r="M1018" s="2174"/>
      <c r="N1018" s="2174"/>
      <c r="O1018" s="2174"/>
      <c r="P1018" s="2174"/>
      <c r="Q1018" s="2174"/>
      <c r="R1018" s="2174"/>
      <c r="S1018" s="2174"/>
      <c r="T1018" s="2174"/>
      <c r="U1018" s="2174"/>
      <c r="V1018" s="2174"/>
      <c r="W1018" s="2174"/>
      <c r="X1018" s="2174"/>
      <c r="Y1018" s="2174"/>
      <c r="Z1018" s="2174"/>
      <c r="AA1018" s="2174"/>
      <c r="AB1018" s="2174"/>
      <c r="AC1018" s="2174"/>
      <c r="AD1018" s="2174"/>
      <c r="AE1018" s="2175"/>
      <c r="AF1018" s="110"/>
      <c r="AG1018" s="112"/>
      <c r="AH1018" s="112"/>
      <c r="AI1018" s="121"/>
      <c r="AJ1018" s="2105"/>
      <c r="AK1018" s="2106"/>
      <c r="AL1018" s="2106"/>
      <c r="AM1018" s="2106"/>
      <c r="AN1018" s="2106"/>
      <c r="AO1018" s="2106"/>
      <c r="AP1018" s="2106"/>
      <c r="AQ1018" s="2107"/>
      <c r="AR1018" s="1583"/>
      <c r="AS1018" s="1583"/>
      <c r="AT1018" s="1583"/>
      <c r="AU1018" s="1583"/>
      <c r="AV1018" s="1583"/>
      <c r="AW1018" s="1583"/>
      <c r="AX1018" s="1583"/>
      <c r="AY1018" s="1583"/>
      <c r="CR1018" s="25"/>
    </row>
    <row r="1019" spans="1:96" s="719" customFormat="1" ht="12.75" customHeight="1">
      <c r="A1019" s="51"/>
      <c r="B1019" s="110"/>
      <c r="C1019" s="111"/>
      <c r="D1019" s="2176"/>
      <c r="E1019" s="2177"/>
      <c r="F1019" s="2177"/>
      <c r="G1019" s="2177"/>
      <c r="H1019" s="2177"/>
      <c r="I1019" s="2177"/>
      <c r="J1019" s="2177"/>
      <c r="K1019" s="2177"/>
      <c r="L1019" s="2177"/>
      <c r="M1019" s="2177"/>
      <c r="N1019" s="2177"/>
      <c r="O1019" s="2177"/>
      <c r="P1019" s="2177"/>
      <c r="Q1019" s="2177"/>
      <c r="R1019" s="2177"/>
      <c r="S1019" s="2177"/>
      <c r="T1019" s="2177"/>
      <c r="U1019" s="2177"/>
      <c r="V1019" s="2177"/>
      <c r="W1019" s="2177"/>
      <c r="X1019" s="2177"/>
      <c r="Y1019" s="2177"/>
      <c r="Z1019" s="2177"/>
      <c r="AA1019" s="2177"/>
      <c r="AB1019" s="2177"/>
      <c r="AC1019" s="2177"/>
      <c r="AD1019" s="2177"/>
      <c r="AE1019" s="2178"/>
      <c r="AF1019" s="110"/>
      <c r="AG1019" s="112"/>
      <c r="AH1019" s="112"/>
      <c r="AI1019" s="121"/>
      <c r="AJ1019" s="2105"/>
      <c r="AK1019" s="2106"/>
      <c r="AL1019" s="2106"/>
      <c r="AM1019" s="2106"/>
      <c r="AN1019" s="2106"/>
      <c r="AO1019" s="2106"/>
      <c r="AP1019" s="2106"/>
      <c r="AQ1019" s="2107"/>
      <c r="AR1019" s="1583"/>
      <c r="AS1019" s="1583"/>
      <c r="AT1019" s="1583"/>
      <c r="AU1019" s="1583"/>
      <c r="AV1019" s="1583"/>
      <c r="AW1019" s="1583"/>
      <c r="AX1019" s="1583"/>
      <c r="AY1019" s="1583"/>
      <c r="CR1019" s="25"/>
    </row>
    <row r="1020" spans="1:96" s="719" customFormat="1" ht="12.75" customHeight="1">
      <c r="A1020" s="51"/>
      <c r="B1020" s="117"/>
      <c r="C1020" s="198" t="s">
        <v>1117</v>
      </c>
      <c r="D1020" s="2144" t="s">
        <v>1543</v>
      </c>
      <c r="E1020" s="2145"/>
      <c r="F1020" s="2145"/>
      <c r="G1020" s="2145"/>
      <c r="H1020" s="2145"/>
      <c r="I1020" s="2145"/>
      <c r="J1020" s="2145"/>
      <c r="K1020" s="2145"/>
      <c r="L1020" s="2145"/>
      <c r="M1020" s="2145"/>
      <c r="N1020" s="2145"/>
      <c r="O1020" s="2145"/>
      <c r="P1020" s="2145"/>
      <c r="Q1020" s="2145"/>
      <c r="R1020" s="2145"/>
      <c r="S1020" s="2145"/>
      <c r="T1020" s="2145"/>
      <c r="U1020" s="2145"/>
      <c r="V1020" s="2145"/>
      <c r="W1020" s="2145"/>
      <c r="X1020" s="2145"/>
      <c r="Y1020" s="2145"/>
      <c r="Z1020" s="2145"/>
      <c r="AA1020" s="2145"/>
      <c r="AB1020" s="2145"/>
      <c r="AC1020" s="2145"/>
      <c r="AD1020" s="2145"/>
      <c r="AE1020" s="2146"/>
      <c r="AF1020" s="117"/>
      <c r="AG1020" s="2161" t="s">
        <v>706</v>
      </c>
      <c r="AH1020" s="2162"/>
      <c r="AI1020" s="125"/>
      <c r="AJ1020" s="2102">
        <f>ROUND(IF(AG1020="yes",(AJ975*0.1),0),0)</f>
        <v>0</v>
      </c>
      <c r="AK1020" s="2103"/>
      <c r="AL1020" s="2103"/>
      <c r="AM1020" s="2103"/>
      <c r="AN1020" s="2103"/>
      <c r="AO1020" s="2103"/>
      <c r="AP1020" s="2103"/>
      <c r="AQ1020" s="2104"/>
      <c r="AR1020" s="1583"/>
      <c r="AS1020" s="1583"/>
      <c r="AT1020" s="1583"/>
      <c r="AU1020" s="1583"/>
      <c r="AV1020" s="1583"/>
      <c r="AW1020" s="1583"/>
      <c r="AX1020" s="1583"/>
      <c r="AY1020" s="1583"/>
      <c r="CR1020" s="25"/>
    </row>
    <row r="1021" spans="1:96" ht="12.75" customHeight="1">
      <c r="A1021" s="51"/>
      <c r="B1021" s="110"/>
      <c r="C1021" s="111"/>
      <c r="D1021" s="2138" t="s">
        <v>1544</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05"/>
      <c r="AK1021" s="2106"/>
      <c r="AL1021" s="2106"/>
      <c r="AM1021" s="2106"/>
      <c r="AN1021" s="2106"/>
      <c r="AO1021" s="2106"/>
      <c r="AP1021" s="2106"/>
      <c r="AQ1021" s="2107"/>
      <c r="AR1021" s="1583"/>
      <c r="AS1021" s="1583"/>
      <c r="AT1021" s="1583"/>
      <c r="AU1021" s="1583"/>
      <c r="AV1021" s="1583"/>
      <c r="AW1021" s="1583"/>
      <c r="AX1021" s="1583"/>
      <c r="AY1021" s="1583"/>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05"/>
      <c r="AK1022" s="2106"/>
      <c r="AL1022" s="2106"/>
      <c r="AM1022" s="2106"/>
      <c r="AN1022" s="2106"/>
      <c r="AO1022" s="2106"/>
      <c r="AP1022" s="2106"/>
      <c r="AQ1022" s="2107"/>
      <c r="AR1022" s="1583"/>
      <c r="AS1022" s="1583"/>
      <c r="AT1022" s="1583"/>
      <c r="AU1022" s="1583"/>
      <c r="AV1022" s="1583"/>
      <c r="AW1022" s="1583"/>
      <c r="AX1022" s="1583"/>
      <c r="AY1022" s="1583"/>
    </row>
    <row r="1023" spans="1:96" s="682" customFormat="1" ht="12.75" customHeight="1">
      <c r="A1023" s="51"/>
      <c r="B1023" s="110"/>
      <c r="C1023" s="111"/>
      <c r="D1023" s="2099"/>
      <c r="E1023" s="2100"/>
      <c r="F1023" s="2100"/>
      <c r="G1023" s="2100"/>
      <c r="H1023" s="2100"/>
      <c r="I1023" s="2100"/>
      <c r="J1023" s="2100"/>
      <c r="K1023" s="2100"/>
      <c r="L1023" s="2100"/>
      <c r="M1023" s="2100"/>
      <c r="N1023" s="2100"/>
      <c r="O1023" s="2100"/>
      <c r="P1023" s="2100"/>
      <c r="Q1023" s="2100"/>
      <c r="R1023" s="2100"/>
      <c r="S1023" s="2100"/>
      <c r="T1023" s="2100"/>
      <c r="U1023" s="2100"/>
      <c r="V1023" s="2100"/>
      <c r="W1023" s="2100"/>
      <c r="X1023" s="2100"/>
      <c r="Y1023" s="2100"/>
      <c r="Z1023" s="2100"/>
      <c r="AA1023" s="2100"/>
      <c r="AB1023" s="2100"/>
      <c r="AC1023" s="2100"/>
      <c r="AD1023" s="2100"/>
      <c r="AE1023" s="2101"/>
      <c r="AF1023" s="110"/>
      <c r="AG1023" s="112"/>
      <c r="AH1023" s="112"/>
      <c r="AI1023" s="121"/>
      <c r="AJ1023" s="2108"/>
      <c r="AK1023" s="2109"/>
      <c r="AL1023" s="2109"/>
      <c r="AM1023" s="2109"/>
      <c r="AN1023" s="2109"/>
      <c r="AO1023" s="2109"/>
      <c r="AP1023" s="2109"/>
      <c r="AQ1023" s="2110"/>
      <c r="AR1023" s="1583"/>
      <c r="AS1023" s="1583"/>
      <c r="AT1023" s="1583"/>
      <c r="AU1023" s="1583"/>
      <c r="AV1023" s="1583"/>
      <c r="AW1023" s="1583"/>
      <c r="AX1023" s="1583"/>
      <c r="AY1023" s="1583"/>
      <c r="CR1023" s="25"/>
    </row>
    <row r="1024" spans="1:96" ht="12.75" customHeight="1">
      <c r="A1024" s="51"/>
      <c r="B1024" s="117"/>
      <c r="C1024" s="198" t="s">
        <v>2173</v>
      </c>
      <c r="D1024" s="2163" t="s">
        <v>2394</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18" t="str">
        <f>IF(X1027&gt;0,"Yes","No")</f>
        <v>Yes</v>
      </c>
      <c r="AH1024" s="2219"/>
      <c r="AI1024" s="125"/>
      <c r="AJ1024" s="2222">
        <f>IF((X1027=0),0,BA989*AJ975)</f>
        <v>55483853.120000005</v>
      </c>
      <c r="AK1024" s="2223"/>
      <c r="AL1024" s="2223"/>
      <c r="AM1024" s="2223"/>
      <c r="AN1024" s="2223"/>
      <c r="AO1024" s="2223"/>
      <c r="AP1024" s="2223"/>
      <c r="AQ1024" s="2224"/>
      <c r="AR1024" s="1583"/>
      <c r="AS1024" s="1583"/>
      <c r="AT1024" s="1583"/>
      <c r="AU1024" s="1583"/>
      <c r="AV1024" s="1583"/>
      <c r="AW1024" s="1583"/>
      <c r="AX1024" s="1583"/>
      <c r="AY1024" s="1583"/>
    </row>
    <row r="1025" spans="1:96" ht="12.75" customHeight="1">
      <c r="A1025" s="51"/>
      <c r="B1025" s="110"/>
      <c r="C1025" s="702"/>
      <c r="D1025" s="2138" t="s">
        <v>1546</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703"/>
      <c r="AH1025" s="703"/>
      <c r="AI1025" s="121"/>
      <c r="AJ1025" s="2225"/>
      <c r="AK1025" s="2226"/>
      <c r="AL1025" s="2226"/>
      <c r="AM1025" s="2226"/>
      <c r="AN1025" s="2226"/>
      <c r="AO1025" s="2226"/>
      <c r="AP1025" s="2226"/>
      <c r="AQ1025" s="2227"/>
      <c r="AR1025" s="1583"/>
      <c r="AS1025" s="1583"/>
      <c r="AT1025" s="1583"/>
      <c r="AU1025" s="1583"/>
      <c r="AV1025" s="1583"/>
      <c r="AW1025" s="1583"/>
      <c r="AX1025" s="1583"/>
      <c r="AY1025" s="1583"/>
    </row>
    <row r="1026" spans="1:96" ht="12.75" customHeight="1">
      <c r="A1026" s="51"/>
      <c r="B1026" s="110"/>
      <c r="C1026" s="702"/>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703"/>
      <c r="AH1026" s="703"/>
      <c r="AI1026" s="121"/>
      <c r="AJ1026" s="2225"/>
      <c r="AK1026" s="2226"/>
      <c r="AL1026" s="2226"/>
      <c r="AM1026" s="2226"/>
      <c r="AN1026" s="2226"/>
      <c r="AO1026" s="2226"/>
      <c r="AP1026" s="2226"/>
      <c r="AQ1026" s="2227"/>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16">
        <f>BA987</f>
        <v>155</v>
      </c>
      <c r="J1027" s="2217"/>
      <c r="K1027" s="11"/>
      <c r="L1027" s="200"/>
      <c r="M1027" s="200"/>
      <c r="N1027" s="200"/>
      <c r="O1027" s="200"/>
      <c r="P1027" s="200"/>
      <c r="Q1027" s="200"/>
      <c r="R1027" s="200"/>
      <c r="S1027" s="200"/>
      <c r="T1027" s="200"/>
      <c r="U1027" s="200"/>
      <c r="V1027" s="201" t="s">
        <v>1052</v>
      </c>
      <c r="W1027" s="80"/>
      <c r="X1027" s="2214">
        <f>BG635</f>
        <v>72</v>
      </c>
      <c r="Y1027" s="2215"/>
      <c r="Z1027" s="80"/>
      <c r="AA1027" s="80"/>
      <c r="AB1027" s="80"/>
      <c r="AC1027" s="80"/>
      <c r="AD1027" s="80"/>
      <c r="AE1027" s="81"/>
      <c r="AF1027" s="1622"/>
      <c r="AG1027" s="1623"/>
      <c r="AH1027" s="1623"/>
      <c r="AI1027" s="1624"/>
      <c r="AJ1027" s="2228"/>
      <c r="AK1027" s="2229"/>
      <c r="AL1027" s="2229"/>
      <c r="AM1027" s="2229"/>
      <c r="AN1027" s="2229"/>
      <c r="AO1027" s="2229"/>
      <c r="AP1027" s="2229"/>
      <c r="AQ1027" s="2230"/>
      <c r="AR1027" s="1583"/>
      <c r="AS1027" s="1583"/>
      <c r="AT1027" s="1583"/>
      <c r="AU1027" s="1583"/>
      <c r="AV1027" s="1583"/>
      <c r="AW1027" s="1583"/>
      <c r="AX1027" s="1583"/>
      <c r="AY1027" s="1583"/>
      <c r="CR1027" s="25"/>
    </row>
    <row r="1028" spans="1:96" ht="12.75" customHeight="1">
      <c r="A1028" s="51"/>
      <c r="B1028" s="117"/>
      <c r="C1028" s="198" t="s">
        <v>2174</v>
      </c>
      <c r="D1028" s="2144" t="s">
        <v>2395</v>
      </c>
      <c r="E1028" s="2145"/>
      <c r="F1028" s="2145"/>
      <c r="G1028" s="2145"/>
      <c r="H1028" s="2145"/>
      <c r="I1028" s="2145"/>
      <c r="J1028" s="2145"/>
      <c r="K1028" s="2145"/>
      <c r="L1028" s="2145"/>
      <c r="M1028" s="2145"/>
      <c r="N1028" s="2145"/>
      <c r="O1028" s="2145"/>
      <c r="P1028" s="2145"/>
      <c r="Q1028" s="2145"/>
      <c r="R1028" s="2145"/>
      <c r="S1028" s="2145"/>
      <c r="T1028" s="2145"/>
      <c r="U1028" s="2145"/>
      <c r="V1028" s="2145"/>
      <c r="W1028" s="2145"/>
      <c r="X1028" s="2145"/>
      <c r="Y1028" s="2145"/>
      <c r="Z1028" s="2145"/>
      <c r="AA1028" s="2145"/>
      <c r="AB1028" s="2145"/>
      <c r="AC1028" s="2145"/>
      <c r="AD1028" s="2145"/>
      <c r="AE1028" s="2146"/>
      <c r="AF1028" s="110"/>
      <c r="AG1028" s="2218" t="str">
        <f>IF(X1031&gt;0,"Yes","No")</f>
        <v>Yes</v>
      </c>
      <c r="AH1028" s="2219"/>
      <c r="AI1028" s="121"/>
      <c r="AJ1028" s="2222">
        <f>IF((X1031=0),0,(2*BA990)*AJ975)</f>
        <v>74782584.640000001</v>
      </c>
      <c r="AK1028" s="2223"/>
      <c r="AL1028" s="2223"/>
      <c r="AM1028" s="2223"/>
      <c r="AN1028" s="2223"/>
      <c r="AO1028" s="2223"/>
      <c r="AP1028" s="2223"/>
      <c r="AQ1028" s="2224"/>
      <c r="AR1028" s="1583"/>
      <c r="AS1028" s="1583"/>
      <c r="AT1028" s="1583"/>
      <c r="AU1028" s="1583"/>
      <c r="AV1028" s="1583"/>
      <c r="AW1028" s="1583"/>
      <c r="AX1028" s="1583"/>
      <c r="AY1028" s="1583"/>
    </row>
    <row r="1029" spans="1:96" ht="12.75" customHeight="1">
      <c r="A1029" s="51"/>
      <c r="B1029" s="110"/>
      <c r="C1029" s="702"/>
      <c r="D1029" s="2138" t="s">
        <v>1545</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703"/>
      <c r="AH1029" s="703"/>
      <c r="AI1029" s="121"/>
      <c r="AJ1029" s="2225"/>
      <c r="AK1029" s="2226"/>
      <c r="AL1029" s="2226"/>
      <c r="AM1029" s="2226"/>
      <c r="AN1029" s="2226"/>
      <c r="AO1029" s="2226"/>
      <c r="AP1029" s="2226"/>
      <c r="AQ1029" s="2227"/>
      <c r="AR1029" s="1583"/>
      <c r="AS1029" s="1583"/>
      <c r="AT1029" s="1583"/>
      <c r="AU1029" s="1583"/>
      <c r="AV1029" s="1583"/>
      <c r="AW1029" s="1583"/>
      <c r="AX1029" s="1583"/>
      <c r="AY1029" s="1583"/>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619"/>
      <c r="AG1030" s="1620"/>
      <c r="AH1030" s="1620"/>
      <c r="AI1030" s="1621"/>
      <c r="AJ1030" s="2225"/>
      <c r="AK1030" s="2226"/>
      <c r="AL1030" s="2226"/>
      <c r="AM1030" s="2226"/>
      <c r="AN1030" s="2226"/>
      <c r="AO1030" s="2226"/>
      <c r="AP1030" s="2226"/>
      <c r="AQ1030" s="2227"/>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16">
        <f>BA987</f>
        <v>155</v>
      </c>
      <c r="J1031" s="2217"/>
      <c r="K1031" s="51"/>
      <c r="L1031" s="200"/>
      <c r="M1031" s="200"/>
      <c r="N1031" s="200"/>
      <c r="O1031" s="200"/>
      <c r="P1031" s="200"/>
      <c r="Q1031" s="200"/>
      <c r="R1031" s="200"/>
      <c r="S1031" s="200"/>
      <c r="T1031" s="200"/>
      <c r="U1031" s="200"/>
      <c r="V1031" s="201" t="s">
        <v>1053</v>
      </c>
      <c r="X1031" s="2214">
        <f>BK635</f>
        <v>49</v>
      </c>
      <c r="Y1031" s="2215"/>
      <c r="AF1031" s="1622"/>
      <c r="AG1031" s="1623"/>
      <c r="AH1031" s="1623"/>
      <c r="AI1031" s="1624"/>
      <c r="AJ1031" s="2228"/>
      <c r="AK1031" s="2229"/>
      <c r="AL1031" s="2229"/>
      <c r="AM1031" s="2229"/>
      <c r="AN1031" s="2229"/>
      <c r="AO1031" s="2229"/>
      <c r="AP1031" s="2229"/>
      <c r="AQ1031" s="2230"/>
      <c r="AR1031" s="1583"/>
      <c r="AS1031" s="1583"/>
      <c r="AT1031" s="1583"/>
      <c r="AU1031" s="1583"/>
      <c r="AV1031" s="1583"/>
      <c r="AW1031" s="1583"/>
      <c r="AX1031" s="1583"/>
      <c r="AY1031" s="1583"/>
      <c r="CR1031" s="25"/>
    </row>
    <row r="1032" spans="1:96" ht="12.75" customHeight="1">
      <c r="A1032" s="51"/>
      <c r="B1032" s="158"/>
      <c r="C1032" s="159"/>
      <c r="D1032" s="2212" t="s">
        <v>546</v>
      </c>
      <c r="E1032" s="2212"/>
      <c r="F1032" s="2212"/>
      <c r="G1032" s="2212"/>
      <c r="H1032" s="2212"/>
      <c r="I1032" s="2212"/>
      <c r="J1032" s="2212"/>
      <c r="K1032" s="2212"/>
      <c r="L1032" s="2212"/>
      <c r="M1032" s="2212"/>
      <c r="N1032" s="2212"/>
      <c r="O1032" s="2212"/>
      <c r="P1032" s="2212"/>
      <c r="Q1032" s="2212"/>
      <c r="R1032" s="2212"/>
      <c r="S1032" s="2212"/>
      <c r="T1032" s="2212"/>
      <c r="U1032" s="2212"/>
      <c r="V1032" s="2212"/>
      <c r="W1032" s="2212"/>
      <c r="X1032" s="2212"/>
      <c r="Y1032" s="2212"/>
      <c r="Z1032" s="2212"/>
      <c r="AA1032" s="2212"/>
      <c r="AB1032" s="2212"/>
      <c r="AC1032" s="2212"/>
      <c r="AD1032" s="2212"/>
      <c r="AE1032" s="2212"/>
      <c r="AF1032" s="2212"/>
      <c r="AG1032" s="2212"/>
      <c r="AH1032" s="2212"/>
      <c r="AI1032" s="2213"/>
      <c r="AJ1032" s="2231">
        <f>SUM(AJ975:AQ1031)</f>
        <v>290814585.75999999</v>
      </c>
      <c r="AK1032" s="2232"/>
      <c r="AL1032" s="2232"/>
      <c r="AM1032" s="2232"/>
      <c r="AN1032" s="2232"/>
      <c r="AO1032" s="2232"/>
      <c r="AP1032" s="2232"/>
      <c r="AQ1032" s="2233"/>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4" t="s">
        <v>1932</v>
      </c>
      <c r="C1034" s="2554"/>
      <c r="D1034" s="2554"/>
      <c r="E1034" s="2554"/>
      <c r="F1034" s="2554"/>
      <c r="G1034" s="2554"/>
      <c r="H1034" s="2554"/>
      <c r="I1034" s="2554"/>
      <c r="J1034" s="2554"/>
      <c r="K1034" s="2554"/>
      <c r="L1034" s="2554"/>
      <c r="M1034" s="2554"/>
      <c r="N1034" s="2554"/>
      <c r="O1034" s="2554"/>
      <c r="P1034" s="2554"/>
      <c r="Q1034" s="2554"/>
      <c r="R1034" s="2554"/>
      <c r="S1034" s="2554"/>
      <c r="T1034" s="2554"/>
      <c r="U1034" s="2554"/>
      <c r="V1034" s="2554"/>
      <c r="W1034" s="2554"/>
      <c r="X1034" s="2554"/>
      <c r="Y1034" s="255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7"/>
      <c r="Y1035" s="2337"/>
      <c r="Z1035" s="2337"/>
      <c r="AA1035" s="2337"/>
      <c r="AB1035" s="2337"/>
      <c r="AC1035" s="2337"/>
      <c r="AD1035" s="2549">
        <f>R971</f>
        <v>712000</v>
      </c>
      <c r="AE1035" s="2470"/>
      <c r="AF1035" s="2470"/>
      <c r="AG1035" s="2470"/>
      <c r="AH1035" s="2470"/>
      <c r="AI1035" s="2470"/>
      <c r="AJ1035" s="2470"/>
      <c r="AK1035" s="247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8"/>
      <c r="Y1036" s="2338"/>
      <c r="Z1036" s="2338"/>
      <c r="AA1036" s="2338"/>
      <c r="AB1036" s="2338"/>
      <c r="AC1036" s="2338"/>
      <c r="AD1036" s="2106">
        <f>MEDIAN((BR809:BR866))</f>
        <v>364800</v>
      </c>
      <c r="AE1036" s="2106"/>
      <c r="AF1036" s="2106"/>
      <c r="AG1036" s="2106"/>
      <c r="AH1036" s="2106"/>
      <c r="AI1036" s="2106"/>
      <c r="AJ1036" s="2106"/>
      <c r="AK1036" s="210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50" t="s">
        <v>1934</v>
      </c>
      <c r="C1037" s="2550"/>
      <c r="D1037" s="2550"/>
      <c r="E1037" s="2550"/>
      <c r="F1037" s="2550"/>
      <c r="G1037" s="2550"/>
      <c r="H1037" s="2550"/>
      <c r="I1037" s="2550"/>
      <c r="J1037" s="2550"/>
      <c r="K1037" s="2550"/>
      <c r="L1037" s="2550"/>
      <c r="M1037" s="2550"/>
      <c r="N1037" s="2550"/>
      <c r="O1037" s="2550"/>
      <c r="P1037" s="2550"/>
      <c r="Q1037" s="2550"/>
      <c r="R1037" s="2550"/>
      <c r="S1037" s="2550"/>
      <c r="T1037" s="2550"/>
      <c r="U1037" s="2550"/>
      <c r="V1037" s="2550"/>
      <c r="W1037" s="2550"/>
      <c r="X1037" s="2550"/>
      <c r="Y1037" s="2550"/>
      <c r="Z1037" s="1416"/>
      <c r="AA1037" s="1416"/>
      <c r="AB1037" s="1416"/>
      <c r="AC1037" s="1416"/>
      <c r="AD1037" s="2546">
        <f>IF(((AD1035-AD1036)/AD1036)&gt;0.3,0.3,((AD1035-AD1036)/AD1036))</f>
        <v>0.3</v>
      </c>
      <c r="AE1037" s="2547"/>
      <c r="AF1037" s="2547"/>
      <c r="AG1037" s="2547"/>
      <c r="AH1037" s="2547"/>
      <c r="AI1037" s="2547"/>
      <c r="AJ1037" s="2547"/>
      <c r="AK1037" s="254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5">
        <f>IF(ISNA(IF((AJ999&gt;(AJ975*0.15)),"(f) cannot be greater than 15% of unadjusted eligible basis.",0)),"",(IF((AJ999&gt;(AJ975*0.15)),"(f) cannot be greater than 15% of unadjusted eligible basis.",0)))</f>
        <v>0</v>
      </c>
      <c r="C1039" s="2335"/>
      <c r="D1039" s="2335"/>
      <c r="E1039" s="2335"/>
      <c r="F1039" s="2335"/>
      <c r="G1039" s="2335"/>
      <c r="H1039" s="2335"/>
      <c r="I1039" s="2335"/>
      <c r="J1039" s="2335"/>
      <c r="K1039" s="2335"/>
      <c r="L1039" s="2335"/>
      <c r="M1039" s="2335"/>
      <c r="N1039" s="2335"/>
      <c r="O1039" s="2335"/>
      <c r="P1039" s="2335"/>
      <c r="Q1039" s="2335"/>
      <c r="R1039" s="2335"/>
      <c r="S1039" s="2335"/>
      <c r="T1039" s="2335"/>
      <c r="U1039" s="2335"/>
      <c r="V1039" s="2335"/>
      <c r="W1039" s="2335"/>
      <c r="X1039" s="2335"/>
      <c r="Y1039" s="2335"/>
      <c r="Z1039" s="2335"/>
      <c r="AA1039" s="2335"/>
      <c r="AB1039" s="2335"/>
      <c r="AC1039" s="2335"/>
      <c r="AD1039" s="2335"/>
      <c r="AE1039" s="2335"/>
      <c r="AF1039" s="2335"/>
      <c r="AG1039" s="2335"/>
      <c r="AH1039" s="2335"/>
      <c r="AI1039" s="2335"/>
      <c r="AJ1039" s="2335"/>
      <c r="AK1039" s="2335"/>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2" t="s">
        <v>852</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3" t="s">
        <v>626</v>
      </c>
      <c r="B1044" s="2033"/>
      <c r="C1044" s="13">
        <v>1</v>
      </c>
      <c r="D1044" s="1899" t="s">
        <v>1223</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3" t="s">
        <v>626</v>
      </c>
      <c r="B1050" s="2033"/>
      <c r="C1050" s="13">
        <v>2</v>
      </c>
      <c r="D1050" s="1899" t="s">
        <v>1222</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6" customHeight="1">
      <c r="A1056" s="2033" t="s">
        <v>626</v>
      </c>
      <c r="B1056" s="2033"/>
      <c r="C1056" s="13">
        <v>3</v>
      </c>
      <c r="D1056" s="1899" t="s">
        <v>1528</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6"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6"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6"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6"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6"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6" customHeight="1">
      <c r="A1063" s="2033" t="s">
        <v>626</v>
      </c>
      <c r="B1063" s="2033"/>
      <c r="C1063" s="13">
        <v>4</v>
      </c>
      <c r="D1063" s="1899" t="s">
        <v>1208</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6"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6"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6" customHeight="1">
      <c r="A1066" s="2033" t="s">
        <v>578</v>
      </c>
      <c r="B1066" s="2033"/>
      <c r="C1066" s="13">
        <v>5</v>
      </c>
      <c r="D1066" s="1899" t="s">
        <v>1417</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6"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6"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6"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6" customHeight="1">
      <c r="A1071" s="2033" t="s">
        <v>626</v>
      </c>
      <c r="B1071" s="2033"/>
      <c r="C1071" s="13">
        <v>6</v>
      </c>
      <c r="D1071" s="1899" t="s">
        <v>1209</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6"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6"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6" customHeight="1">
      <c r="A1074" s="2033" t="s">
        <v>626</v>
      </c>
      <c r="B1074" s="2033"/>
      <c r="C1074" s="318">
        <v>7</v>
      </c>
      <c r="D1074" s="1899" t="s">
        <v>1211</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6"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6"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6" customHeight="1">
      <c r="A1078" s="2033" t="s">
        <v>626</v>
      </c>
      <c r="B1078" s="2033"/>
      <c r="C1078" s="318">
        <v>8</v>
      </c>
      <c r="D1078" s="2336" t="s">
        <v>2169</v>
      </c>
      <c r="E1078" s="2336"/>
      <c r="F1078" s="2336"/>
      <c r="G1078" s="2336"/>
      <c r="H1078" s="2336"/>
      <c r="I1078" s="2336"/>
      <c r="J1078" s="2336"/>
      <c r="K1078" s="2336"/>
      <c r="L1078" s="2336"/>
      <c r="M1078" s="2336"/>
      <c r="N1078" s="2336"/>
      <c r="O1078" s="2336"/>
      <c r="P1078" s="2336"/>
      <c r="Q1078" s="2336"/>
      <c r="R1078" s="2336"/>
      <c r="S1078" s="2336"/>
      <c r="T1078" s="2336"/>
      <c r="U1078" s="2336"/>
      <c r="V1078" s="2336"/>
      <c r="W1078" s="2336"/>
      <c r="X1078" s="2336"/>
      <c r="Y1078" s="2336"/>
      <c r="Z1078" s="2336"/>
      <c r="AA1078" s="2336"/>
      <c r="AB1078" s="2336"/>
      <c r="AC1078" s="2336"/>
      <c r="AD1078" s="2336"/>
      <c r="AE1078" s="2336"/>
      <c r="AF1078" s="2336"/>
      <c r="AG1078" s="2336"/>
      <c r="AH1078" s="2336"/>
      <c r="AI1078" s="2336"/>
      <c r="AJ1078" s="2336"/>
      <c r="AK1078" s="2336"/>
    </row>
    <row r="1079" spans="1:96" ht="12.6" customHeight="1">
      <c r="A1079" s="235"/>
      <c r="B1079" s="235"/>
      <c r="C1079" s="318"/>
      <c r="D1079" s="2336"/>
      <c r="E1079" s="2336"/>
      <c r="F1079" s="2336"/>
      <c r="G1079" s="2336"/>
      <c r="H1079" s="2336"/>
      <c r="I1079" s="2336"/>
      <c r="J1079" s="2336"/>
      <c r="K1079" s="2336"/>
      <c r="L1079" s="2336"/>
      <c r="M1079" s="2336"/>
      <c r="N1079" s="2336"/>
      <c r="O1079" s="2336"/>
      <c r="P1079" s="2336"/>
      <c r="Q1079" s="2336"/>
      <c r="R1079" s="2336"/>
      <c r="S1079" s="2336"/>
      <c r="T1079" s="2336"/>
      <c r="U1079" s="2336"/>
      <c r="V1079" s="2336"/>
      <c r="W1079" s="2336"/>
      <c r="X1079" s="2336"/>
      <c r="Y1079" s="2336"/>
      <c r="Z1079" s="2336"/>
      <c r="AA1079" s="2336"/>
      <c r="AB1079" s="2336"/>
      <c r="AC1079" s="2336"/>
      <c r="AD1079" s="2336"/>
      <c r="AE1079" s="2336"/>
      <c r="AF1079" s="2336"/>
      <c r="AG1079" s="2336"/>
      <c r="AH1079" s="2336"/>
      <c r="AI1079" s="2336"/>
      <c r="AJ1079" s="2336"/>
      <c r="AK1079" s="2336"/>
    </row>
    <row r="1080" spans="1:96" ht="12.6" customHeight="1">
      <c r="A1080" s="235"/>
      <c r="B1080" s="235"/>
      <c r="C1080" s="318"/>
      <c r="D1080" s="2336"/>
      <c r="E1080" s="2336"/>
      <c r="F1080" s="2336"/>
      <c r="G1080" s="2336"/>
      <c r="H1080" s="2336"/>
      <c r="I1080" s="2336"/>
      <c r="J1080" s="2336"/>
      <c r="K1080" s="2336"/>
      <c r="L1080" s="2336"/>
      <c r="M1080" s="2336"/>
      <c r="N1080" s="2336"/>
      <c r="O1080" s="2336"/>
      <c r="P1080" s="2336"/>
      <c r="Q1080" s="2336"/>
      <c r="R1080" s="2336"/>
      <c r="S1080" s="2336"/>
      <c r="T1080" s="2336"/>
      <c r="U1080" s="2336"/>
      <c r="V1080" s="2336"/>
      <c r="W1080" s="2336"/>
      <c r="X1080" s="2336"/>
      <c r="Y1080" s="2336"/>
      <c r="Z1080" s="2336"/>
      <c r="AA1080" s="2336"/>
      <c r="AB1080" s="2336"/>
      <c r="AC1080" s="2336"/>
      <c r="AD1080" s="2336"/>
      <c r="AE1080" s="2336"/>
      <c r="AF1080" s="2336"/>
      <c r="AG1080" s="2336"/>
      <c r="AH1080" s="2336"/>
      <c r="AI1080" s="2336"/>
      <c r="AJ1080" s="2336"/>
      <c r="AK1080" s="2336"/>
      <c r="AL1080" s="682"/>
    </row>
    <row r="1081" spans="1:96" ht="12" customHeight="1">
      <c r="A1081" s="62"/>
      <c r="B1081" s="66"/>
      <c r="C1081" s="318"/>
      <c r="D1081" s="2336"/>
      <c r="E1081" s="2336"/>
      <c r="F1081" s="2336"/>
      <c r="G1081" s="2336"/>
      <c r="H1081" s="2336"/>
      <c r="I1081" s="2336"/>
      <c r="J1081" s="2336"/>
      <c r="K1081" s="2336"/>
      <c r="L1081" s="2336"/>
      <c r="M1081" s="2336"/>
      <c r="N1081" s="2336"/>
      <c r="O1081" s="2336"/>
      <c r="P1081" s="2336"/>
      <c r="Q1081" s="2336"/>
      <c r="R1081" s="2336"/>
      <c r="S1081" s="2336"/>
      <c r="T1081" s="2336"/>
      <c r="U1081" s="2336"/>
      <c r="V1081" s="2336"/>
      <c r="W1081" s="2336"/>
      <c r="X1081" s="2336"/>
      <c r="Y1081" s="2336"/>
      <c r="Z1081" s="2336"/>
      <c r="AA1081" s="2336"/>
      <c r="AB1081" s="2336"/>
      <c r="AC1081" s="2336"/>
      <c r="AD1081" s="2336"/>
      <c r="AE1081" s="2336"/>
      <c r="AF1081" s="2336"/>
      <c r="AG1081" s="2336"/>
      <c r="AH1081" s="2336"/>
      <c r="AI1081" s="2336"/>
      <c r="AJ1081" s="2336"/>
      <c r="AK1081" s="2336"/>
    </row>
    <row r="1082" spans="1:96" ht="12.6" customHeight="1">
      <c r="A1082" s="2033" t="s">
        <v>626</v>
      </c>
      <c r="B1082" s="2033"/>
      <c r="C1082" s="318">
        <v>9</v>
      </c>
      <c r="D1082" s="1899" t="s">
        <v>1210</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AM567:AS567"/>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F426:AH427"/>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D448:AF448"/>
    <mergeCell ref="T490:X490"/>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H513:AK513"/>
    <mergeCell ref="S401:U401"/>
    <mergeCell ref="Q499:AK499"/>
    <mergeCell ref="T494:X494"/>
    <mergeCell ref="Y495:AC495"/>
    <mergeCell ref="Q498:AK498"/>
    <mergeCell ref="T565:V565"/>
    <mergeCell ref="T566:V566"/>
    <mergeCell ref="AE564:AH564"/>
    <mergeCell ref="L520:AB52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X612:CB612"/>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5" zoomScale="110" zoomScaleNormal="110" zoomScaleSheetLayoutView="110" workbookViewId="0">
      <selection activeCell="H102" sqref="H10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2" t="s">
        <v>656</v>
      </c>
      <c r="G1" s="2583"/>
      <c r="H1" s="2583"/>
      <c r="I1" s="2583"/>
      <c r="J1" s="2583"/>
      <c r="K1" s="2583"/>
      <c r="L1" s="2583"/>
      <c r="M1" s="2583"/>
      <c r="N1" s="2583"/>
      <c r="O1" s="2583"/>
      <c r="P1" s="2583"/>
      <c r="Q1" s="2583"/>
      <c r="R1" s="2584"/>
      <c r="S1" s="168"/>
      <c r="T1" s="167"/>
      <c r="U1" s="169"/>
    </row>
    <row r="2" spans="1:21" s="208" customFormat="1" ht="71.25" customHeight="1">
      <c r="A2" s="207"/>
      <c r="B2" s="208" t="s">
        <v>24</v>
      </c>
      <c r="C2" s="208" t="s">
        <v>392</v>
      </c>
      <c r="D2" s="208" t="s">
        <v>391</v>
      </c>
      <c r="E2" s="208" t="s">
        <v>25</v>
      </c>
      <c r="F2" s="209" t="str">
        <f>Application!B637&amp;Application!C637</f>
        <v>1)Chase Tax Exempt Permanent Loan</v>
      </c>
      <c r="G2" s="209" t="str">
        <f>Application!B638&amp;Application!C638</f>
        <v>2)SF MOHCD Gap Loan</v>
      </c>
      <c r="H2" s="209" t="str">
        <f>Application!B639&amp;Application!C639</f>
        <v>3)HCD AHSC</v>
      </c>
      <c r="I2" s="209" t="str">
        <f>Application!B640&amp;Application!C640</f>
        <v>4)Accrued Deferred Interest</v>
      </c>
      <c r="J2" s="209" t="str">
        <f>Application!B641&amp;Application!C641</f>
        <v>5)Deferred Developer Fee</v>
      </c>
      <c r="K2" s="209" t="str">
        <f>Application!B642&amp;Application!C642</f>
        <v>6)GP Equity (Developer Fee)</v>
      </c>
      <c r="L2" s="209" t="str">
        <f>Application!B643&amp;Application!C643</f>
        <v>7)IIG</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v>0</v>
      </c>
      <c r="E4" s="217">
        <f>B4-SUM(F4:Q4)</f>
        <v>1</v>
      </c>
      <c r="F4" s="217"/>
      <c r="G4" s="217"/>
      <c r="H4" s="217"/>
      <c r="I4" s="217"/>
      <c r="J4" s="217"/>
      <c r="K4" s="217"/>
      <c r="L4" s="217"/>
      <c r="M4" s="217"/>
      <c r="N4" s="217"/>
      <c r="O4" s="217"/>
      <c r="P4" s="217"/>
      <c r="Q4" s="217"/>
      <c r="R4" s="879">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1</v>
      </c>
      <c r="C8" s="216">
        <f t="shared" ref="C8:Q8" si="0">SUM(C4:C7)</f>
        <v>1</v>
      </c>
      <c r="D8" s="216">
        <f t="shared" si="0"/>
        <v>0</v>
      </c>
      <c r="E8" s="216">
        <f t="shared" si="0"/>
        <v>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11919500</v>
      </c>
      <c r="C10" s="217">
        <v>11847002</v>
      </c>
      <c r="D10" s="217">
        <v>72498</v>
      </c>
      <c r="E10" s="217">
        <f>B10-SUM(F10:Q10)</f>
        <v>220500</v>
      </c>
      <c r="F10" s="217"/>
      <c r="G10" s="217"/>
      <c r="H10" s="217"/>
      <c r="I10" s="217"/>
      <c r="J10" s="217"/>
      <c r="K10" s="217"/>
      <c r="L10" s="217">
        <f>Application!AO643</f>
        <v>11699000</v>
      </c>
      <c r="M10" s="217"/>
      <c r="N10" s="217"/>
      <c r="O10" s="217"/>
      <c r="P10" s="217"/>
      <c r="Q10" s="217"/>
      <c r="R10" s="879">
        <f>SUM(E10:Q10)</f>
        <v>11919500</v>
      </c>
      <c r="S10" s="217">
        <f>C10</f>
        <v>11847002</v>
      </c>
      <c r="T10" s="217"/>
      <c r="U10" s="213"/>
    </row>
    <row r="11" spans="1:21" s="214" customFormat="1">
      <c r="A11" s="219" t="s">
        <v>631</v>
      </c>
      <c r="B11" s="216">
        <f>SUM(C11:D11)</f>
        <v>11919500</v>
      </c>
      <c r="C11" s="216">
        <f t="shared" ref="C11:Q11" si="1">SUM(C9:C10)</f>
        <v>11847002</v>
      </c>
      <c r="D11" s="216">
        <f t="shared" si="1"/>
        <v>72498</v>
      </c>
      <c r="E11" s="216">
        <f t="shared" si="1"/>
        <v>220500</v>
      </c>
      <c r="F11" s="216">
        <f t="shared" si="1"/>
        <v>0</v>
      </c>
      <c r="G11" s="216">
        <f t="shared" si="1"/>
        <v>0</v>
      </c>
      <c r="H11" s="216">
        <f t="shared" si="1"/>
        <v>0</v>
      </c>
      <c r="I11" s="216">
        <f t="shared" si="1"/>
        <v>0</v>
      </c>
      <c r="J11" s="216">
        <f t="shared" si="1"/>
        <v>0</v>
      </c>
      <c r="K11" s="216">
        <f t="shared" si="1"/>
        <v>0</v>
      </c>
      <c r="L11" s="216">
        <f t="shared" si="1"/>
        <v>11699000</v>
      </c>
      <c r="M11" s="216">
        <f t="shared" si="1"/>
        <v>0</v>
      </c>
      <c r="N11" s="216">
        <f t="shared" si="1"/>
        <v>0</v>
      </c>
      <c r="O11" s="216">
        <f t="shared" si="1"/>
        <v>0</v>
      </c>
      <c r="P11" s="216"/>
      <c r="Q11" s="216">
        <f t="shared" si="1"/>
        <v>0</v>
      </c>
      <c r="R11" s="534">
        <f>SUM(R9:R10)</f>
        <v>11919500</v>
      </c>
      <c r="S11" s="218"/>
      <c r="T11" s="220">
        <f>SUM(T9:T10)</f>
        <v>0</v>
      </c>
      <c r="U11" s="213"/>
    </row>
    <row r="12" spans="1:21" s="214" customFormat="1">
      <c r="A12" s="219" t="s">
        <v>89</v>
      </c>
      <c r="B12" s="216">
        <f t="shared" ref="B12:Q12" si="2">SUM(B8+B11)</f>
        <v>11919501</v>
      </c>
      <c r="C12" s="216">
        <f t="shared" si="2"/>
        <v>11847003</v>
      </c>
      <c r="D12" s="216">
        <f t="shared" si="2"/>
        <v>72498</v>
      </c>
      <c r="E12" s="216">
        <f t="shared" si="2"/>
        <v>220501</v>
      </c>
      <c r="F12" s="216">
        <f t="shared" si="2"/>
        <v>0</v>
      </c>
      <c r="G12" s="216">
        <f t="shared" si="2"/>
        <v>0</v>
      </c>
      <c r="H12" s="216">
        <f t="shared" si="2"/>
        <v>0</v>
      </c>
      <c r="I12" s="216">
        <f t="shared" si="2"/>
        <v>0</v>
      </c>
      <c r="J12" s="216">
        <f t="shared" si="2"/>
        <v>0</v>
      </c>
      <c r="K12" s="216">
        <f t="shared" si="2"/>
        <v>0</v>
      </c>
      <c r="L12" s="216">
        <f t="shared" si="2"/>
        <v>11699000</v>
      </c>
      <c r="M12" s="216">
        <f t="shared" si="2"/>
        <v>0</v>
      </c>
      <c r="N12" s="216">
        <f t="shared" si="2"/>
        <v>0</v>
      </c>
      <c r="O12" s="216">
        <f t="shared" si="2"/>
        <v>0</v>
      </c>
      <c r="P12" s="216"/>
      <c r="Q12" s="216">
        <f t="shared" si="2"/>
        <v>0</v>
      </c>
      <c r="R12" s="534">
        <f>SUM(R8+R11)</f>
        <v>11919501</v>
      </c>
      <c r="S12" s="218"/>
      <c r="T12" s="218"/>
      <c r="U12" s="213"/>
    </row>
    <row r="13" spans="1:21" s="214" customFormat="1">
      <c r="A13" s="449" t="s">
        <v>971</v>
      </c>
      <c r="B13" s="216">
        <f>SUM(C13+D13)</f>
        <v>261250</v>
      </c>
      <c r="C13" s="217">
        <f>11182+248479</f>
        <v>259661</v>
      </c>
      <c r="D13" s="217">
        <f>68+1521</f>
        <v>1589</v>
      </c>
      <c r="E13" s="217">
        <f>B13-SUM(F13:Q13)</f>
        <v>261250</v>
      </c>
      <c r="F13" s="217"/>
      <c r="G13" s="217"/>
      <c r="H13" s="217"/>
      <c r="I13" s="217"/>
      <c r="J13" s="217"/>
      <c r="K13" s="217"/>
      <c r="L13" s="217"/>
      <c r="M13" s="217"/>
      <c r="N13" s="217"/>
      <c r="O13" s="217"/>
      <c r="P13" s="217"/>
      <c r="Q13" s="217"/>
      <c r="R13" s="879">
        <f>SUM(E13:Q13)</f>
        <v>261250</v>
      </c>
      <c r="S13" s="217"/>
      <c r="T13" s="217"/>
      <c r="U13" s="213"/>
    </row>
    <row r="14" spans="1:21" s="214" customFormat="1" ht="24">
      <c r="A14" s="450" t="s">
        <v>1997</v>
      </c>
      <c r="B14" s="216">
        <f>SUM(C14+D14)</f>
        <v>0</v>
      </c>
      <c r="C14" s="217"/>
      <c r="D14" s="217"/>
      <c r="E14" s="217">
        <f t="shared" ref="E14:E15" si="3">B14-SUM(F14:Q14)</f>
        <v>0</v>
      </c>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f t="shared" si="3"/>
        <v>0</v>
      </c>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4">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4"/>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4"/>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9">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9">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9">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9">
        <f t="shared" si="5"/>
        <v>0</v>
      </c>
      <c r="S23" s="217"/>
      <c r="T23" s="217"/>
      <c r="U23" s="213"/>
    </row>
    <row r="24" spans="1:21" s="214" customFormat="1">
      <c r="A24" s="858" t="s">
        <v>1994</v>
      </c>
      <c r="B24" s="216">
        <f t="shared" si="4"/>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79">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3535441</v>
      </c>
      <c r="C29" s="217">
        <f>2569716+149088+795134</f>
        <v>3513938</v>
      </c>
      <c r="D29" s="217">
        <f>15725+912+4866</f>
        <v>21503</v>
      </c>
      <c r="E29" s="217">
        <f>B29-SUM(F29:Q29)</f>
        <v>3535441</v>
      </c>
      <c r="F29" s="217"/>
      <c r="G29" s="217"/>
      <c r="H29" s="217"/>
      <c r="I29" s="217"/>
      <c r="J29" s="217"/>
      <c r="K29" s="217"/>
      <c r="L29" s="217"/>
      <c r="M29" s="217"/>
      <c r="N29" s="217"/>
      <c r="O29" s="217"/>
      <c r="P29" s="217"/>
      <c r="Q29" s="217"/>
      <c r="R29" s="879">
        <f t="shared" ref="R29:R37" si="8">SUM(E29:Q29)</f>
        <v>3535441</v>
      </c>
      <c r="S29" s="217">
        <f>C29-149088</f>
        <v>3364850</v>
      </c>
      <c r="T29" s="217"/>
      <c r="U29" s="213"/>
    </row>
    <row r="30" spans="1:21" s="214" customFormat="1">
      <c r="A30" s="215" t="s">
        <v>634</v>
      </c>
      <c r="B30" s="216">
        <f t="shared" si="7"/>
        <v>120839362</v>
      </c>
      <c r="C30" s="217">
        <f>104893888+9540468+5670025</f>
        <v>120104381</v>
      </c>
      <c r="D30" s="217">
        <f>641900+58383+34698</f>
        <v>734981</v>
      </c>
      <c r="E30" s="217">
        <f t="shared" ref="E30:E37" si="9">B30-SUM(F30:Q30)</f>
        <v>43820727</v>
      </c>
      <c r="F30" s="217">
        <f>Application!AO637</f>
        <v>46401000</v>
      </c>
      <c r="G30" s="217">
        <f>Application!AO638</f>
        <v>10617635</v>
      </c>
      <c r="H30" s="217">
        <f>Application!AO639</f>
        <v>20000000</v>
      </c>
      <c r="I30" s="217"/>
      <c r="J30" s="217"/>
      <c r="K30" s="217"/>
      <c r="L30" s="217"/>
      <c r="M30" s="217"/>
      <c r="N30" s="217"/>
      <c r="O30" s="217"/>
      <c r="P30" s="217"/>
      <c r="Q30" s="217"/>
      <c r="R30" s="879">
        <f t="shared" si="8"/>
        <v>120839362</v>
      </c>
      <c r="S30" s="217">
        <f>C30</f>
        <v>120104381</v>
      </c>
      <c r="T30" s="217"/>
      <c r="U30" s="213"/>
    </row>
    <row r="31" spans="1:21" s="214" customFormat="1">
      <c r="A31" s="215" t="s">
        <v>635</v>
      </c>
      <c r="B31" s="216">
        <f t="shared" si="7"/>
        <v>3326410</v>
      </c>
      <c r="C31" s="217">
        <v>3306178</v>
      </c>
      <c r="D31" s="217">
        <v>20232</v>
      </c>
      <c r="E31" s="217">
        <f t="shared" si="9"/>
        <v>3326410</v>
      </c>
      <c r="F31" s="217"/>
      <c r="G31" s="217"/>
      <c r="H31" s="217"/>
      <c r="I31" s="217"/>
      <c r="J31" s="217"/>
      <c r="K31" s="217"/>
      <c r="L31" s="217"/>
      <c r="M31" s="217"/>
      <c r="N31" s="217"/>
      <c r="O31" s="217"/>
      <c r="P31" s="217"/>
      <c r="Q31" s="217"/>
      <c r="R31" s="879">
        <f t="shared" si="8"/>
        <v>3326410</v>
      </c>
      <c r="S31" s="217">
        <f t="shared" ref="S31:S37" si="10">C31</f>
        <v>3306178</v>
      </c>
      <c r="T31" s="217"/>
      <c r="U31" s="213"/>
    </row>
    <row r="32" spans="1:21" s="214" customFormat="1">
      <c r="A32" s="215" t="s">
        <v>142</v>
      </c>
      <c r="B32" s="216">
        <f t="shared" si="7"/>
        <v>1716564.5</v>
      </c>
      <c r="C32" s="217">
        <f>3412248/2</f>
        <v>1706124</v>
      </c>
      <c r="D32" s="217">
        <f>20881/2</f>
        <v>10440.5</v>
      </c>
      <c r="E32" s="217">
        <f t="shared" si="9"/>
        <v>1716564.5</v>
      </c>
      <c r="F32" s="217"/>
      <c r="G32" s="217"/>
      <c r="H32" s="217"/>
      <c r="I32" s="217"/>
      <c r="J32" s="217"/>
      <c r="K32" s="217"/>
      <c r="L32" s="217"/>
      <c r="M32" s="217"/>
      <c r="N32" s="217"/>
      <c r="O32" s="217"/>
      <c r="P32" s="217"/>
      <c r="Q32" s="217"/>
      <c r="R32" s="879">
        <f t="shared" si="8"/>
        <v>1716564.5</v>
      </c>
      <c r="S32" s="217">
        <f t="shared" si="10"/>
        <v>1706124</v>
      </c>
      <c r="T32" s="217"/>
      <c r="U32" s="213"/>
    </row>
    <row r="33" spans="1:21" s="214" customFormat="1">
      <c r="A33" s="215" t="s">
        <v>143</v>
      </c>
      <c r="B33" s="216">
        <f t="shared" si="7"/>
        <v>1716564.5</v>
      </c>
      <c r="C33" s="217">
        <f>3412248/2</f>
        <v>1706124</v>
      </c>
      <c r="D33" s="217">
        <f>20881/2</f>
        <v>10440.5</v>
      </c>
      <c r="E33" s="217">
        <f t="shared" si="9"/>
        <v>1716564.5</v>
      </c>
      <c r="F33" s="217"/>
      <c r="G33" s="217"/>
      <c r="H33" s="217"/>
      <c r="I33" s="217"/>
      <c r="J33" s="217"/>
      <c r="K33" s="217"/>
      <c r="L33" s="217"/>
      <c r="M33" s="217"/>
      <c r="N33" s="217"/>
      <c r="O33" s="217"/>
      <c r="P33" s="217"/>
      <c r="Q33" s="217"/>
      <c r="R33" s="879">
        <f t="shared" si="8"/>
        <v>1716564.5</v>
      </c>
      <c r="S33" s="217">
        <f t="shared" si="10"/>
        <v>1706124</v>
      </c>
      <c r="T33" s="217"/>
      <c r="U33" s="213"/>
    </row>
    <row r="34" spans="1:21" s="214" customFormat="1">
      <c r="A34" s="215" t="s">
        <v>144</v>
      </c>
      <c r="B34" s="216">
        <f t="shared" si="7"/>
        <v>0</v>
      </c>
      <c r="C34" s="217"/>
      <c r="D34" s="217"/>
      <c r="E34" s="217">
        <f t="shared" si="9"/>
        <v>0</v>
      </c>
      <c r="F34" s="217"/>
      <c r="G34" s="217"/>
      <c r="H34" s="217"/>
      <c r="I34" s="217"/>
      <c r="J34" s="217"/>
      <c r="K34" s="217"/>
      <c r="L34" s="217"/>
      <c r="M34" s="217"/>
      <c r="N34" s="217"/>
      <c r="O34" s="217"/>
      <c r="P34" s="217"/>
      <c r="Q34" s="217"/>
      <c r="R34" s="879">
        <f t="shared" si="8"/>
        <v>0</v>
      </c>
      <c r="S34" s="217">
        <f t="shared" si="10"/>
        <v>0</v>
      </c>
      <c r="T34" s="217"/>
      <c r="U34" s="213"/>
    </row>
    <row r="35" spans="1:21" s="214" customFormat="1">
      <c r="A35" s="215" t="s">
        <v>145</v>
      </c>
      <c r="B35" s="216">
        <f t="shared" si="7"/>
        <v>1963932</v>
      </c>
      <c r="C35" s="217">
        <f>1107522+646276+198188</f>
        <v>1951986</v>
      </c>
      <c r="D35" s="217">
        <f>6778+3955+1213</f>
        <v>11946</v>
      </c>
      <c r="E35" s="217">
        <f t="shared" si="9"/>
        <v>1963932</v>
      </c>
      <c r="F35" s="217"/>
      <c r="G35" s="217"/>
      <c r="H35" s="217"/>
      <c r="I35" s="217"/>
      <c r="J35" s="217"/>
      <c r="K35" s="217"/>
      <c r="L35" s="217"/>
      <c r="M35" s="217"/>
      <c r="N35" s="217"/>
      <c r="O35" s="217"/>
      <c r="P35" s="217"/>
      <c r="Q35" s="217"/>
      <c r="R35" s="879">
        <f t="shared" si="8"/>
        <v>1963932</v>
      </c>
      <c r="S35" s="217">
        <f t="shared" si="10"/>
        <v>1951986</v>
      </c>
      <c r="T35" s="217"/>
      <c r="U35" s="213"/>
    </row>
    <row r="36" spans="1:21" s="214" customFormat="1">
      <c r="A36" s="1809" t="s">
        <v>1994</v>
      </c>
      <c r="B36" s="216">
        <f t="shared" si="7"/>
        <v>288800</v>
      </c>
      <c r="C36" s="217">
        <v>287043</v>
      </c>
      <c r="D36" s="217">
        <v>1757</v>
      </c>
      <c r="E36" s="217">
        <f t="shared" si="9"/>
        <v>288800</v>
      </c>
      <c r="F36" s="217"/>
      <c r="G36" s="217"/>
      <c r="H36" s="217"/>
      <c r="I36" s="217"/>
      <c r="J36" s="217"/>
      <c r="K36" s="217"/>
      <c r="L36" s="217"/>
      <c r="M36" s="217"/>
      <c r="N36" s="217"/>
      <c r="O36" s="217"/>
      <c r="P36" s="217"/>
      <c r="Q36" s="217"/>
      <c r="R36" s="879">
        <f t="shared" si="8"/>
        <v>288800</v>
      </c>
      <c r="S36" s="217">
        <f t="shared" si="10"/>
        <v>287043</v>
      </c>
      <c r="T36" s="217"/>
      <c r="U36" s="213"/>
    </row>
    <row r="37" spans="1:21" s="214" customFormat="1">
      <c r="A37" s="222" t="s">
        <v>35</v>
      </c>
      <c r="B37" s="216">
        <f t="shared" si="7"/>
        <v>0</v>
      </c>
      <c r="C37" s="217"/>
      <c r="D37" s="217"/>
      <c r="E37" s="217">
        <f t="shared" si="9"/>
        <v>0</v>
      </c>
      <c r="F37" s="217"/>
      <c r="G37" s="217"/>
      <c r="H37" s="217"/>
      <c r="I37" s="217"/>
      <c r="J37" s="217"/>
      <c r="K37" s="217"/>
      <c r="L37" s="217"/>
      <c r="M37" s="217"/>
      <c r="N37" s="217"/>
      <c r="O37" s="217"/>
      <c r="P37" s="217"/>
      <c r="Q37" s="217"/>
      <c r="R37" s="879">
        <f t="shared" si="8"/>
        <v>0</v>
      </c>
      <c r="S37" s="217">
        <f t="shared" si="10"/>
        <v>0</v>
      </c>
      <c r="T37" s="217"/>
      <c r="U37" s="213"/>
    </row>
    <row r="38" spans="1:21" s="214" customFormat="1">
      <c r="A38" s="219" t="s">
        <v>148</v>
      </c>
      <c r="B38" s="216">
        <f t="shared" si="7"/>
        <v>133387074</v>
      </c>
      <c r="C38" s="216">
        <f>SUM(C29:C37)</f>
        <v>132575774</v>
      </c>
      <c r="D38" s="216">
        <f t="shared" ref="D38:Q38" si="11">SUM(D29:D37)</f>
        <v>811300</v>
      </c>
      <c r="E38" s="216">
        <f t="shared" si="11"/>
        <v>56368439</v>
      </c>
      <c r="F38" s="216">
        <f t="shared" si="11"/>
        <v>46401000</v>
      </c>
      <c r="G38" s="216">
        <f t="shared" si="11"/>
        <v>10617635</v>
      </c>
      <c r="H38" s="216">
        <f t="shared" si="11"/>
        <v>20000000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4">
        <f>SUM(R29:R37)</f>
        <v>133387074</v>
      </c>
      <c r="S38" s="220">
        <f>SUM(S29:S37)</f>
        <v>132426686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3800000</v>
      </c>
      <c r="C40" s="217">
        <v>3776887</v>
      </c>
      <c r="D40" s="217">
        <v>23113</v>
      </c>
      <c r="E40" s="217">
        <f>B40-SUM(F40:Q40)</f>
        <v>3800000</v>
      </c>
      <c r="F40" s="217"/>
      <c r="G40" s="217"/>
      <c r="H40" s="217"/>
      <c r="I40" s="217"/>
      <c r="J40" s="217"/>
      <c r="K40" s="217"/>
      <c r="L40" s="217"/>
      <c r="M40" s="217"/>
      <c r="N40" s="217"/>
      <c r="O40" s="217"/>
      <c r="P40" s="217"/>
      <c r="Q40" s="217"/>
      <c r="R40" s="879">
        <f>SUM(E40:Q40)</f>
        <v>3800000</v>
      </c>
      <c r="S40" s="217">
        <f>C40</f>
        <v>3776887</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3800000</v>
      </c>
      <c r="C42" s="216">
        <f>SUM(C39:C41)</f>
        <v>3776887</v>
      </c>
      <c r="D42" s="216">
        <f>SUM(D39:D41)</f>
        <v>23113</v>
      </c>
      <c r="E42" s="216">
        <f t="shared" ref="E42:T42" si="12">SUM(E40:E41)</f>
        <v>3800000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3800000</v>
      </c>
      <c r="S42" s="220">
        <f t="shared" si="12"/>
        <v>3776887</v>
      </c>
      <c r="T42" s="220">
        <f t="shared" si="12"/>
        <v>0</v>
      </c>
      <c r="U42" s="213"/>
    </row>
    <row r="43" spans="1:21" s="214" customFormat="1">
      <c r="A43" s="219" t="s">
        <v>153</v>
      </c>
      <c r="B43" s="216">
        <f>SUM(C43:D43)</f>
        <v>535001</v>
      </c>
      <c r="C43" s="217">
        <f>25000+30000+15000+140000+60000+240000+25000-D43+1</f>
        <v>531747</v>
      </c>
      <c r="D43" s="1702">
        <f>152+182+91+852+365+1460+152</f>
        <v>3254</v>
      </c>
      <c r="E43" s="217">
        <f>B43-SUM(F43:Q43)</f>
        <v>535001</v>
      </c>
      <c r="F43" s="217"/>
      <c r="G43" s="217"/>
      <c r="H43" s="217"/>
      <c r="I43" s="217"/>
      <c r="J43" s="217"/>
      <c r="K43" s="217"/>
      <c r="L43" s="217"/>
      <c r="M43" s="217"/>
      <c r="N43" s="217"/>
      <c r="O43" s="217"/>
      <c r="P43" s="217"/>
      <c r="Q43" s="217"/>
      <c r="R43" s="879">
        <f>SUM(E43:Q43)</f>
        <v>535001</v>
      </c>
      <c r="S43" s="217">
        <f>C43</f>
        <v>531747</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5760468</v>
      </c>
      <c r="C45" s="217">
        <f>4792542+967926</f>
        <v>5760468</v>
      </c>
      <c r="D45" s="217"/>
      <c r="E45" s="217">
        <f>B45-SUM(F45:Q45)</f>
        <v>5760468</v>
      </c>
      <c r="F45" s="217"/>
      <c r="G45" s="217"/>
      <c r="H45" s="217"/>
      <c r="I45" s="217"/>
      <c r="J45" s="217"/>
      <c r="K45" s="217"/>
      <c r="L45" s="217"/>
      <c r="M45" s="217"/>
      <c r="N45" s="217"/>
      <c r="O45" s="217"/>
      <c r="P45" s="217"/>
      <c r="Q45" s="217"/>
      <c r="R45" s="879">
        <f t="shared" ref="R45:R53" si="14">SUM(E45:Q45)</f>
        <v>5760468</v>
      </c>
      <c r="S45" s="217">
        <f>2693618</f>
        <v>2693618</v>
      </c>
      <c r="T45" s="217"/>
      <c r="U45" s="213"/>
    </row>
    <row r="46" spans="1:21" s="214" customFormat="1">
      <c r="A46" s="215" t="s">
        <v>156</v>
      </c>
      <c r="B46" s="216">
        <f t="shared" si="13"/>
        <v>1053817</v>
      </c>
      <c r="C46" s="217">
        <v>1053817</v>
      </c>
      <c r="D46" s="217"/>
      <c r="E46" s="217">
        <f t="shared" ref="E46:E53" si="15">B46-SUM(F46:Q46)</f>
        <v>1053817</v>
      </c>
      <c r="F46" s="217"/>
      <c r="G46" s="217"/>
      <c r="H46" s="217"/>
      <c r="I46" s="217"/>
      <c r="J46" s="217"/>
      <c r="K46" s="217"/>
      <c r="L46" s="217"/>
      <c r="M46" s="217"/>
      <c r="N46" s="217"/>
      <c r="O46" s="217"/>
      <c r="P46" s="217"/>
      <c r="Q46" s="217"/>
      <c r="R46" s="879">
        <f t="shared" si="14"/>
        <v>1053817</v>
      </c>
      <c r="S46" s="217">
        <v>84607</v>
      </c>
      <c r="T46" s="217"/>
      <c r="U46" s="213"/>
    </row>
    <row r="47" spans="1:21" s="214" customFormat="1">
      <c r="A47" s="297" t="s">
        <v>157</v>
      </c>
      <c r="B47" s="216">
        <f t="shared" si="13"/>
        <v>0</v>
      </c>
      <c r="C47" s="217"/>
      <c r="D47" s="217"/>
      <c r="E47" s="217">
        <f t="shared" si="15"/>
        <v>0</v>
      </c>
      <c r="F47" s="217"/>
      <c r="G47" s="217"/>
      <c r="H47" s="217"/>
      <c r="I47" s="217"/>
      <c r="J47" s="217"/>
      <c r="K47" s="217"/>
      <c r="L47" s="217"/>
      <c r="M47" s="217"/>
      <c r="N47" s="217"/>
      <c r="O47" s="217"/>
      <c r="P47" s="217"/>
      <c r="Q47" s="217"/>
      <c r="R47" s="879">
        <f t="shared" si="14"/>
        <v>0</v>
      </c>
      <c r="S47" s="217"/>
      <c r="T47" s="217"/>
      <c r="U47" s="213"/>
    </row>
    <row r="48" spans="1:21" s="214" customFormat="1">
      <c r="A48" s="215" t="s">
        <v>158</v>
      </c>
      <c r="B48" s="216">
        <f t="shared" si="13"/>
        <v>0</v>
      </c>
      <c r="C48" s="217"/>
      <c r="D48" s="217"/>
      <c r="E48" s="217">
        <f t="shared" si="15"/>
        <v>0</v>
      </c>
      <c r="F48" s="217"/>
      <c r="G48" s="217"/>
      <c r="H48" s="217"/>
      <c r="I48" s="217"/>
      <c r="J48" s="217"/>
      <c r="K48" s="217"/>
      <c r="L48" s="217"/>
      <c r="M48" s="217"/>
      <c r="N48" s="217"/>
      <c r="O48" s="217"/>
      <c r="P48" s="217"/>
      <c r="Q48" s="217"/>
      <c r="R48" s="879">
        <f t="shared" si="14"/>
        <v>0</v>
      </c>
      <c r="S48" s="217"/>
      <c r="T48" s="217"/>
      <c r="U48" s="213"/>
    </row>
    <row r="49" spans="1:21" s="214" customFormat="1">
      <c r="A49" s="215" t="s">
        <v>60</v>
      </c>
      <c r="B49" s="216">
        <f t="shared" si="13"/>
        <v>665344</v>
      </c>
      <c r="C49" s="217">
        <f>2222169-C46-C56-C65</f>
        <v>665344</v>
      </c>
      <c r="D49" s="217"/>
      <c r="E49" s="217">
        <f t="shared" si="15"/>
        <v>665344</v>
      </c>
      <c r="F49" s="217"/>
      <c r="G49" s="217"/>
      <c r="H49" s="217"/>
      <c r="I49" s="217"/>
      <c r="J49" s="217"/>
      <c r="K49" s="217"/>
      <c r="L49" s="217"/>
      <c r="M49" s="217"/>
      <c r="N49" s="217"/>
      <c r="O49" s="217"/>
      <c r="P49" s="217"/>
      <c r="Q49" s="217"/>
      <c r="R49" s="879">
        <f t="shared" si="14"/>
        <v>665344</v>
      </c>
      <c r="S49" s="217"/>
      <c r="T49" s="217"/>
      <c r="U49" s="213"/>
    </row>
    <row r="50" spans="1:21" s="214" customFormat="1">
      <c r="A50" s="215" t="s">
        <v>161</v>
      </c>
      <c r="B50" s="216">
        <f t="shared" si="13"/>
        <v>85000</v>
      </c>
      <c r="C50" s="217">
        <v>84483</v>
      </c>
      <c r="D50" s="217">
        <v>517</v>
      </c>
      <c r="E50" s="217">
        <f t="shared" si="15"/>
        <v>85000</v>
      </c>
      <c r="F50" s="217"/>
      <c r="G50" s="217"/>
      <c r="H50" s="217"/>
      <c r="I50" s="217"/>
      <c r="J50" s="217"/>
      <c r="K50" s="217"/>
      <c r="L50" s="217"/>
      <c r="M50" s="217"/>
      <c r="N50" s="217"/>
      <c r="O50" s="217"/>
      <c r="P50" s="217"/>
      <c r="Q50" s="217"/>
      <c r="R50" s="879">
        <f t="shared" si="14"/>
        <v>85000</v>
      </c>
      <c r="S50" s="217">
        <f>C50</f>
        <v>84483</v>
      </c>
      <c r="T50" s="217"/>
      <c r="U50" s="213"/>
    </row>
    <row r="51" spans="1:21" s="214" customFormat="1">
      <c r="A51" s="440" t="s">
        <v>159</v>
      </c>
      <c r="B51" s="216">
        <f t="shared" si="13"/>
        <v>15000</v>
      </c>
      <c r="C51" s="217">
        <v>14909</v>
      </c>
      <c r="D51" s="217">
        <v>91</v>
      </c>
      <c r="E51" s="217">
        <f t="shared" si="15"/>
        <v>15000</v>
      </c>
      <c r="F51" s="217"/>
      <c r="G51" s="217"/>
      <c r="H51" s="217"/>
      <c r="I51" s="217"/>
      <c r="J51" s="217"/>
      <c r="K51" s="217"/>
      <c r="L51" s="217"/>
      <c r="M51" s="217"/>
      <c r="N51" s="217"/>
      <c r="O51" s="217"/>
      <c r="P51" s="217"/>
      <c r="Q51" s="217"/>
      <c r="R51" s="879">
        <f t="shared" si="14"/>
        <v>15000</v>
      </c>
      <c r="S51" s="217">
        <f>C51</f>
        <v>14909</v>
      </c>
      <c r="T51" s="217"/>
      <c r="U51" s="213"/>
    </row>
    <row r="52" spans="1:21" s="214" customFormat="1">
      <c r="A52" s="215" t="s">
        <v>160</v>
      </c>
      <c r="B52" s="216">
        <f t="shared" si="13"/>
        <v>1646086</v>
      </c>
      <c r="C52" s="217">
        <v>1636074</v>
      </c>
      <c r="D52" s="217">
        <v>10012</v>
      </c>
      <c r="E52" s="217">
        <f t="shared" si="15"/>
        <v>1646086</v>
      </c>
      <c r="F52" s="217"/>
      <c r="G52" s="217"/>
      <c r="H52" s="217"/>
      <c r="I52" s="217"/>
      <c r="J52" s="217"/>
      <c r="K52" s="217"/>
      <c r="L52" s="217"/>
      <c r="M52" s="217"/>
      <c r="N52" s="217"/>
      <c r="O52" s="217"/>
      <c r="P52" s="217"/>
      <c r="Q52" s="217"/>
      <c r="R52" s="879">
        <f t="shared" si="14"/>
        <v>1646086</v>
      </c>
      <c r="S52" s="217">
        <f>C52</f>
        <v>1636074</v>
      </c>
      <c r="T52" s="217"/>
      <c r="U52" s="213"/>
    </row>
    <row r="53" spans="1:21" s="214" customFormat="1">
      <c r="A53" s="1857" t="s">
        <v>2614</v>
      </c>
      <c r="B53" s="216">
        <f t="shared" si="13"/>
        <v>892794</v>
      </c>
      <c r="C53" s="1702">
        <f>340253+549180</f>
        <v>889433</v>
      </c>
      <c r="D53" s="217">
        <v>3361</v>
      </c>
      <c r="E53" s="217">
        <f t="shared" si="15"/>
        <v>0</v>
      </c>
      <c r="F53" s="217"/>
      <c r="G53" s="217"/>
      <c r="H53" s="217"/>
      <c r="I53" s="217">
        <f>Application!AO640</f>
        <v>892794</v>
      </c>
      <c r="J53" s="217"/>
      <c r="K53" s="217"/>
      <c r="L53" s="217"/>
      <c r="M53" s="217"/>
      <c r="N53" s="217"/>
      <c r="O53" s="217"/>
      <c r="P53" s="217"/>
      <c r="Q53" s="217"/>
      <c r="R53" s="879">
        <f t="shared" si="14"/>
        <v>892794</v>
      </c>
      <c r="S53" s="217">
        <f>194419+387122</f>
        <v>581541</v>
      </c>
      <c r="T53" s="217"/>
      <c r="U53" s="213"/>
    </row>
    <row r="54" spans="1:21" s="224" customFormat="1">
      <c r="A54" s="219" t="s">
        <v>162</v>
      </c>
      <c r="B54" s="220">
        <f>SUM(C54:D54)</f>
        <v>10118509</v>
      </c>
      <c r="C54" s="220">
        <f t="shared" ref="C54:T54" si="16">SUM(C45:C53)</f>
        <v>10104528</v>
      </c>
      <c r="D54" s="220">
        <f t="shared" si="16"/>
        <v>13981</v>
      </c>
      <c r="E54" s="220">
        <f t="shared" si="16"/>
        <v>9225715</v>
      </c>
      <c r="F54" s="220">
        <f t="shared" si="16"/>
        <v>0</v>
      </c>
      <c r="G54" s="220">
        <f t="shared" si="16"/>
        <v>0</v>
      </c>
      <c r="H54" s="220">
        <f t="shared" si="16"/>
        <v>0</v>
      </c>
      <c r="I54" s="220">
        <f t="shared" si="16"/>
        <v>892794</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10118509</v>
      </c>
      <c r="S54" s="220">
        <f t="shared" si="16"/>
        <v>5095232</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348008</v>
      </c>
      <c r="C56" s="217">
        <v>348008</v>
      </c>
      <c r="D56" s="217"/>
      <c r="E56" s="217">
        <f t="shared" ref="E56:E61" si="18">B56-SUM(F56:Q56)</f>
        <v>348008</v>
      </c>
      <c r="F56" s="217"/>
      <c r="G56" s="217"/>
      <c r="H56" s="217"/>
      <c r="I56" s="217"/>
      <c r="J56" s="217"/>
      <c r="K56" s="217"/>
      <c r="L56" s="217"/>
      <c r="M56" s="217"/>
      <c r="N56" s="217"/>
      <c r="O56" s="217"/>
      <c r="P56" s="217"/>
      <c r="Q56" s="217"/>
      <c r="R56" s="879">
        <f t="shared" ref="R56:R61" si="19">SUM(E56:Q56)</f>
        <v>348008</v>
      </c>
      <c r="S56" s="218"/>
      <c r="T56" s="218"/>
      <c r="U56" s="213"/>
    </row>
    <row r="57" spans="1:21" s="303" customFormat="1">
      <c r="A57" s="297" t="s">
        <v>157</v>
      </c>
      <c r="B57" s="304">
        <f t="shared" si="17"/>
        <v>0</v>
      </c>
      <c r="C57" s="301"/>
      <c r="D57" s="301"/>
      <c r="E57" s="217">
        <f t="shared" si="18"/>
        <v>0</v>
      </c>
      <c r="F57" s="301"/>
      <c r="G57" s="301"/>
      <c r="H57" s="301"/>
      <c r="I57" s="301"/>
      <c r="J57" s="301"/>
      <c r="K57" s="301"/>
      <c r="L57" s="301"/>
      <c r="M57" s="301"/>
      <c r="N57" s="301"/>
      <c r="O57" s="301"/>
      <c r="P57" s="301"/>
      <c r="Q57" s="301"/>
      <c r="R57" s="879">
        <f t="shared" si="19"/>
        <v>0</v>
      </c>
      <c r="S57" s="305"/>
      <c r="T57" s="305"/>
      <c r="U57" s="302"/>
    </row>
    <row r="58" spans="1:21" s="214" customFormat="1">
      <c r="A58" s="215" t="s">
        <v>161</v>
      </c>
      <c r="B58" s="216">
        <f t="shared" si="17"/>
        <v>15000</v>
      </c>
      <c r="C58" s="217">
        <v>14909</v>
      </c>
      <c r="D58" s="217">
        <v>91</v>
      </c>
      <c r="E58" s="217">
        <f t="shared" si="18"/>
        <v>15000</v>
      </c>
      <c r="F58" s="217"/>
      <c r="G58" s="217"/>
      <c r="H58" s="217"/>
      <c r="I58" s="217"/>
      <c r="J58" s="217"/>
      <c r="K58" s="217"/>
      <c r="L58" s="217"/>
      <c r="M58" s="217"/>
      <c r="N58" s="217"/>
      <c r="O58" s="217"/>
      <c r="P58" s="217"/>
      <c r="Q58" s="217"/>
      <c r="R58" s="879">
        <f t="shared" si="19"/>
        <v>15000</v>
      </c>
      <c r="S58" s="218"/>
      <c r="T58" s="218"/>
      <c r="U58" s="213"/>
    </row>
    <row r="59" spans="1:21" s="214" customFormat="1">
      <c r="A59" s="440" t="s">
        <v>159</v>
      </c>
      <c r="B59" s="216">
        <f t="shared" si="17"/>
        <v>0</v>
      </c>
      <c r="C59" s="217"/>
      <c r="D59" s="217"/>
      <c r="E59" s="217">
        <f t="shared" si="18"/>
        <v>0</v>
      </c>
      <c r="F59" s="217"/>
      <c r="G59" s="217"/>
      <c r="H59" s="217"/>
      <c r="I59" s="217"/>
      <c r="J59" s="217"/>
      <c r="K59" s="217"/>
      <c r="L59" s="217"/>
      <c r="M59" s="217"/>
      <c r="N59" s="217"/>
      <c r="O59" s="217"/>
      <c r="P59" s="217"/>
      <c r="Q59" s="217"/>
      <c r="R59" s="879">
        <f t="shared" si="19"/>
        <v>0</v>
      </c>
      <c r="S59" s="218"/>
      <c r="T59" s="218"/>
      <c r="U59" s="213"/>
    </row>
    <row r="60" spans="1:21" s="214" customFormat="1">
      <c r="A60" s="215" t="s">
        <v>160</v>
      </c>
      <c r="B60" s="216">
        <f t="shared" si="17"/>
        <v>0</v>
      </c>
      <c r="C60" s="217"/>
      <c r="D60" s="217"/>
      <c r="E60" s="217">
        <f t="shared" si="18"/>
        <v>0</v>
      </c>
      <c r="F60" s="217"/>
      <c r="G60" s="217"/>
      <c r="H60" s="217"/>
      <c r="I60" s="217"/>
      <c r="J60" s="217"/>
      <c r="K60" s="217"/>
      <c r="L60" s="217"/>
      <c r="M60" s="217"/>
      <c r="N60" s="217"/>
      <c r="O60" s="217"/>
      <c r="P60" s="217"/>
      <c r="Q60" s="217"/>
      <c r="R60" s="879">
        <f t="shared" si="19"/>
        <v>0</v>
      </c>
      <c r="S60" s="218"/>
      <c r="T60" s="218"/>
      <c r="U60" s="213"/>
    </row>
    <row r="61" spans="1:21" s="214" customFormat="1">
      <c r="A61" s="222" t="s">
        <v>35</v>
      </c>
      <c r="B61" s="216">
        <f t="shared" si="17"/>
        <v>0</v>
      </c>
      <c r="C61" s="217"/>
      <c r="D61" s="217"/>
      <c r="E61" s="217">
        <f t="shared" si="18"/>
        <v>0</v>
      </c>
      <c r="F61" s="217"/>
      <c r="G61" s="217"/>
      <c r="H61" s="217"/>
      <c r="I61" s="217"/>
      <c r="J61" s="217"/>
      <c r="K61" s="217"/>
      <c r="L61" s="217"/>
      <c r="M61" s="217"/>
      <c r="N61" s="217"/>
      <c r="O61" s="217"/>
      <c r="P61" s="217"/>
      <c r="Q61" s="217"/>
      <c r="R61" s="879">
        <f t="shared" si="19"/>
        <v>0</v>
      </c>
      <c r="S61" s="218"/>
      <c r="T61" s="218"/>
      <c r="U61" s="213"/>
    </row>
    <row r="62" spans="1:21" s="214" customFormat="1" ht="13.7" customHeight="1">
      <c r="A62" s="219" t="s">
        <v>309</v>
      </c>
      <c r="B62" s="216">
        <f>SUM(C62:D62)</f>
        <v>363008</v>
      </c>
      <c r="C62" s="216">
        <f t="shared" ref="C62:R62" si="20">SUM(C56:C61)</f>
        <v>362917</v>
      </c>
      <c r="D62" s="216">
        <f t="shared" si="20"/>
        <v>91</v>
      </c>
      <c r="E62" s="216">
        <f t="shared" si="20"/>
        <v>363008</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363008</v>
      </c>
      <c r="S62" s="218"/>
      <c r="T62" s="218"/>
      <c r="U62" s="213"/>
    </row>
    <row r="63" spans="1:21" s="214" customFormat="1">
      <c r="A63" s="225" t="s">
        <v>310</v>
      </c>
      <c r="B63" s="216">
        <f t="shared" ref="B63:R63" si="21">SUM(B8+B11+B13+B14+B15+B26+B27+B38+B42+B43+B54+B62)</f>
        <v>160384343</v>
      </c>
      <c r="C63" s="216">
        <f t="shared" si="21"/>
        <v>159458517</v>
      </c>
      <c r="D63" s="216">
        <f t="shared" si="21"/>
        <v>925826</v>
      </c>
      <c r="E63" s="216">
        <f t="shared" si="21"/>
        <v>70773914</v>
      </c>
      <c r="F63" s="216">
        <f t="shared" si="21"/>
        <v>46401000</v>
      </c>
      <c r="G63" s="216">
        <f t="shared" si="21"/>
        <v>10617635</v>
      </c>
      <c r="H63" s="216">
        <f t="shared" si="21"/>
        <v>20000000</v>
      </c>
      <c r="I63" s="216">
        <f t="shared" si="21"/>
        <v>892794</v>
      </c>
      <c r="J63" s="216">
        <f t="shared" si="21"/>
        <v>0</v>
      </c>
      <c r="K63" s="216">
        <f t="shared" si="21"/>
        <v>0</v>
      </c>
      <c r="L63" s="216">
        <f t="shared" si="21"/>
        <v>11699000</v>
      </c>
      <c r="M63" s="216">
        <f t="shared" si="21"/>
        <v>0</v>
      </c>
      <c r="N63" s="216">
        <f t="shared" si="21"/>
        <v>0</v>
      </c>
      <c r="O63" s="216">
        <f t="shared" si="21"/>
        <v>0</v>
      </c>
      <c r="P63" s="216">
        <f t="shared" si="21"/>
        <v>0</v>
      </c>
      <c r="Q63" s="216">
        <f t="shared" si="21"/>
        <v>0</v>
      </c>
      <c r="R63" s="534">
        <f t="shared" si="21"/>
        <v>160384343</v>
      </c>
      <c r="S63" s="216">
        <f>SUM(S10+S13+S14+S15+S26+S27+S38+S42+S43+S54)</f>
        <v>153677554</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155000</v>
      </c>
      <c r="C65" s="217">
        <f>30000+65000+40000+20000</f>
        <v>155000</v>
      </c>
      <c r="D65" s="217"/>
      <c r="E65" s="217">
        <f t="shared" ref="E65:E69" si="22">B65-SUM(F65:Q65)</f>
        <v>155000</v>
      </c>
      <c r="F65" s="217"/>
      <c r="G65" s="217"/>
      <c r="H65" s="217"/>
      <c r="I65" s="217"/>
      <c r="J65" s="217"/>
      <c r="K65" s="217"/>
      <c r="L65" s="217"/>
      <c r="M65" s="217"/>
      <c r="N65" s="217"/>
      <c r="O65" s="217"/>
      <c r="P65" s="217"/>
      <c r="Q65" s="217"/>
      <c r="R65" s="879">
        <f>SUM(E65:Q65)</f>
        <v>155000</v>
      </c>
      <c r="S65" s="217">
        <f>2409+5219</f>
        <v>7628</v>
      </c>
      <c r="T65" s="217"/>
      <c r="U65" s="213"/>
    </row>
    <row r="66" spans="1:21" s="214" customFormat="1" ht="24" customHeight="1">
      <c r="A66" s="440" t="s">
        <v>1995</v>
      </c>
      <c r="B66" s="216">
        <f t="shared" ref="B66:B69" si="23">SUM(C66+D66)</f>
        <v>0</v>
      </c>
      <c r="C66" s="217"/>
      <c r="D66" s="217"/>
      <c r="E66" s="217">
        <f t="shared" si="22"/>
        <v>0</v>
      </c>
      <c r="F66" s="217"/>
      <c r="G66" s="217"/>
      <c r="H66" s="217"/>
      <c r="I66" s="217"/>
      <c r="J66" s="217"/>
      <c r="K66" s="217"/>
      <c r="L66" s="217"/>
      <c r="M66" s="217"/>
      <c r="N66" s="217"/>
      <c r="O66" s="217"/>
      <c r="P66" s="217"/>
      <c r="Q66" s="217"/>
      <c r="R66" s="879">
        <f t="shared" ref="R66:R68" si="24">SUM(E66:Q66)</f>
        <v>0</v>
      </c>
      <c r="S66" s="217"/>
      <c r="T66" s="217"/>
      <c r="U66" s="213"/>
    </row>
    <row r="67" spans="1:21" s="214" customFormat="1" ht="24" customHeight="1">
      <c r="A67" s="440" t="s">
        <v>1996</v>
      </c>
      <c r="B67" s="216">
        <f t="shared" si="23"/>
        <v>0</v>
      </c>
      <c r="C67" s="217"/>
      <c r="D67" s="217"/>
      <c r="E67" s="217">
        <f t="shared" si="22"/>
        <v>0</v>
      </c>
      <c r="F67" s="217"/>
      <c r="G67" s="217"/>
      <c r="H67" s="217"/>
      <c r="I67" s="217"/>
      <c r="J67" s="217"/>
      <c r="K67" s="217"/>
      <c r="L67" s="217"/>
      <c r="M67" s="217"/>
      <c r="N67" s="217"/>
      <c r="O67" s="217"/>
      <c r="P67" s="217"/>
      <c r="Q67" s="217"/>
      <c r="R67" s="879">
        <f t="shared" si="24"/>
        <v>0</v>
      </c>
      <c r="S67" s="217"/>
      <c r="T67" s="217"/>
      <c r="U67" s="213"/>
    </row>
    <row r="68" spans="1:21" s="214" customFormat="1" ht="12" customHeight="1">
      <c r="A68" s="440" t="s">
        <v>2002</v>
      </c>
      <c r="B68" s="216">
        <f t="shared" si="23"/>
        <v>0</v>
      </c>
      <c r="C68" s="217"/>
      <c r="D68" s="217"/>
      <c r="E68" s="217">
        <f t="shared" si="22"/>
        <v>0</v>
      </c>
      <c r="F68" s="217"/>
      <c r="G68" s="217"/>
      <c r="H68" s="217"/>
      <c r="I68" s="217"/>
      <c r="J68" s="217"/>
      <c r="K68" s="217"/>
      <c r="L68" s="217"/>
      <c r="M68" s="217"/>
      <c r="N68" s="217"/>
      <c r="O68" s="217"/>
      <c r="P68" s="217"/>
      <c r="Q68" s="217"/>
      <c r="R68" s="879">
        <f t="shared" si="24"/>
        <v>0</v>
      </c>
      <c r="S68" s="217"/>
      <c r="T68" s="217"/>
      <c r="U68" s="213"/>
    </row>
    <row r="69" spans="1:21" s="214" customFormat="1">
      <c r="A69" s="1857" t="s">
        <v>2635</v>
      </c>
      <c r="B69" s="216">
        <f t="shared" si="23"/>
        <v>187500</v>
      </c>
      <c r="C69" s="217">
        <f>59635+19878+19878+86968</f>
        <v>186359</v>
      </c>
      <c r="D69" s="217">
        <f>365+122+122+532</f>
        <v>1141</v>
      </c>
      <c r="E69" s="217">
        <f t="shared" si="22"/>
        <v>187500</v>
      </c>
      <c r="F69" s="217"/>
      <c r="G69" s="217"/>
      <c r="H69" s="217"/>
      <c r="I69" s="217"/>
      <c r="J69" s="217"/>
      <c r="K69" s="217"/>
      <c r="L69" s="217"/>
      <c r="M69" s="217"/>
      <c r="N69" s="217"/>
      <c r="O69" s="217"/>
      <c r="P69" s="217"/>
      <c r="Q69" s="217"/>
      <c r="R69" s="879">
        <f>SUM(E69:Q69)</f>
        <v>187500</v>
      </c>
      <c r="S69" s="217">
        <v>59635</v>
      </c>
      <c r="T69" s="217"/>
      <c r="U69" s="213"/>
    </row>
    <row r="70" spans="1:21" s="214" customFormat="1">
      <c r="A70" s="219" t="s">
        <v>1999</v>
      </c>
      <c r="B70" s="216">
        <f>SUM(C70:D70)</f>
        <v>342500</v>
      </c>
      <c r="C70" s="216">
        <f>SUM(C65:C69)</f>
        <v>341359</v>
      </c>
      <c r="D70" s="216">
        <f>SUM(D65:D69)</f>
        <v>1141</v>
      </c>
      <c r="E70" s="216">
        <f t="shared" ref="E70:T70" si="25">SUM(E65:E69)</f>
        <v>342500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4">
        <f t="shared" si="25"/>
        <v>342500</v>
      </c>
      <c r="S70" s="220">
        <f t="shared" si="25"/>
        <v>67263</v>
      </c>
      <c r="T70" s="220">
        <f t="shared" si="25"/>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6">B72-SUM(F72:Q72)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si="26"/>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 t="shared" si="26"/>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1203073</v>
      </c>
      <c r="C75" s="217">
        <v>1203073</v>
      </c>
      <c r="D75" s="217"/>
      <c r="E75" s="217">
        <f t="shared" si="26"/>
        <v>1203073</v>
      </c>
      <c r="F75" s="217"/>
      <c r="G75" s="217"/>
      <c r="H75" s="217"/>
      <c r="I75" s="217"/>
      <c r="J75" s="217"/>
      <c r="K75" s="217"/>
      <c r="L75" s="217"/>
      <c r="M75" s="217"/>
      <c r="N75" s="217"/>
      <c r="O75" s="217"/>
      <c r="P75" s="217"/>
      <c r="Q75" s="217"/>
      <c r="R75" s="879">
        <f>SUM(E75:Q75)</f>
        <v>1203073</v>
      </c>
      <c r="S75" s="218"/>
      <c r="T75" s="218"/>
      <c r="U75" s="213"/>
    </row>
    <row r="76" spans="1:21" s="214" customFormat="1">
      <c r="A76" s="1857" t="s">
        <v>2636</v>
      </c>
      <c r="B76" s="216">
        <f>SUM(C76+D76)</f>
        <v>2183712</v>
      </c>
      <c r="C76" s="217">
        <v>2183712</v>
      </c>
      <c r="D76" s="217"/>
      <c r="E76" s="217">
        <f t="shared" si="26"/>
        <v>2183712</v>
      </c>
      <c r="F76" s="217"/>
      <c r="G76" s="217"/>
      <c r="H76" s="217"/>
      <c r="I76" s="217"/>
      <c r="J76" s="217"/>
      <c r="K76" s="217"/>
      <c r="L76" s="217"/>
      <c r="M76" s="217"/>
      <c r="N76" s="217"/>
      <c r="O76" s="217"/>
      <c r="P76" s="217"/>
      <c r="Q76" s="217"/>
      <c r="R76" s="879">
        <f>SUM(E76:Q76)</f>
        <v>2183712</v>
      </c>
      <c r="S76" s="218"/>
      <c r="T76" s="218"/>
      <c r="U76" s="213"/>
    </row>
    <row r="77" spans="1:21" s="214" customFormat="1">
      <c r="A77" s="219" t="s">
        <v>641</v>
      </c>
      <c r="B77" s="216">
        <f>SUM(C77:D77)</f>
        <v>3386785</v>
      </c>
      <c r="C77" s="216">
        <f>SUM(C72:C76)</f>
        <v>3386785</v>
      </c>
      <c r="D77" s="216">
        <f>SUM(D72:D76)</f>
        <v>0</v>
      </c>
      <c r="E77" s="216">
        <f t="shared" ref="E77:Q77" si="27">SUM(E72:E76)</f>
        <v>3386785</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4">
        <f>SUM(R72:R76)</f>
        <v>3386785</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5377736</v>
      </c>
      <c r="C79" s="217">
        <v>5345027</v>
      </c>
      <c r="D79" s="217">
        <v>32709</v>
      </c>
      <c r="E79" s="217">
        <f t="shared" ref="E79" si="28">B79-SUM(F79:Q79)</f>
        <v>5377736</v>
      </c>
      <c r="F79" s="217"/>
      <c r="G79" s="217"/>
      <c r="H79" s="217"/>
      <c r="I79" s="217"/>
      <c r="J79" s="217"/>
      <c r="K79" s="217"/>
      <c r="L79" s="217"/>
      <c r="M79" s="217"/>
      <c r="N79" s="217"/>
      <c r="O79" s="217"/>
      <c r="P79" s="217"/>
      <c r="Q79" s="217"/>
      <c r="R79" s="879">
        <f>SUM(E79:Q79)</f>
        <v>5377736</v>
      </c>
      <c r="S79" s="217">
        <f>C79</f>
        <v>5345027</v>
      </c>
      <c r="T79" s="217"/>
      <c r="U79" s="213"/>
    </row>
    <row r="80" spans="1:21" s="214" customFormat="1">
      <c r="A80" s="440" t="s">
        <v>61</v>
      </c>
      <c r="B80" s="216">
        <f>SUM(C80:D80)</f>
        <v>885683</v>
      </c>
      <c r="C80" s="217">
        <v>880296</v>
      </c>
      <c r="D80" s="217">
        <v>5387</v>
      </c>
      <c r="E80" s="217">
        <f>B80-SUM(F80:Q80)</f>
        <v>885683</v>
      </c>
      <c r="F80" s="217"/>
      <c r="G80" s="217"/>
      <c r="H80" s="217"/>
      <c r="I80" s="217"/>
      <c r="J80" s="217"/>
      <c r="K80" s="217"/>
      <c r="L80" s="217"/>
      <c r="M80" s="217"/>
      <c r="N80" s="217"/>
      <c r="O80" s="217"/>
      <c r="P80" s="217"/>
      <c r="Q80" s="217"/>
      <c r="R80" s="879">
        <f>SUM(E80:Q80)</f>
        <v>885683</v>
      </c>
      <c r="S80" s="217">
        <f>C80</f>
        <v>880296</v>
      </c>
      <c r="T80" s="217"/>
      <c r="U80" s="213"/>
    </row>
    <row r="81" spans="1:21" s="214" customFormat="1">
      <c r="A81" s="219" t="s">
        <v>1419</v>
      </c>
      <c r="B81" s="216">
        <f>SUM(C81:D81)</f>
        <v>6263419</v>
      </c>
      <c r="C81" s="859">
        <f>SUM(C79:C80)</f>
        <v>6225323</v>
      </c>
      <c r="D81" s="859">
        <f t="shared" ref="D81:T81" si="29">SUM(D79:D80)</f>
        <v>38096</v>
      </c>
      <c r="E81" s="859">
        <f t="shared" si="29"/>
        <v>6263419</v>
      </c>
      <c r="F81" s="859">
        <f t="shared" si="29"/>
        <v>0</v>
      </c>
      <c r="G81" s="859">
        <f t="shared" si="29"/>
        <v>0</v>
      </c>
      <c r="H81" s="859">
        <f t="shared" si="29"/>
        <v>0</v>
      </c>
      <c r="I81" s="859">
        <f t="shared" si="29"/>
        <v>0</v>
      </c>
      <c r="J81" s="859">
        <f t="shared" si="29"/>
        <v>0</v>
      </c>
      <c r="K81" s="859">
        <f t="shared" si="29"/>
        <v>0</v>
      </c>
      <c r="L81" s="859">
        <f t="shared" si="29"/>
        <v>0</v>
      </c>
      <c r="M81" s="859">
        <f t="shared" si="29"/>
        <v>0</v>
      </c>
      <c r="N81" s="859">
        <f t="shared" si="29"/>
        <v>0</v>
      </c>
      <c r="O81" s="859">
        <f t="shared" si="29"/>
        <v>0</v>
      </c>
      <c r="P81" s="859">
        <f t="shared" si="29"/>
        <v>0</v>
      </c>
      <c r="Q81" s="859">
        <f t="shared" si="29"/>
        <v>0</v>
      </c>
      <c r="R81" s="859">
        <f t="shared" si="29"/>
        <v>6263419</v>
      </c>
      <c r="S81" s="859">
        <f t="shared" si="29"/>
        <v>6225323</v>
      </c>
      <c r="T81" s="859">
        <f t="shared" si="29"/>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0">SUM(C83+D83)</f>
        <v>157731</v>
      </c>
      <c r="C83" s="217">
        <v>157731</v>
      </c>
      <c r="D83" s="217"/>
      <c r="E83" s="217">
        <f>B83-SUM(F83:Q83)</f>
        <v>157731</v>
      </c>
      <c r="F83" s="217"/>
      <c r="G83" s="217"/>
      <c r="H83" s="217"/>
      <c r="I83" s="217"/>
      <c r="J83" s="217"/>
      <c r="K83" s="217"/>
      <c r="L83" s="217"/>
      <c r="M83" s="217"/>
      <c r="N83" s="217"/>
      <c r="O83" s="217"/>
      <c r="P83" s="217"/>
      <c r="Q83" s="217"/>
      <c r="R83" s="879">
        <f t="shared" ref="R83:R95" si="31">SUM(E83:Q83)</f>
        <v>157731</v>
      </c>
      <c r="S83" s="218"/>
      <c r="T83" s="218"/>
      <c r="U83" s="213"/>
    </row>
    <row r="84" spans="1:21" s="214" customFormat="1">
      <c r="A84" s="215" t="s">
        <v>825</v>
      </c>
      <c r="B84" s="216">
        <f t="shared" si="30"/>
        <v>316500</v>
      </c>
      <c r="C84" s="217">
        <v>314575</v>
      </c>
      <c r="D84" s="217">
        <v>1925</v>
      </c>
      <c r="E84" s="217">
        <f t="shared" ref="E84:E95" si="32">B84-SUM(F84:Q84)</f>
        <v>316500</v>
      </c>
      <c r="F84" s="217"/>
      <c r="G84" s="217"/>
      <c r="H84" s="217"/>
      <c r="I84" s="217"/>
      <c r="J84" s="217"/>
      <c r="K84" s="217"/>
      <c r="L84" s="217"/>
      <c r="M84" s="217"/>
      <c r="N84" s="217"/>
      <c r="O84" s="217"/>
      <c r="P84" s="217"/>
      <c r="Q84" s="217"/>
      <c r="R84" s="879">
        <f t="shared" si="31"/>
        <v>316500</v>
      </c>
      <c r="S84" s="217">
        <f>C84</f>
        <v>314575</v>
      </c>
      <c r="T84" s="217"/>
      <c r="U84" s="213"/>
    </row>
    <row r="85" spans="1:21" s="214" customFormat="1">
      <c r="A85" s="215" t="s">
        <v>826</v>
      </c>
      <c r="B85" s="216">
        <f t="shared" si="30"/>
        <v>1333614</v>
      </c>
      <c r="C85" s="217">
        <v>1325503</v>
      </c>
      <c r="D85" s="217">
        <v>8111</v>
      </c>
      <c r="E85" s="217">
        <f t="shared" si="32"/>
        <v>1333614</v>
      </c>
      <c r="F85" s="217"/>
      <c r="G85" s="217"/>
      <c r="H85" s="217"/>
      <c r="I85" s="217"/>
      <c r="J85" s="217"/>
      <c r="K85" s="217"/>
      <c r="L85" s="217"/>
      <c r="M85" s="217"/>
      <c r="N85" s="217"/>
      <c r="O85" s="217"/>
      <c r="P85" s="217"/>
      <c r="Q85" s="217"/>
      <c r="R85" s="879">
        <f t="shared" si="31"/>
        <v>1333614</v>
      </c>
      <c r="S85" s="217">
        <f t="shared" ref="S85:S86" si="33">C85</f>
        <v>1325503</v>
      </c>
      <c r="T85" s="217"/>
      <c r="U85" s="213"/>
    </row>
    <row r="86" spans="1:21" s="214" customFormat="1">
      <c r="A86" s="215" t="s">
        <v>827</v>
      </c>
      <c r="B86" s="216">
        <f t="shared" si="30"/>
        <v>1566540</v>
      </c>
      <c r="C86" s="217">
        <f>1258837+298175</f>
        <v>1557012</v>
      </c>
      <c r="D86" s="217">
        <f>7703+1825</f>
        <v>9528</v>
      </c>
      <c r="E86" s="217">
        <f t="shared" si="32"/>
        <v>1566540</v>
      </c>
      <c r="F86" s="217"/>
      <c r="G86" s="217"/>
      <c r="H86" s="217"/>
      <c r="I86" s="217"/>
      <c r="J86" s="217"/>
      <c r="K86" s="217"/>
      <c r="L86" s="217"/>
      <c r="M86" s="217"/>
      <c r="N86" s="217"/>
      <c r="O86" s="217"/>
      <c r="P86" s="217"/>
      <c r="Q86" s="217"/>
      <c r="R86" s="879">
        <f t="shared" si="31"/>
        <v>1566540</v>
      </c>
      <c r="S86" s="217">
        <f t="shared" si="33"/>
        <v>1557012</v>
      </c>
      <c r="T86" s="217"/>
      <c r="U86" s="213"/>
    </row>
    <row r="87" spans="1:21" s="214" customFormat="1">
      <c r="A87" s="215" t="s">
        <v>828</v>
      </c>
      <c r="B87" s="216">
        <f t="shared" si="30"/>
        <v>0</v>
      </c>
      <c r="C87" s="217"/>
      <c r="D87" s="217"/>
      <c r="E87" s="217">
        <f t="shared" si="32"/>
        <v>0</v>
      </c>
      <c r="F87" s="217"/>
      <c r="G87" s="217"/>
      <c r="H87" s="217"/>
      <c r="I87" s="217"/>
      <c r="J87" s="217"/>
      <c r="K87" s="217"/>
      <c r="L87" s="217"/>
      <c r="M87" s="217"/>
      <c r="N87" s="217"/>
      <c r="O87" s="217"/>
      <c r="P87" s="217"/>
      <c r="Q87" s="217"/>
      <c r="R87" s="879">
        <f t="shared" si="31"/>
        <v>0</v>
      </c>
      <c r="S87" s="217"/>
      <c r="T87" s="217"/>
      <c r="U87" s="213"/>
    </row>
    <row r="88" spans="1:21" s="214" customFormat="1">
      <c r="A88" s="215" t="s">
        <v>829</v>
      </c>
      <c r="B88" s="216">
        <f t="shared" si="30"/>
        <v>994400</v>
      </c>
      <c r="C88" s="217">
        <f>344400+650000</f>
        <v>994400</v>
      </c>
      <c r="D88" s="217"/>
      <c r="E88" s="217">
        <f t="shared" si="32"/>
        <v>994400</v>
      </c>
      <c r="F88" s="217"/>
      <c r="G88" s="217"/>
      <c r="H88" s="217"/>
      <c r="I88" s="217"/>
      <c r="J88" s="217"/>
      <c r="K88" s="217"/>
      <c r="L88" s="217"/>
      <c r="M88" s="217"/>
      <c r="N88" s="217"/>
      <c r="O88" s="217"/>
      <c r="P88" s="217"/>
      <c r="Q88" s="217"/>
      <c r="R88" s="879">
        <f t="shared" si="31"/>
        <v>994400</v>
      </c>
      <c r="S88" s="218"/>
      <c r="T88" s="218"/>
      <c r="U88" s="213"/>
    </row>
    <row r="89" spans="1:21" s="214" customFormat="1">
      <c r="A89" s="215" t="s">
        <v>830</v>
      </c>
      <c r="B89" s="216">
        <f t="shared" si="30"/>
        <v>314000</v>
      </c>
      <c r="C89" s="217">
        <v>314000</v>
      </c>
      <c r="D89" s="217"/>
      <c r="E89" s="217">
        <f t="shared" si="32"/>
        <v>314000</v>
      </c>
      <c r="F89" s="217"/>
      <c r="G89" s="217"/>
      <c r="H89" s="217"/>
      <c r="I89" s="217"/>
      <c r="J89" s="217"/>
      <c r="K89" s="217"/>
      <c r="L89" s="217"/>
      <c r="M89" s="217"/>
      <c r="N89" s="217"/>
      <c r="O89" s="217"/>
      <c r="P89" s="217"/>
      <c r="Q89" s="217"/>
      <c r="R89" s="879">
        <f t="shared" si="31"/>
        <v>314000</v>
      </c>
      <c r="S89" s="217">
        <f>C89</f>
        <v>314000</v>
      </c>
      <c r="T89" s="217"/>
      <c r="U89" s="213"/>
    </row>
    <row r="90" spans="1:21" s="214" customFormat="1">
      <c r="A90" s="215" t="s">
        <v>831</v>
      </c>
      <c r="B90" s="216">
        <f t="shared" si="30"/>
        <v>16000</v>
      </c>
      <c r="C90" s="217">
        <v>16000</v>
      </c>
      <c r="D90" s="217"/>
      <c r="E90" s="217">
        <f t="shared" si="32"/>
        <v>16000</v>
      </c>
      <c r="F90" s="217"/>
      <c r="G90" s="217"/>
      <c r="H90" s="217"/>
      <c r="I90" s="217"/>
      <c r="J90" s="217"/>
      <c r="K90" s="217"/>
      <c r="L90" s="217"/>
      <c r="M90" s="217"/>
      <c r="N90" s="217"/>
      <c r="O90" s="217"/>
      <c r="P90" s="217"/>
      <c r="Q90" s="217"/>
      <c r="R90" s="879">
        <f t="shared" si="31"/>
        <v>16000</v>
      </c>
      <c r="S90" s="217"/>
      <c r="T90" s="217"/>
      <c r="U90" s="213"/>
    </row>
    <row r="91" spans="1:21" s="214" customFormat="1">
      <c r="A91" s="1810" t="s">
        <v>390</v>
      </c>
      <c r="B91" s="216">
        <f t="shared" si="30"/>
        <v>0</v>
      </c>
      <c r="C91" s="217"/>
      <c r="D91" s="217"/>
      <c r="E91" s="217">
        <f t="shared" si="32"/>
        <v>0</v>
      </c>
      <c r="F91" s="217"/>
      <c r="G91" s="217"/>
      <c r="H91" s="217"/>
      <c r="I91" s="217"/>
      <c r="J91" s="217"/>
      <c r="K91" s="217"/>
      <c r="L91" s="217"/>
      <c r="M91" s="217"/>
      <c r="N91" s="217"/>
      <c r="O91" s="217"/>
      <c r="P91" s="217"/>
      <c r="Q91" s="217"/>
      <c r="R91" s="879">
        <f t="shared" si="31"/>
        <v>0</v>
      </c>
      <c r="S91" s="217"/>
      <c r="T91" s="217"/>
      <c r="U91" s="213"/>
    </row>
    <row r="92" spans="1:21" s="214" customFormat="1">
      <c r="A92" s="1809" t="s">
        <v>1421</v>
      </c>
      <c r="B92" s="216">
        <f t="shared" si="30"/>
        <v>10000</v>
      </c>
      <c r="C92" s="217">
        <v>9939</v>
      </c>
      <c r="D92" s="217">
        <v>61</v>
      </c>
      <c r="E92" s="217">
        <f t="shared" si="32"/>
        <v>10000</v>
      </c>
      <c r="F92" s="217"/>
      <c r="G92" s="217"/>
      <c r="H92" s="217"/>
      <c r="I92" s="217"/>
      <c r="J92" s="217"/>
      <c r="K92" s="217"/>
      <c r="L92" s="217"/>
      <c r="M92" s="217"/>
      <c r="N92" s="217"/>
      <c r="O92" s="217"/>
      <c r="P92" s="217"/>
      <c r="Q92" s="217"/>
      <c r="R92" s="879">
        <f t="shared" si="31"/>
        <v>10000</v>
      </c>
      <c r="S92" s="217">
        <f>C92</f>
        <v>9939</v>
      </c>
      <c r="T92" s="217"/>
      <c r="U92" s="213"/>
    </row>
    <row r="93" spans="1:21" s="214" customFormat="1">
      <c r="A93" s="1857" t="s">
        <v>2633</v>
      </c>
      <c r="B93" s="216">
        <f t="shared" si="30"/>
        <v>250000</v>
      </c>
      <c r="C93" s="217">
        <v>248479</v>
      </c>
      <c r="D93" s="217">
        <v>1521</v>
      </c>
      <c r="E93" s="217">
        <f t="shared" si="32"/>
        <v>250000</v>
      </c>
      <c r="F93" s="217"/>
      <c r="G93" s="217"/>
      <c r="H93" s="217"/>
      <c r="I93" s="217"/>
      <c r="J93" s="217"/>
      <c r="K93" s="217"/>
      <c r="L93" s="217"/>
      <c r="M93" s="217"/>
      <c r="N93" s="217"/>
      <c r="O93" s="217"/>
      <c r="P93" s="217"/>
      <c r="Q93" s="217"/>
      <c r="R93" s="879">
        <f t="shared" si="31"/>
        <v>250000</v>
      </c>
      <c r="S93" s="217">
        <f>C93</f>
        <v>248479</v>
      </c>
      <c r="T93" s="217"/>
      <c r="U93" s="213"/>
    </row>
    <row r="94" spans="1:21" s="214" customFormat="1">
      <c r="A94" s="1857" t="s">
        <v>2634</v>
      </c>
      <c r="B94" s="216">
        <f t="shared" si="30"/>
        <v>30000</v>
      </c>
      <c r="C94" s="217">
        <v>29818</v>
      </c>
      <c r="D94" s="217">
        <v>182</v>
      </c>
      <c r="E94" s="217">
        <f t="shared" si="32"/>
        <v>30000</v>
      </c>
      <c r="F94" s="217"/>
      <c r="G94" s="217"/>
      <c r="H94" s="217"/>
      <c r="I94" s="217"/>
      <c r="J94" s="217"/>
      <c r="K94" s="217"/>
      <c r="L94" s="217"/>
      <c r="M94" s="217"/>
      <c r="N94" s="217"/>
      <c r="O94" s="217"/>
      <c r="P94" s="217"/>
      <c r="Q94" s="217"/>
      <c r="R94" s="879">
        <f t="shared" si="31"/>
        <v>30000</v>
      </c>
      <c r="S94" s="217">
        <f>C94</f>
        <v>29818</v>
      </c>
      <c r="T94" s="217"/>
      <c r="U94" s="213"/>
    </row>
    <row r="95" spans="1:21" s="214" customFormat="1">
      <c r="A95" s="222" t="s">
        <v>35</v>
      </c>
      <c r="B95" s="216">
        <f t="shared" si="30"/>
        <v>0</v>
      </c>
      <c r="C95" s="217"/>
      <c r="D95" s="217"/>
      <c r="E95" s="217">
        <f t="shared" si="32"/>
        <v>0</v>
      </c>
      <c r="F95" s="217"/>
      <c r="G95" s="217"/>
      <c r="H95" s="217"/>
      <c r="I95" s="217"/>
      <c r="J95" s="217"/>
      <c r="K95" s="217"/>
      <c r="L95" s="217"/>
      <c r="M95" s="217"/>
      <c r="N95" s="217"/>
      <c r="O95" s="217"/>
      <c r="P95" s="217"/>
      <c r="Q95" s="217"/>
      <c r="R95" s="879">
        <f t="shared" si="31"/>
        <v>0</v>
      </c>
      <c r="S95" s="217"/>
      <c r="T95" s="217"/>
      <c r="U95" s="213"/>
    </row>
    <row r="96" spans="1:21" s="214" customFormat="1">
      <c r="A96" s="219" t="s">
        <v>832</v>
      </c>
      <c r="B96" s="216">
        <f>SUM(C96:D96)</f>
        <v>4988785</v>
      </c>
      <c r="C96" s="216">
        <f t="shared" ref="C96:R96" si="34">SUM(C83:C95)</f>
        <v>4967457</v>
      </c>
      <c r="D96" s="216">
        <f t="shared" si="34"/>
        <v>21328</v>
      </c>
      <c r="E96" s="216">
        <f t="shared" si="34"/>
        <v>4988785</v>
      </c>
      <c r="F96" s="216">
        <f t="shared" si="34"/>
        <v>0</v>
      </c>
      <c r="G96" s="216">
        <f t="shared" si="34"/>
        <v>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34">
        <f t="shared" si="34"/>
        <v>4988785</v>
      </c>
      <c r="S96" s="220">
        <f>SUM(S84:S87,S89:S95)</f>
        <v>3799326</v>
      </c>
      <c r="T96" s="216">
        <f>SUM(T84:T87,T89:T95)</f>
        <v>0</v>
      </c>
      <c r="U96" s="213"/>
    </row>
    <row r="97" spans="1:21" s="214" customFormat="1">
      <c r="A97" s="219" t="s">
        <v>833</v>
      </c>
      <c r="B97" s="216">
        <f>SUM(C97:D97)</f>
        <v>175365832</v>
      </c>
      <c r="C97" s="216">
        <f t="shared" ref="C97:R97" si="35">SUM(C63+C70+C77+C81+C96)</f>
        <v>174379441</v>
      </c>
      <c r="D97" s="216">
        <f t="shared" si="35"/>
        <v>986391</v>
      </c>
      <c r="E97" s="216">
        <f t="shared" si="35"/>
        <v>85755403</v>
      </c>
      <c r="F97" s="216">
        <f t="shared" si="35"/>
        <v>46401000</v>
      </c>
      <c r="G97" s="216">
        <f t="shared" si="35"/>
        <v>10617635</v>
      </c>
      <c r="H97" s="216">
        <f t="shared" si="35"/>
        <v>20000000</v>
      </c>
      <c r="I97" s="216">
        <f t="shared" si="35"/>
        <v>892794</v>
      </c>
      <c r="J97" s="216">
        <f t="shared" si="35"/>
        <v>0</v>
      </c>
      <c r="K97" s="216">
        <f t="shared" si="35"/>
        <v>0</v>
      </c>
      <c r="L97" s="216">
        <f t="shared" si="35"/>
        <v>11699000</v>
      </c>
      <c r="M97" s="216">
        <f t="shared" si="35"/>
        <v>0</v>
      </c>
      <c r="N97" s="216">
        <f t="shared" si="35"/>
        <v>0</v>
      </c>
      <c r="O97" s="216">
        <f t="shared" si="35"/>
        <v>0</v>
      </c>
      <c r="P97" s="216">
        <f t="shared" si="35"/>
        <v>0</v>
      </c>
      <c r="Q97" s="216">
        <f t="shared" si="35"/>
        <v>0</v>
      </c>
      <c r="R97" s="216">
        <f t="shared" si="35"/>
        <v>175365832</v>
      </c>
      <c r="S97" s="216">
        <f>SUM(S63+S70+S81+S96)</f>
        <v>163769466</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13848262</v>
      </c>
      <c r="C99" s="1702">
        <v>13848262</v>
      </c>
      <c r="D99" s="1702"/>
      <c r="E99" s="217">
        <f t="shared" ref="E99" si="36">B99-SUM(F99:Q99)</f>
        <v>2750000</v>
      </c>
      <c r="F99" s="217"/>
      <c r="G99" s="217"/>
      <c r="H99" s="217"/>
      <c r="I99" s="217"/>
      <c r="J99" s="217">
        <f>Application!AO641</f>
        <v>6098262</v>
      </c>
      <c r="K99" s="217">
        <f>Application!AO642</f>
        <v>5000000</v>
      </c>
      <c r="L99" s="217"/>
      <c r="M99" s="217"/>
      <c r="N99" s="217"/>
      <c r="O99" s="217"/>
      <c r="P99" s="217"/>
      <c r="Q99" s="217"/>
      <c r="R99" s="879">
        <f t="shared" ref="R99:R103" si="37">SUM(E99:Q99)</f>
        <v>13848262</v>
      </c>
      <c r="S99" s="217">
        <f>C99</f>
        <v>13848262</v>
      </c>
      <c r="T99" s="217"/>
      <c r="U99" s="213"/>
    </row>
    <row r="100" spans="1:21" s="214" customFormat="1">
      <c r="A100" s="440" t="s">
        <v>2000</v>
      </c>
      <c r="B100" s="216">
        <f t="shared" ref="B100:B103" si="38">SUM(C100+D100)</f>
        <v>0</v>
      </c>
      <c r="C100" s="217"/>
      <c r="D100" s="217"/>
      <c r="E100" s="217"/>
      <c r="F100" s="217"/>
      <c r="G100" s="217"/>
      <c r="H100" s="217"/>
      <c r="I100" s="217"/>
      <c r="J100" s="217"/>
      <c r="K100" s="217"/>
      <c r="L100" s="217"/>
      <c r="M100" s="217"/>
      <c r="N100" s="217"/>
      <c r="O100" s="217"/>
      <c r="P100" s="217"/>
      <c r="Q100" s="217"/>
      <c r="R100" s="879">
        <f t="shared" si="37"/>
        <v>0</v>
      </c>
      <c r="S100" s="217"/>
      <c r="T100" s="217"/>
      <c r="U100" s="213"/>
    </row>
    <row r="101" spans="1:21" s="214" customFormat="1" ht="12" customHeight="1">
      <c r="A101" s="215" t="s">
        <v>836</v>
      </c>
      <c r="B101" s="216">
        <f t="shared" si="38"/>
        <v>0</v>
      </c>
      <c r="C101" s="217"/>
      <c r="D101" s="217"/>
      <c r="E101" s="217"/>
      <c r="F101" s="217"/>
      <c r="G101" s="217"/>
      <c r="H101" s="217"/>
      <c r="I101" s="217"/>
      <c r="J101" s="217"/>
      <c r="K101" s="217"/>
      <c r="L101" s="217"/>
      <c r="M101" s="217"/>
      <c r="N101" s="217"/>
      <c r="O101" s="217"/>
      <c r="P101" s="217"/>
      <c r="Q101" s="217"/>
      <c r="R101" s="879">
        <f t="shared" si="37"/>
        <v>0</v>
      </c>
      <c r="S101" s="217"/>
      <c r="T101" s="217"/>
      <c r="U101" s="213"/>
    </row>
    <row r="102" spans="1:21" s="214" customFormat="1">
      <c r="A102" s="440" t="s">
        <v>2001</v>
      </c>
      <c r="B102" s="216">
        <f t="shared" si="38"/>
        <v>0</v>
      </c>
      <c r="C102" s="217"/>
      <c r="D102" s="217"/>
      <c r="E102" s="217"/>
      <c r="F102" s="217"/>
      <c r="G102" s="217"/>
      <c r="H102" s="217"/>
      <c r="I102" s="217"/>
      <c r="J102" s="217"/>
      <c r="K102" s="217"/>
      <c r="L102" s="217"/>
      <c r="M102" s="217"/>
      <c r="N102" s="217"/>
      <c r="O102" s="217"/>
      <c r="P102" s="217"/>
      <c r="Q102" s="217"/>
      <c r="R102" s="879">
        <f t="shared" si="37"/>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79">
        <f t="shared" si="37"/>
        <v>0</v>
      </c>
      <c r="S103" s="217"/>
      <c r="T103" s="217"/>
      <c r="U103" s="213"/>
    </row>
    <row r="104" spans="1:21" s="214" customFormat="1">
      <c r="A104" s="219" t="s">
        <v>837</v>
      </c>
      <c r="B104" s="216">
        <f>SUM(C104:D104)</f>
        <v>13848262</v>
      </c>
      <c r="C104" s="216">
        <f>SUM(C99:C103)</f>
        <v>13848262</v>
      </c>
      <c r="D104" s="216">
        <f t="shared" ref="D104:T104" si="39">SUM(D99:D103)</f>
        <v>0</v>
      </c>
      <c r="E104" s="216">
        <f t="shared" si="39"/>
        <v>2750000</v>
      </c>
      <c r="F104" s="216">
        <f t="shared" si="39"/>
        <v>0</v>
      </c>
      <c r="G104" s="216">
        <f t="shared" si="39"/>
        <v>0</v>
      </c>
      <c r="H104" s="216">
        <f t="shared" si="39"/>
        <v>0</v>
      </c>
      <c r="I104" s="216">
        <f t="shared" si="39"/>
        <v>0</v>
      </c>
      <c r="J104" s="216">
        <f t="shared" si="39"/>
        <v>6098262</v>
      </c>
      <c r="K104" s="216">
        <f t="shared" si="39"/>
        <v>5000000</v>
      </c>
      <c r="L104" s="216">
        <f t="shared" si="39"/>
        <v>0</v>
      </c>
      <c r="M104" s="216">
        <f t="shared" si="39"/>
        <v>0</v>
      </c>
      <c r="N104" s="216">
        <f t="shared" si="39"/>
        <v>0</v>
      </c>
      <c r="O104" s="216">
        <f t="shared" si="39"/>
        <v>0</v>
      </c>
      <c r="P104" s="216">
        <f t="shared" si="39"/>
        <v>0</v>
      </c>
      <c r="Q104" s="216">
        <f t="shared" si="39"/>
        <v>0</v>
      </c>
      <c r="R104" s="534">
        <f t="shared" si="39"/>
        <v>13848262</v>
      </c>
      <c r="S104" s="220">
        <f t="shared" si="39"/>
        <v>13848262</v>
      </c>
      <c r="T104" s="220">
        <f t="shared" si="39"/>
        <v>0</v>
      </c>
      <c r="U104" s="213"/>
    </row>
    <row r="105" spans="1:21" s="214" customFormat="1">
      <c r="A105" s="219" t="s">
        <v>838</v>
      </c>
      <c r="B105" s="220">
        <f>SUM(C105:D105)</f>
        <v>189214094</v>
      </c>
      <c r="C105" s="220">
        <f t="shared" ref="C105:R105" si="40">SUM(C97+C104)</f>
        <v>188227703</v>
      </c>
      <c r="D105" s="220">
        <f t="shared" si="40"/>
        <v>986391</v>
      </c>
      <c r="E105" s="220">
        <f t="shared" si="40"/>
        <v>88505403</v>
      </c>
      <c r="F105" s="220">
        <f t="shared" si="40"/>
        <v>46401000</v>
      </c>
      <c r="G105" s="220">
        <f t="shared" si="40"/>
        <v>10617635</v>
      </c>
      <c r="H105" s="220">
        <f t="shared" si="40"/>
        <v>20000000</v>
      </c>
      <c r="I105" s="220">
        <f t="shared" si="40"/>
        <v>892794</v>
      </c>
      <c r="J105" s="220">
        <f t="shared" si="40"/>
        <v>6098262</v>
      </c>
      <c r="K105" s="220">
        <f t="shared" si="40"/>
        <v>5000000</v>
      </c>
      <c r="L105" s="220">
        <f t="shared" si="40"/>
        <v>11699000</v>
      </c>
      <c r="M105" s="220">
        <f t="shared" si="40"/>
        <v>0</v>
      </c>
      <c r="N105" s="220">
        <f t="shared" si="40"/>
        <v>0</v>
      </c>
      <c r="O105" s="220">
        <f t="shared" si="40"/>
        <v>0</v>
      </c>
      <c r="P105" s="220">
        <f t="shared" si="40"/>
        <v>0</v>
      </c>
      <c r="Q105" s="220">
        <f t="shared" si="40"/>
        <v>0</v>
      </c>
      <c r="R105" s="534">
        <f t="shared" si="40"/>
        <v>189214094</v>
      </c>
      <c r="S105" s="220">
        <f>S97+S104</f>
        <v>177617728</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177617728</v>
      </c>
      <c r="T107" s="234">
        <f>T105+T106</f>
        <v>0</v>
      </c>
    </row>
    <row r="108" spans="1:21" s="300" customFormat="1">
      <c r="A108" s="233" t="s">
        <v>944</v>
      </c>
      <c r="B108" s="228"/>
      <c r="C108" s="228"/>
      <c r="D108" s="228"/>
      <c r="E108" s="464">
        <f>Application!AO650</f>
        <v>88505403</v>
      </c>
      <c r="F108" s="464">
        <f>Application!AO637</f>
        <v>46401000</v>
      </c>
      <c r="G108" s="464">
        <f>Application!AO638</f>
        <v>10617635</v>
      </c>
      <c r="H108" s="464">
        <f>Application!AO639</f>
        <v>20000000</v>
      </c>
      <c r="I108" s="464">
        <f>Application!AO640</f>
        <v>892794</v>
      </c>
      <c r="J108" s="464">
        <f>Application!AO641</f>
        <v>6098262</v>
      </c>
      <c r="K108" s="464">
        <f>Application!AO642</f>
        <v>5000000</v>
      </c>
      <c r="L108" s="464">
        <f>Application!AO643</f>
        <v>11699000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88" t="s">
        <v>1096</v>
      </c>
      <c r="E122" s="2588"/>
      <c r="F122" s="2588"/>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91" t="s">
        <v>1439</v>
      </c>
      <c r="E123" s="2592"/>
      <c r="F123" s="2592"/>
      <c r="G123" s="2592"/>
      <c r="H123" s="2592"/>
      <c r="I123" s="2592"/>
      <c r="J123" s="2592"/>
      <c r="K123" s="2592"/>
      <c r="L123" s="2592"/>
      <c r="M123" s="2592"/>
      <c r="N123" s="2592"/>
      <c r="O123" s="2592"/>
      <c r="P123" s="2592"/>
      <c r="Q123" s="2592"/>
      <c r="R123" s="2592"/>
      <c r="S123" s="2592"/>
      <c r="T123" s="514"/>
      <c r="U123" s="516"/>
    </row>
    <row r="124" spans="1:21" ht="12.75">
      <c r="A124" s="513" t="s">
        <v>1098</v>
      </c>
      <c r="B124" s="523"/>
      <c r="C124" s="513"/>
      <c r="D124" s="2592"/>
      <c r="E124" s="2592"/>
      <c r="F124" s="2592"/>
      <c r="G124" s="2592"/>
      <c r="H124" s="2592"/>
      <c r="I124" s="2592"/>
      <c r="J124" s="2592"/>
      <c r="K124" s="2592"/>
      <c r="L124" s="2592"/>
      <c r="M124" s="2592"/>
      <c r="N124" s="2592"/>
      <c r="O124" s="2592"/>
      <c r="P124" s="2592"/>
      <c r="Q124" s="2592"/>
      <c r="R124" s="2592"/>
      <c r="S124" s="2592"/>
      <c r="T124" s="514"/>
      <c r="U124" s="516"/>
    </row>
    <row r="125" spans="1:21" ht="12.75">
      <c r="A125" s="513" t="s">
        <v>1099</v>
      </c>
      <c r="B125" s="523"/>
      <c r="C125" s="513"/>
      <c r="D125" s="2592"/>
      <c r="E125" s="2592"/>
      <c r="F125" s="2592"/>
      <c r="G125" s="2592"/>
      <c r="H125" s="2592"/>
      <c r="I125" s="2592"/>
      <c r="J125" s="2592"/>
      <c r="K125" s="2592"/>
      <c r="L125" s="2592"/>
      <c r="M125" s="2592"/>
      <c r="N125" s="2592"/>
      <c r="O125" s="2592"/>
      <c r="P125" s="2592"/>
      <c r="Q125" s="2592"/>
      <c r="R125" s="2592"/>
      <c r="S125" s="2592"/>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85"/>
      <c r="E128" s="2585"/>
      <c r="F128" s="2585"/>
      <c r="G128" s="2585"/>
      <c r="H128" s="2585"/>
      <c r="I128" s="513"/>
      <c r="J128" s="2586"/>
      <c r="K128" s="2586"/>
      <c r="L128" s="513"/>
      <c r="M128" s="513"/>
      <c r="N128" s="513"/>
      <c r="O128" s="513"/>
      <c r="P128" s="513"/>
      <c r="Q128" s="513"/>
      <c r="R128" s="513"/>
      <c r="S128" s="513"/>
      <c r="T128" s="514"/>
      <c r="U128" s="516"/>
    </row>
    <row r="129" spans="1:21" ht="12.75">
      <c r="A129" s="513" t="s">
        <v>308</v>
      </c>
      <c r="B129" s="523"/>
      <c r="C129" s="513"/>
      <c r="D129" s="2587" t="s">
        <v>1103</v>
      </c>
      <c r="E129" s="2587"/>
      <c r="F129" s="2587"/>
      <c r="G129" s="2587"/>
      <c r="H129" s="2587"/>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66"/>
      <c r="E131" s="2566"/>
      <c r="F131" s="2566"/>
      <c r="G131" s="2566"/>
      <c r="H131" s="2566"/>
      <c r="I131" s="513"/>
      <c r="J131" s="2566"/>
      <c r="K131" s="2566"/>
      <c r="L131" s="2566"/>
      <c r="M131" s="2566"/>
      <c r="N131" s="513"/>
      <c r="O131" s="513"/>
      <c r="P131" s="513"/>
      <c r="Q131" s="513"/>
      <c r="R131" s="513"/>
      <c r="S131" s="513"/>
      <c r="T131" s="514"/>
      <c r="U131" s="516"/>
    </row>
    <row r="132" spans="1:21" ht="12" customHeight="1">
      <c r="A132" s="527"/>
      <c r="B132" s="513"/>
      <c r="C132" s="513"/>
      <c r="D132" s="2593" t="s">
        <v>1106</v>
      </c>
      <c r="E132" s="2593"/>
      <c r="F132" s="2593"/>
      <c r="G132" s="2593"/>
      <c r="H132" s="2593"/>
      <c r="I132" s="513"/>
      <c r="J132" s="2593" t="s">
        <v>1107</v>
      </c>
      <c r="K132" s="2593"/>
      <c r="L132" s="2593"/>
      <c r="M132" s="259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4"/>
      <c r="B138" s="2595"/>
      <c r="C138" s="2595"/>
      <c r="D138" s="518"/>
      <c r="E138" s="2586"/>
      <c r="F138" s="2586"/>
      <c r="G138" s="513"/>
      <c r="H138" s="513"/>
      <c r="I138" s="513"/>
      <c r="J138" s="513"/>
      <c r="K138" s="513"/>
      <c r="L138" s="513"/>
      <c r="M138" s="513"/>
      <c r="N138" s="513"/>
      <c r="O138" s="513"/>
      <c r="P138" s="513"/>
      <c r="Q138" s="513"/>
      <c r="R138" s="513"/>
      <c r="S138" s="513"/>
      <c r="T138" s="520"/>
      <c r="U138" s="521"/>
    </row>
    <row r="139" spans="1:21" ht="12.75">
      <c r="A139" s="2589" t="s">
        <v>1110</v>
      </c>
      <c r="B139" s="2590"/>
      <c r="C139" s="2590"/>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6" stopIfTrue="1">
      <formula>T9&gt;C9</formula>
    </cfRule>
  </conditionalFormatting>
  <conditionalFormatting sqref="S10">
    <cfRule type="expression" dxfId="135" priority="245" stopIfTrue="1">
      <formula>(S10+T10)&gt;C10</formula>
    </cfRule>
  </conditionalFormatting>
  <conditionalFormatting sqref="R8">
    <cfRule type="cellIs" dxfId="134" priority="234" stopIfTrue="1" operator="notEqual">
      <formula>$B8</formula>
    </cfRule>
    <cfRule type="cellIs" priority="237" stopIfTrue="1" operator="notEqual">
      <formula>$B8</formula>
    </cfRule>
  </conditionalFormatting>
  <conditionalFormatting sqref="R4:R7 R56:R61 R45:R53 R83:R95 R99:R103">
    <cfRule type="cellIs" dxfId="133" priority="236" stopIfTrue="1" operator="notEqual">
      <formula>$B4</formula>
    </cfRule>
  </conditionalFormatting>
  <conditionalFormatting sqref="R9:R10">
    <cfRule type="cellIs" dxfId="132" priority="235" stopIfTrue="1" operator="notEqual">
      <formula>$B9</formula>
    </cfRule>
  </conditionalFormatting>
  <conditionalFormatting sqref="R11:R12">
    <cfRule type="cellIs" dxfId="131" priority="232" stopIfTrue="1" operator="notEqual">
      <formula>$B11</formula>
    </cfRule>
    <cfRule type="cellIs" priority="233" stopIfTrue="1" operator="notEqual">
      <formula>$B11</formula>
    </cfRule>
  </conditionalFormatting>
  <conditionalFormatting sqref="R13:R15">
    <cfRule type="cellIs" dxfId="130" priority="231" stopIfTrue="1" operator="notEqual">
      <formula>$B13</formula>
    </cfRule>
  </conditionalFormatting>
  <conditionalFormatting sqref="R26">
    <cfRule type="cellIs" dxfId="129" priority="229" stopIfTrue="1" operator="notEqual">
      <formula>$B26</formula>
    </cfRule>
    <cfRule type="cellIs" priority="230" stopIfTrue="1" operator="notEqual">
      <formula>$B26</formula>
    </cfRule>
  </conditionalFormatting>
  <conditionalFormatting sqref="R17:R25">
    <cfRule type="cellIs" dxfId="128" priority="228" stopIfTrue="1" operator="notEqual">
      <formula>$B17</formula>
    </cfRule>
  </conditionalFormatting>
  <conditionalFormatting sqref="R27">
    <cfRule type="cellIs" dxfId="127" priority="227" stopIfTrue="1" operator="notEqual">
      <formula>$B27</formula>
    </cfRule>
  </conditionalFormatting>
  <conditionalFormatting sqref="R38">
    <cfRule type="cellIs" dxfId="126" priority="225" stopIfTrue="1" operator="notEqual">
      <formula>$B38</formula>
    </cfRule>
    <cfRule type="cellIs" priority="226" stopIfTrue="1" operator="notEqual">
      <formula>$B38</formula>
    </cfRule>
  </conditionalFormatting>
  <conditionalFormatting sqref="R29:R37">
    <cfRule type="cellIs" dxfId="125" priority="224" stopIfTrue="1" operator="notEqual">
      <formula>$B29</formula>
    </cfRule>
  </conditionalFormatting>
  <conditionalFormatting sqref="R42">
    <cfRule type="cellIs" dxfId="124" priority="222" stopIfTrue="1" operator="notEqual">
      <formula>$B42</formula>
    </cfRule>
    <cfRule type="cellIs" priority="223" stopIfTrue="1" operator="notEqual">
      <formula>$B42</formula>
    </cfRule>
  </conditionalFormatting>
  <conditionalFormatting sqref="R40:R41">
    <cfRule type="cellIs" dxfId="123" priority="221" stopIfTrue="1" operator="notEqual">
      <formula>$B40</formula>
    </cfRule>
  </conditionalFormatting>
  <conditionalFormatting sqref="R43">
    <cfRule type="cellIs" dxfId="122" priority="220" stopIfTrue="1" operator="notEqual">
      <formula>$B43</formula>
    </cfRule>
  </conditionalFormatting>
  <conditionalFormatting sqref="R54">
    <cfRule type="cellIs" dxfId="121" priority="218" stopIfTrue="1" operator="notEqual">
      <formula>$B54</formula>
    </cfRule>
    <cfRule type="cellIs" priority="219" stopIfTrue="1" operator="notEqual">
      <formula>$B54</formula>
    </cfRule>
  </conditionalFormatting>
  <conditionalFormatting sqref="R62:R63">
    <cfRule type="cellIs" dxfId="120" priority="215" stopIfTrue="1" operator="notEqual">
      <formula>$B62</formula>
    </cfRule>
    <cfRule type="cellIs" priority="216" stopIfTrue="1" operator="notEqual">
      <formula>$B62</formula>
    </cfRule>
  </conditionalFormatting>
  <conditionalFormatting sqref="R70">
    <cfRule type="cellIs" dxfId="119" priority="212" stopIfTrue="1" operator="notEqual">
      <formula>$B70</formula>
    </cfRule>
    <cfRule type="cellIs" priority="213" stopIfTrue="1" operator="notEqual">
      <formula>$B70</formula>
    </cfRule>
  </conditionalFormatting>
  <conditionalFormatting sqref="R65:R69">
    <cfRule type="cellIs" dxfId="118" priority="211" stopIfTrue="1" operator="notEqual">
      <formula>$B65</formula>
    </cfRule>
  </conditionalFormatting>
  <conditionalFormatting sqref="R77">
    <cfRule type="cellIs" dxfId="117" priority="209" stopIfTrue="1" operator="notEqual">
      <formula>$B77</formula>
    </cfRule>
    <cfRule type="cellIs" priority="210" stopIfTrue="1" operator="notEqual">
      <formula>$B77</formula>
    </cfRule>
  </conditionalFormatting>
  <conditionalFormatting sqref="R96">
    <cfRule type="cellIs" dxfId="116" priority="207" stopIfTrue="1" operator="notEqual">
      <formula>$B96</formula>
    </cfRule>
    <cfRule type="cellIs" priority="208" stopIfTrue="1" operator="notEqual">
      <formula>$B96</formula>
    </cfRule>
  </conditionalFormatting>
  <conditionalFormatting sqref="R72:R76">
    <cfRule type="cellIs" dxfId="115" priority="206" stopIfTrue="1" operator="notEqual">
      <formula>$B72</formula>
    </cfRule>
  </conditionalFormatting>
  <conditionalFormatting sqref="R79:R80">
    <cfRule type="cellIs" dxfId="114" priority="205" stopIfTrue="1" operator="notEqual">
      <formula>$B79</formula>
    </cfRule>
  </conditionalFormatting>
  <conditionalFormatting sqref="R104:R105">
    <cfRule type="cellIs" dxfId="113" priority="202" stopIfTrue="1" operator="notEqual">
      <formula>$B104</formula>
    </cfRule>
    <cfRule type="cellIs" priority="203" stopIfTrue="1" operator="notEqual">
      <formula>$B104</formula>
    </cfRule>
  </conditionalFormatting>
  <conditionalFormatting sqref="E105:Q105">
    <cfRule type="cellIs" dxfId="112" priority="200" stopIfTrue="1" operator="notEqual">
      <formula>E$108</formula>
    </cfRule>
  </conditionalFormatting>
  <conditionalFormatting sqref="S13">
    <cfRule type="expression" dxfId="111" priority="197" stopIfTrue="1">
      <formula>(S13+T13)&gt;C13</formula>
    </cfRule>
  </conditionalFormatting>
  <conditionalFormatting sqref="S14">
    <cfRule type="expression" dxfId="110" priority="194" stopIfTrue="1">
      <formula>(S14+T14)&gt;C14</formula>
    </cfRule>
  </conditionalFormatting>
  <conditionalFormatting sqref="S17">
    <cfRule type="expression" dxfId="109" priority="193" stopIfTrue="1">
      <formula>(S17+T17)&gt;C17</formula>
    </cfRule>
  </conditionalFormatting>
  <conditionalFormatting sqref="S18">
    <cfRule type="expression" dxfId="108" priority="185" stopIfTrue="1">
      <formula>(S18+T18)&gt;C18</formula>
    </cfRule>
  </conditionalFormatting>
  <conditionalFormatting sqref="S19">
    <cfRule type="expression" dxfId="107" priority="183" stopIfTrue="1">
      <formula>(S19+T19)&gt;C19</formula>
    </cfRule>
  </conditionalFormatting>
  <conditionalFormatting sqref="S20">
    <cfRule type="expression" dxfId="106" priority="182" stopIfTrue="1">
      <formula>(S20+T20)&gt;C20</formula>
    </cfRule>
  </conditionalFormatting>
  <conditionalFormatting sqref="S21">
    <cfRule type="expression" dxfId="105" priority="181" stopIfTrue="1">
      <formula>(S21+T21)&gt;C21</formula>
    </cfRule>
  </conditionalFormatting>
  <conditionalFormatting sqref="S22">
    <cfRule type="expression" dxfId="104" priority="180" stopIfTrue="1">
      <formula>(S22+T22)&gt;C22</formula>
    </cfRule>
  </conditionalFormatting>
  <conditionalFormatting sqref="S23:S24">
    <cfRule type="expression" dxfId="103" priority="179" stopIfTrue="1">
      <formula>(S23+T23)&gt;C23</formula>
    </cfRule>
  </conditionalFormatting>
  <conditionalFormatting sqref="S25">
    <cfRule type="expression" dxfId="102" priority="178" stopIfTrue="1">
      <formula>(S25+T25)&gt;C25</formula>
    </cfRule>
  </conditionalFormatting>
  <conditionalFormatting sqref="S27">
    <cfRule type="expression" dxfId="101" priority="171" stopIfTrue="1">
      <formula>(S27+T27)&gt;C27</formula>
    </cfRule>
  </conditionalFormatting>
  <conditionalFormatting sqref="S29">
    <cfRule type="expression" dxfId="100" priority="169" stopIfTrue="1">
      <formula>(S29+T29)&gt;C29</formula>
    </cfRule>
  </conditionalFormatting>
  <conditionalFormatting sqref="S30:S37">
    <cfRule type="expression" dxfId="99" priority="167" stopIfTrue="1">
      <formula>(S30+T30)&gt;C30</formula>
    </cfRule>
  </conditionalFormatting>
  <conditionalFormatting sqref="S40">
    <cfRule type="expression" dxfId="98" priority="153" stopIfTrue="1">
      <formula>(S40+T40)&gt;C40</formula>
    </cfRule>
  </conditionalFormatting>
  <conditionalFormatting sqref="S41">
    <cfRule type="expression" dxfId="97" priority="152" stopIfTrue="1">
      <formula>(S41+T41)&gt;C41</formula>
    </cfRule>
  </conditionalFormatting>
  <conditionalFormatting sqref="S43">
    <cfRule type="expression" dxfId="96" priority="149" stopIfTrue="1">
      <formula>(S43+T43)&gt;C43</formula>
    </cfRule>
  </conditionalFormatting>
  <conditionalFormatting sqref="S45">
    <cfRule type="expression" dxfId="95" priority="147" stopIfTrue="1">
      <formula>(S45+T45)&gt;C45</formula>
    </cfRule>
  </conditionalFormatting>
  <conditionalFormatting sqref="S46">
    <cfRule type="expression" dxfId="94" priority="142" stopIfTrue="1">
      <formula>(S46+T46)&gt;C46</formula>
    </cfRule>
  </conditionalFormatting>
  <conditionalFormatting sqref="S47">
    <cfRule type="expression" dxfId="93" priority="141" stopIfTrue="1">
      <formula>(S47+T47)&gt;C47</formula>
    </cfRule>
  </conditionalFormatting>
  <conditionalFormatting sqref="S48">
    <cfRule type="expression" dxfId="92" priority="140" stopIfTrue="1">
      <formula>(S48+T48)&gt;C48</formula>
    </cfRule>
  </conditionalFormatting>
  <conditionalFormatting sqref="S49">
    <cfRule type="expression" dxfId="91" priority="139" stopIfTrue="1">
      <formula>(S49+T49)&gt;C49</formula>
    </cfRule>
  </conditionalFormatting>
  <conditionalFormatting sqref="S50:S52">
    <cfRule type="expression" dxfId="90" priority="137" stopIfTrue="1">
      <formula>(S50+T50)&gt;C50</formula>
    </cfRule>
  </conditionalFormatting>
  <conditionalFormatting sqref="S53">
    <cfRule type="expression" dxfId="89" priority="134" stopIfTrue="1">
      <formula>(S53+T53)&gt;C53</formula>
    </cfRule>
  </conditionalFormatting>
  <conditionalFormatting sqref="S65:S68">
    <cfRule type="expression" dxfId="88" priority="124" stopIfTrue="1">
      <formula>(S65+T65)&gt;C65</formula>
    </cfRule>
  </conditionalFormatting>
  <conditionalFormatting sqref="S69">
    <cfRule type="expression" dxfId="87" priority="123" stopIfTrue="1">
      <formula>(S69+T69)&gt;C69</formula>
    </cfRule>
  </conditionalFormatting>
  <conditionalFormatting sqref="S79:S80">
    <cfRule type="expression" dxfId="86" priority="120" stopIfTrue="1">
      <formula>(S79+T79)&gt;C79</formula>
    </cfRule>
  </conditionalFormatting>
  <conditionalFormatting sqref="S84:S86">
    <cfRule type="expression" dxfId="85" priority="116" stopIfTrue="1">
      <formula>(S84+T84)&gt;C84</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S94">
    <cfRule type="expression" dxfId="79" priority="104" stopIfTrue="1">
      <formula>(S93+T93)&gt;C93</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2" t="s">
        <v>1442</v>
      </c>
      <c r="B1" s="2603"/>
      <c r="C1" s="2603"/>
      <c r="D1" s="2603"/>
      <c r="E1" s="2603"/>
      <c r="F1" s="2603"/>
      <c r="G1" s="2603"/>
      <c r="H1" s="2603"/>
      <c r="I1" s="2603"/>
      <c r="J1" s="2604"/>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11847002</v>
      </c>
      <c r="C10" s="566"/>
      <c r="D10" s="566"/>
      <c r="E10" s="565">
        <f>'Sources and Uses Budget'!S10</f>
        <v>11847002</v>
      </c>
      <c r="F10" s="566"/>
      <c r="G10" s="566"/>
      <c r="H10" s="565">
        <f>'Sources and Uses Budget'!T10</f>
        <v>0</v>
      </c>
      <c r="I10" s="566"/>
      <c r="J10" s="566"/>
      <c r="K10" s="563"/>
    </row>
    <row r="11" spans="1:11" s="564" customFormat="1">
      <c r="A11" s="569" t="s">
        <v>631</v>
      </c>
      <c r="B11" s="565">
        <f>'Sources and Uses Budget'!C11</f>
        <v>11847002</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11847003</v>
      </c>
      <c r="C12" s="565">
        <f>SUM(C8+C11)</f>
        <v>0</v>
      </c>
      <c r="D12" s="565">
        <f>SUM(D8+D11)</f>
        <v>0</v>
      </c>
      <c r="E12" s="567"/>
      <c r="F12" s="567"/>
      <c r="G12" s="567"/>
      <c r="H12" s="567"/>
      <c r="I12" s="567"/>
      <c r="J12" s="567"/>
      <c r="K12" s="563"/>
    </row>
    <row r="13" spans="1:11" s="564" customFormat="1">
      <c r="A13" s="570" t="s">
        <v>971</v>
      </c>
      <c r="B13" s="565">
        <f>'Sources and Uses Budget'!C13</f>
        <v>259661</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3513938</v>
      </c>
      <c r="C29" s="566"/>
      <c r="D29" s="566"/>
      <c r="E29" s="565">
        <f>'Sources and Uses Budget'!S29</f>
        <v>3364850</v>
      </c>
      <c r="F29" s="566"/>
      <c r="G29" s="566"/>
      <c r="H29" s="565">
        <f>'Sources and Uses Budget'!T29</f>
        <v>0</v>
      </c>
      <c r="I29" s="566"/>
      <c r="J29" s="566"/>
      <c r="K29" s="563"/>
    </row>
    <row r="30" spans="1:11" s="564" customFormat="1">
      <c r="A30" s="215" t="s">
        <v>634</v>
      </c>
      <c r="B30" s="565">
        <f>'Sources and Uses Budget'!C30</f>
        <v>120104381</v>
      </c>
      <c r="C30" s="566"/>
      <c r="D30" s="566"/>
      <c r="E30" s="565">
        <f>'Sources and Uses Budget'!S30</f>
        <v>120104381</v>
      </c>
      <c r="F30" s="566"/>
      <c r="G30" s="566"/>
      <c r="H30" s="565">
        <f>'Sources and Uses Budget'!T30</f>
        <v>0</v>
      </c>
      <c r="I30" s="566"/>
      <c r="J30" s="566"/>
      <c r="K30" s="563"/>
    </row>
    <row r="31" spans="1:11" s="564" customFormat="1">
      <c r="A31" s="215" t="s">
        <v>635</v>
      </c>
      <c r="B31" s="565">
        <f>'Sources and Uses Budget'!C31</f>
        <v>3306178</v>
      </c>
      <c r="C31" s="566"/>
      <c r="D31" s="566"/>
      <c r="E31" s="565">
        <f>'Sources and Uses Budget'!S31</f>
        <v>3306178</v>
      </c>
      <c r="F31" s="566"/>
      <c r="G31" s="566"/>
      <c r="H31" s="565">
        <f>'Sources and Uses Budget'!T31</f>
        <v>0</v>
      </c>
      <c r="I31" s="566"/>
      <c r="J31" s="566"/>
      <c r="K31" s="563"/>
    </row>
    <row r="32" spans="1:11" s="564" customFormat="1">
      <c r="A32" s="215" t="s">
        <v>142</v>
      </c>
      <c r="B32" s="565">
        <f>'Sources and Uses Budget'!C32</f>
        <v>1706124</v>
      </c>
      <c r="C32" s="566"/>
      <c r="D32" s="566"/>
      <c r="E32" s="565">
        <f>'Sources and Uses Budget'!S32</f>
        <v>1706124</v>
      </c>
      <c r="F32" s="566"/>
      <c r="G32" s="566"/>
      <c r="H32" s="565">
        <f>'Sources and Uses Budget'!T32</f>
        <v>0</v>
      </c>
      <c r="I32" s="566"/>
      <c r="J32" s="566"/>
      <c r="K32" s="563"/>
    </row>
    <row r="33" spans="1:11" s="564" customFormat="1">
      <c r="A33" s="215" t="s">
        <v>143</v>
      </c>
      <c r="B33" s="565">
        <f>'Sources and Uses Budget'!C33</f>
        <v>1706124</v>
      </c>
      <c r="C33" s="566"/>
      <c r="D33" s="566"/>
      <c r="E33" s="565">
        <f>'Sources and Uses Budget'!S33</f>
        <v>1706124</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1951986</v>
      </c>
      <c r="C35" s="566"/>
      <c r="D35" s="566"/>
      <c r="E35" s="565">
        <f>'Sources and Uses Budget'!S35</f>
        <v>1951986</v>
      </c>
      <c r="F35" s="566"/>
      <c r="G35" s="566"/>
      <c r="H35" s="565">
        <f>'Sources and Uses Budget'!T35</f>
        <v>0</v>
      </c>
      <c r="I35" s="566"/>
      <c r="J35" s="566"/>
      <c r="K35" s="563"/>
    </row>
    <row r="36" spans="1:11" s="564" customFormat="1">
      <c r="A36" s="858" t="s">
        <v>1994</v>
      </c>
      <c r="B36" s="565">
        <f>'Sources and Uses Budget'!C36</f>
        <v>287043</v>
      </c>
      <c r="C36" s="566"/>
      <c r="D36" s="566"/>
      <c r="E36" s="565">
        <f>'Sources and Uses Budget'!S36</f>
        <v>287043</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132575774</v>
      </c>
      <c r="C38" s="565">
        <f>SUM(C29:C37)</f>
        <v>0</v>
      </c>
      <c r="D38" s="565">
        <f>SUM(D29:D37)</f>
        <v>0</v>
      </c>
      <c r="E38" s="565">
        <f>'Sources and Uses Budget'!S38</f>
        <v>132426686</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3776887</v>
      </c>
      <c r="C40" s="566"/>
      <c r="D40" s="566"/>
      <c r="E40" s="565">
        <f>'Sources and Uses Budget'!S40</f>
        <v>3776887</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3776887</v>
      </c>
      <c r="C42" s="565">
        <f>SUM(C39:C41)</f>
        <v>0</v>
      </c>
      <c r="D42" s="565">
        <f>SUM(D39:D41)</f>
        <v>0</v>
      </c>
      <c r="E42" s="565">
        <f>'Sources and Uses Budget'!S42</f>
        <v>3776887</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531747</v>
      </c>
      <c r="C43" s="566"/>
      <c r="D43" s="566"/>
      <c r="E43" s="565">
        <f>'Sources and Uses Budget'!S43</f>
        <v>531747</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5760468</v>
      </c>
      <c r="C45" s="566"/>
      <c r="D45" s="566"/>
      <c r="E45" s="565">
        <f>'Sources and Uses Budget'!S45</f>
        <v>2693618</v>
      </c>
      <c r="F45" s="566"/>
      <c r="G45" s="566"/>
      <c r="H45" s="565">
        <f>'Sources and Uses Budget'!T45</f>
        <v>0</v>
      </c>
      <c r="I45" s="566"/>
      <c r="J45" s="566"/>
      <c r="K45" s="563"/>
    </row>
    <row r="46" spans="1:11" s="564" customFormat="1">
      <c r="A46" s="568" t="s">
        <v>156</v>
      </c>
      <c r="B46" s="565">
        <f>'Sources and Uses Budget'!C46</f>
        <v>1053817</v>
      </c>
      <c r="C46" s="566"/>
      <c r="D46" s="566"/>
      <c r="E46" s="565">
        <f>'Sources and Uses Budget'!S46</f>
        <v>84607</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665344</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84483</v>
      </c>
      <c r="C50" s="566"/>
      <c r="D50" s="566"/>
      <c r="E50" s="565">
        <f>'Sources and Uses Budget'!S50</f>
        <v>84483</v>
      </c>
      <c r="F50" s="566"/>
      <c r="G50" s="566"/>
      <c r="H50" s="565">
        <f>'Sources and Uses Budget'!T50</f>
        <v>0</v>
      </c>
      <c r="I50" s="566"/>
      <c r="J50" s="566"/>
      <c r="K50" s="563"/>
    </row>
    <row r="51" spans="1:11" s="564" customFormat="1">
      <c r="A51" s="568" t="s">
        <v>159</v>
      </c>
      <c r="B51" s="565">
        <f>'Sources and Uses Budget'!C51</f>
        <v>14909</v>
      </c>
      <c r="C51" s="566"/>
      <c r="D51" s="566"/>
      <c r="E51" s="565">
        <f>'Sources and Uses Budget'!S51</f>
        <v>14909</v>
      </c>
      <c r="F51" s="566"/>
      <c r="G51" s="566"/>
      <c r="H51" s="565">
        <f>'Sources and Uses Budget'!T51</f>
        <v>0</v>
      </c>
      <c r="I51" s="566"/>
      <c r="J51" s="566"/>
      <c r="K51" s="563"/>
    </row>
    <row r="52" spans="1:11" s="564" customFormat="1">
      <c r="A52" s="568" t="s">
        <v>160</v>
      </c>
      <c r="B52" s="565">
        <f>'Sources and Uses Budget'!C52</f>
        <v>1636074</v>
      </c>
      <c r="C52" s="566"/>
      <c r="D52" s="566"/>
      <c r="E52" s="565">
        <f>'Sources and Uses Budget'!S52</f>
        <v>1636074</v>
      </c>
      <c r="F52" s="566"/>
      <c r="G52" s="566"/>
      <c r="H52" s="565">
        <f>'Sources and Uses Budget'!T52</f>
        <v>0</v>
      </c>
      <c r="I52" s="566"/>
      <c r="J52" s="566"/>
      <c r="K52" s="563"/>
    </row>
    <row r="53" spans="1:11" s="564" customFormat="1">
      <c r="A53" s="571" t="str">
        <f>'Sources and Uses Budget'!$A53</f>
        <v>Accrued Deferred Interest</v>
      </c>
      <c r="B53" s="565">
        <f>'Sources and Uses Budget'!C53</f>
        <v>889433</v>
      </c>
      <c r="C53" s="566"/>
      <c r="D53" s="566"/>
      <c r="E53" s="565">
        <f>'Sources and Uses Budget'!S53</f>
        <v>581541</v>
      </c>
      <c r="F53" s="566"/>
      <c r="G53" s="566"/>
      <c r="H53" s="565">
        <f>'Sources and Uses Budget'!T53</f>
        <v>0</v>
      </c>
      <c r="I53" s="566"/>
      <c r="J53" s="566"/>
      <c r="K53" s="563"/>
    </row>
    <row r="54" spans="1:11" s="575" customFormat="1">
      <c r="A54" s="569" t="s">
        <v>162</v>
      </c>
      <c r="B54" s="565">
        <f>'Sources and Uses Budget'!C54</f>
        <v>10104528</v>
      </c>
      <c r="C54" s="572">
        <f>SUM(C45:C53)</f>
        <v>0</v>
      </c>
      <c r="D54" s="572">
        <f>SUM(D45:D53)</f>
        <v>0</v>
      </c>
      <c r="E54" s="565">
        <f>'Sources and Uses Budget'!S54</f>
        <v>5095232</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348008</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14909</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362917</v>
      </c>
      <c r="C62" s="565">
        <f>SUM(C56:C61)</f>
        <v>0</v>
      </c>
      <c r="D62" s="565">
        <f>SUM(D56:D61)</f>
        <v>0</v>
      </c>
      <c r="E62" s="567"/>
      <c r="F62" s="567"/>
      <c r="G62" s="567"/>
      <c r="H62" s="567"/>
      <c r="I62" s="567"/>
      <c r="J62" s="567"/>
      <c r="K62" s="563"/>
    </row>
    <row r="63" spans="1:11" s="564" customFormat="1">
      <c r="A63" s="576" t="s">
        <v>310</v>
      </c>
      <c r="B63" s="565">
        <f>'Sources and Uses Budget'!C63</f>
        <v>159458517</v>
      </c>
      <c r="C63" s="565">
        <f>SUM(C8+C11+C13+C14+C15+C26+C27+C38+C42+C43+C54+C62)</f>
        <v>0</v>
      </c>
      <c r="D63" s="565">
        <f>SUM(D8+D11+D13+D14+D15+D26+D27+D38+D42+D43+D54+D62)</f>
        <v>0</v>
      </c>
      <c r="E63" s="565">
        <f>'Sources and Uses Budget'!S63</f>
        <v>153677554</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155000</v>
      </c>
      <c r="C65" s="566"/>
      <c r="D65" s="566"/>
      <c r="E65" s="565">
        <f>'Sources and Uses Budget'!S65</f>
        <v>7628</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Transaction Legal</v>
      </c>
      <c r="B69" s="565">
        <f>'Sources and Uses Budget'!C69</f>
        <v>186359</v>
      </c>
      <c r="C69" s="566"/>
      <c r="D69" s="566"/>
      <c r="E69" s="565">
        <f>'Sources and Uses Budget'!S69</f>
        <v>59635</v>
      </c>
      <c r="F69" s="566"/>
      <c r="G69" s="566"/>
      <c r="H69" s="565">
        <f>'Sources and Uses Budget'!T69</f>
        <v>0</v>
      </c>
      <c r="I69" s="566"/>
      <c r="J69" s="566"/>
      <c r="K69" s="563"/>
    </row>
    <row r="70" spans="1:11" s="564" customFormat="1">
      <c r="A70" s="569" t="s">
        <v>636</v>
      </c>
      <c r="B70" s="565">
        <f>'Sources and Uses Budget'!C70</f>
        <v>341359</v>
      </c>
      <c r="C70" s="565">
        <f>SUM(C64:C69)</f>
        <v>0</v>
      </c>
      <c r="D70" s="565">
        <f>SUM(D64:D69)</f>
        <v>0</v>
      </c>
      <c r="E70" s="565">
        <f>'Sources and Uses Budget'!S70</f>
        <v>67263</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1203073</v>
      </c>
      <c r="C75" s="566"/>
      <c r="D75" s="566"/>
      <c r="E75" s="567"/>
      <c r="F75" s="567"/>
      <c r="G75" s="567"/>
      <c r="H75" s="567"/>
      <c r="I75" s="567"/>
      <c r="J75" s="567"/>
      <c r="K75" s="563"/>
    </row>
    <row r="76" spans="1:11" s="564" customFormat="1">
      <c r="A76" s="571" t="str">
        <f>'Sources and Uses Budget'!$A76</f>
        <v>HCD Transition Reserve</v>
      </c>
      <c r="B76" s="565">
        <f>'Sources and Uses Budget'!C76</f>
        <v>2183712</v>
      </c>
      <c r="C76" s="566"/>
      <c r="D76" s="566"/>
      <c r="E76" s="567"/>
      <c r="F76" s="567"/>
      <c r="G76" s="567"/>
      <c r="H76" s="567"/>
      <c r="I76" s="567"/>
      <c r="J76" s="567"/>
      <c r="K76" s="563"/>
    </row>
    <row r="77" spans="1:11" s="564" customFormat="1">
      <c r="A77" s="569" t="s">
        <v>641</v>
      </c>
      <c r="B77" s="565">
        <f>'Sources and Uses Budget'!C77</f>
        <v>3386785</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5345027</v>
      </c>
      <c r="C79" s="566"/>
      <c r="D79" s="566"/>
      <c r="E79" s="565">
        <f>'Sources and Uses Budget'!S79</f>
        <v>5345027</v>
      </c>
      <c r="F79" s="566"/>
      <c r="G79" s="566"/>
      <c r="H79" s="565">
        <f>'Sources and Uses Budget'!T79</f>
        <v>0</v>
      </c>
      <c r="I79" s="566"/>
      <c r="J79" s="566"/>
      <c r="K79" s="563"/>
    </row>
    <row r="80" spans="1:11" s="564" customFormat="1">
      <c r="A80" s="568" t="s">
        <v>61</v>
      </c>
      <c r="B80" s="565">
        <f>'Sources and Uses Budget'!C80</f>
        <v>880296</v>
      </c>
      <c r="C80" s="566"/>
      <c r="D80" s="566"/>
      <c r="E80" s="565">
        <f>'Sources and Uses Budget'!S80</f>
        <v>880296</v>
      </c>
      <c r="F80" s="566"/>
      <c r="G80" s="566"/>
      <c r="H80" s="565">
        <f>'Sources and Uses Budget'!T80</f>
        <v>0</v>
      </c>
      <c r="I80" s="566"/>
      <c r="J80" s="566"/>
      <c r="K80" s="563"/>
    </row>
    <row r="81" spans="1:11" s="564" customFormat="1">
      <c r="A81" s="569" t="s">
        <v>1419</v>
      </c>
      <c r="B81" s="565">
        <f>'Sources and Uses Budget'!C81</f>
        <v>6225323</v>
      </c>
      <c r="C81" s="565">
        <f>SUM(C79:C80)</f>
        <v>0</v>
      </c>
      <c r="D81" s="565">
        <f>SUM(D79:D80)</f>
        <v>0</v>
      </c>
      <c r="E81" s="565">
        <f>'Sources and Uses Budget'!S81</f>
        <v>6225323</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157731</v>
      </c>
      <c r="C83" s="566"/>
      <c r="D83" s="566"/>
      <c r="E83" s="567"/>
      <c r="F83" s="567"/>
      <c r="G83" s="567"/>
      <c r="H83" s="567"/>
      <c r="I83" s="567"/>
      <c r="J83" s="567"/>
      <c r="K83" s="563"/>
    </row>
    <row r="84" spans="1:11" s="564" customFormat="1">
      <c r="A84" s="215" t="s">
        <v>825</v>
      </c>
      <c r="B84" s="565">
        <f>'Sources and Uses Budget'!C84</f>
        <v>314575</v>
      </c>
      <c r="C84" s="566"/>
      <c r="D84" s="566"/>
      <c r="E84" s="565">
        <f>'Sources and Uses Budget'!S84</f>
        <v>314575</v>
      </c>
      <c r="F84" s="566"/>
      <c r="G84" s="566"/>
      <c r="H84" s="565">
        <f>'Sources and Uses Budget'!T84</f>
        <v>0</v>
      </c>
      <c r="I84" s="566"/>
      <c r="J84" s="566"/>
      <c r="K84" s="563"/>
    </row>
    <row r="85" spans="1:11" s="564" customFormat="1">
      <c r="A85" s="215" t="s">
        <v>826</v>
      </c>
      <c r="B85" s="565">
        <f>'Sources and Uses Budget'!C85</f>
        <v>1325503</v>
      </c>
      <c r="C85" s="566"/>
      <c r="D85" s="566"/>
      <c r="E85" s="565">
        <f>'Sources and Uses Budget'!S85</f>
        <v>1325503</v>
      </c>
      <c r="F85" s="566"/>
      <c r="G85" s="566"/>
      <c r="H85" s="565">
        <f>'Sources and Uses Budget'!T85</f>
        <v>0</v>
      </c>
      <c r="I85" s="566"/>
      <c r="J85" s="566"/>
      <c r="K85" s="563"/>
    </row>
    <row r="86" spans="1:11" s="564" customFormat="1">
      <c r="A86" s="215" t="s">
        <v>827</v>
      </c>
      <c r="B86" s="565">
        <f>'Sources and Uses Budget'!C86</f>
        <v>1557012</v>
      </c>
      <c r="C86" s="566"/>
      <c r="D86" s="566"/>
      <c r="E86" s="565">
        <f>'Sources and Uses Budget'!S86</f>
        <v>1557012</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994400</v>
      </c>
      <c r="C88" s="566"/>
      <c r="D88" s="566"/>
      <c r="E88" s="567"/>
      <c r="F88" s="567"/>
      <c r="G88" s="567"/>
      <c r="H88" s="567"/>
      <c r="I88" s="567"/>
      <c r="J88" s="567"/>
      <c r="K88" s="563"/>
    </row>
    <row r="89" spans="1:11" s="564" customFormat="1">
      <c r="A89" s="215" t="s">
        <v>830</v>
      </c>
      <c r="B89" s="565">
        <f>'Sources and Uses Budget'!C89</f>
        <v>314000</v>
      </c>
      <c r="C89" s="566"/>
      <c r="D89" s="566"/>
      <c r="E89" s="565">
        <f>'Sources and Uses Budget'!S89</f>
        <v>314000</v>
      </c>
      <c r="F89" s="566"/>
      <c r="G89" s="566"/>
      <c r="H89" s="565">
        <f>'Sources and Uses Budget'!T89</f>
        <v>0</v>
      </c>
      <c r="I89" s="566"/>
      <c r="J89" s="566"/>
      <c r="K89" s="563"/>
    </row>
    <row r="90" spans="1:11" s="564" customFormat="1">
      <c r="A90" s="215" t="s">
        <v>831</v>
      </c>
      <c r="B90" s="565">
        <f>'Sources and Uses Budget'!C90</f>
        <v>16000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1421</v>
      </c>
      <c r="B92" s="565">
        <f>'Sources and Uses Budget'!C92</f>
        <v>9939</v>
      </c>
      <c r="C92" s="566"/>
      <c r="D92" s="566"/>
      <c r="E92" s="565">
        <f>'Sources and Uses Budget'!S92</f>
        <v>9939</v>
      </c>
      <c r="F92" s="566"/>
      <c r="G92" s="566"/>
      <c r="H92" s="565">
        <f>'Sources and Uses Budget'!T92</f>
        <v>0</v>
      </c>
      <c r="I92" s="566"/>
      <c r="J92" s="566"/>
      <c r="K92" s="563"/>
    </row>
    <row r="93" spans="1:11" s="564" customFormat="1">
      <c r="A93" s="571" t="str">
        <f>'Sources and Uses Budget'!$A93</f>
        <v>Childcare Project Management Fee</v>
      </c>
      <c r="B93" s="565">
        <f>'Sources and Uses Budget'!C93</f>
        <v>248479</v>
      </c>
      <c r="C93" s="566"/>
      <c r="D93" s="566"/>
      <c r="E93" s="565">
        <f>'Sources and Uses Budget'!S93</f>
        <v>248479</v>
      </c>
      <c r="F93" s="566"/>
      <c r="G93" s="566"/>
      <c r="H93" s="565">
        <f>'Sources and Uses Budget'!T93</f>
        <v>0</v>
      </c>
      <c r="I93" s="566"/>
      <c r="J93" s="566"/>
      <c r="K93" s="563"/>
    </row>
    <row r="94" spans="1:11" s="564" customFormat="1">
      <c r="A94" s="571" t="str">
        <f>'Sources and Uses Budget'!$A94</f>
        <v>Art Enrichment</v>
      </c>
      <c r="B94" s="565">
        <f>'Sources and Uses Budget'!C94</f>
        <v>29818</v>
      </c>
      <c r="C94" s="566"/>
      <c r="D94" s="566"/>
      <c r="E94" s="565">
        <f>'Sources and Uses Budget'!S94</f>
        <v>29818</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4967457</v>
      </c>
      <c r="C96" s="565">
        <f>SUM(C83:C95)</f>
        <v>0</v>
      </c>
      <c r="D96" s="565">
        <f>SUM(D83:D95)</f>
        <v>0</v>
      </c>
      <c r="E96" s="565">
        <f>'Sources and Uses Budget'!S96</f>
        <v>3799326</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174379441</v>
      </c>
      <c r="C97" s="565">
        <f>SUM(C63+C70+C77+C81+C96)</f>
        <v>0</v>
      </c>
      <c r="D97" s="565">
        <f>SUM(D63+D70+D77+D81+D96)</f>
        <v>0</v>
      </c>
      <c r="E97" s="565">
        <f>'Sources and Uses Budget'!S97</f>
        <v>163769466</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13848262</v>
      </c>
      <c r="C99" s="566"/>
      <c r="D99" s="566"/>
      <c r="E99" s="565">
        <f>'Sources and Uses Budget'!S99</f>
        <v>13848262</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13848262</v>
      </c>
      <c r="C104" s="565">
        <f>SUM(C99:C103)</f>
        <v>0</v>
      </c>
      <c r="D104" s="565">
        <f>SUM(D99:D103)</f>
        <v>0</v>
      </c>
      <c r="E104" s="565">
        <f>'Sources and Uses Budget'!S104</f>
        <v>13848262</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188227703</v>
      </c>
      <c r="C105" s="572">
        <f>SUM(C97+C104)</f>
        <v>0</v>
      </c>
      <c r="D105" s="572">
        <f>SUM(D97+D104)</f>
        <v>0</v>
      </c>
      <c r="E105" s="565">
        <f>'Sources and Uses Budget'!S105</f>
        <v>177617728</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177617728</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6"/>
      <c r="E124" s="2597"/>
      <c r="F124" s="2597"/>
      <c r="G124" s="2597"/>
      <c r="H124" s="2597"/>
      <c r="I124" s="2597"/>
      <c r="J124" s="583"/>
      <c r="K124" s="563"/>
    </row>
    <row r="125" spans="1:11" s="564" customFormat="1" ht="12.75">
      <c r="A125" s="594"/>
      <c r="B125" s="593"/>
      <c r="C125" s="594"/>
      <c r="D125" s="2597"/>
      <c r="E125" s="2597"/>
      <c r="F125" s="2597"/>
      <c r="G125" s="2597"/>
      <c r="H125" s="2597"/>
      <c r="I125" s="2597"/>
      <c r="J125" s="583"/>
      <c r="K125" s="563"/>
    </row>
    <row r="126" spans="1:11" s="564" customFormat="1" ht="12.75">
      <c r="A126" s="594"/>
      <c r="B126" s="593"/>
      <c r="C126" s="594"/>
      <c r="D126" s="2597"/>
      <c r="E126" s="2597"/>
      <c r="F126" s="2597"/>
      <c r="G126" s="2597"/>
      <c r="H126" s="2597"/>
      <c r="I126" s="259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8"/>
      <c r="B139" s="2599"/>
      <c r="C139" s="2599"/>
      <c r="D139" s="606"/>
      <c r="E139" s="594"/>
      <c r="F139" s="594"/>
      <c r="G139" s="594"/>
    </row>
    <row r="140" spans="1:11" ht="12" customHeight="1">
      <c r="A140" s="2600"/>
      <c r="B140" s="2601"/>
      <c r="C140" s="260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87" t="s">
        <v>2033</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9"/>
    </row>
    <row r="2" spans="1:58" ht="15.75" customHeight="1">
      <c r="A2" s="2990" t="s">
        <v>2034</v>
      </c>
      <c r="B2" s="2991"/>
      <c r="C2" s="2991"/>
      <c r="D2" s="2991"/>
      <c r="E2" s="2991"/>
      <c r="F2" s="2991"/>
      <c r="G2" s="2991"/>
      <c r="H2" s="2991"/>
      <c r="I2" s="2991"/>
      <c r="J2" s="2991"/>
      <c r="K2" s="2991"/>
      <c r="L2" s="2991"/>
      <c r="M2" s="2991"/>
      <c r="N2" s="2991"/>
      <c r="O2" s="2991"/>
      <c r="P2" s="2991"/>
      <c r="Q2" s="2991"/>
      <c r="R2" s="2991"/>
      <c r="S2" s="2991"/>
      <c r="T2" s="2991"/>
      <c r="U2" s="2991"/>
      <c r="V2" s="2991"/>
      <c r="W2" s="2991"/>
      <c r="X2" s="2991"/>
      <c r="Y2" s="2991"/>
      <c r="Z2" s="2991"/>
      <c r="AA2" s="2991"/>
      <c r="AB2" s="2991"/>
      <c r="AC2" s="2991"/>
      <c r="AD2" s="2991"/>
      <c r="AE2" s="2991"/>
      <c r="AF2" s="2991"/>
      <c r="AG2" s="2991"/>
      <c r="AH2" s="2991"/>
      <c r="AI2" s="2991"/>
      <c r="AJ2" s="2991"/>
      <c r="AK2" s="2991"/>
      <c r="AL2" s="2991"/>
      <c r="AM2" s="2991"/>
      <c r="AN2" s="2991"/>
      <c r="AO2" s="2991"/>
      <c r="AP2" s="2991"/>
      <c r="AQ2" s="2991"/>
      <c r="AR2" s="2991"/>
      <c r="AS2" s="2991"/>
      <c r="AT2" s="2991"/>
      <c r="AU2" s="2991"/>
      <c r="AV2" s="2991"/>
      <c r="AW2" s="2991"/>
      <c r="AX2" s="2991"/>
      <c r="AY2" s="2991"/>
      <c r="AZ2" s="2991"/>
      <c r="BA2" s="2991"/>
      <c r="BB2" s="2991"/>
      <c r="BC2" s="2991"/>
      <c r="BD2" s="2991"/>
      <c r="BE2" s="299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93" t="str">
        <f>IF(Application!H18="","",Application!H18)</f>
        <v>Potrero Block B</v>
      </c>
      <c r="M4" s="2994"/>
      <c r="N4" s="2994"/>
      <c r="O4" s="2994"/>
      <c r="P4" s="2994"/>
      <c r="Q4" s="2994"/>
      <c r="R4" s="2994"/>
      <c r="S4" s="2994"/>
      <c r="T4" s="2994"/>
      <c r="U4" s="2994"/>
      <c r="V4" s="2994"/>
      <c r="W4" s="2994"/>
      <c r="X4" s="2994"/>
      <c r="Y4" s="2994"/>
      <c r="Z4" s="2994"/>
      <c r="AA4" s="2994"/>
      <c r="AB4" s="2994"/>
      <c r="AC4" s="2995"/>
      <c r="AD4" s="1529"/>
      <c r="AE4" s="1529"/>
      <c r="AF4" s="2698" t="s">
        <v>2035</v>
      </c>
      <c r="AG4" s="2699"/>
      <c r="AH4" s="2699"/>
      <c r="AI4" s="2699"/>
      <c r="AJ4" s="2699"/>
      <c r="AK4" s="2699"/>
      <c r="AL4" s="2699"/>
      <c r="AM4" s="2699"/>
      <c r="AN4" s="2699"/>
      <c r="AO4" s="2699"/>
      <c r="AP4" s="2996">
        <v>44197</v>
      </c>
      <c r="AQ4" s="2966"/>
      <c r="AR4" s="2966"/>
      <c r="AS4" s="2966"/>
      <c r="AT4" s="2966"/>
      <c r="AU4" s="296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5" t="s">
        <v>2036</v>
      </c>
      <c r="AG5" s="2716"/>
      <c r="AH5" s="2716"/>
      <c r="AI5" s="2716"/>
      <c r="AJ5" s="2716"/>
      <c r="AK5" s="2716"/>
      <c r="AL5" s="2716"/>
      <c r="AM5" s="2716"/>
      <c r="AN5" s="2716"/>
      <c r="AO5" s="2716"/>
      <c r="AP5" s="2996">
        <v>44197</v>
      </c>
      <c r="AQ5" s="2966"/>
      <c r="AR5" s="2966"/>
      <c r="AS5" s="2966"/>
      <c r="AT5" s="2966"/>
      <c r="AU5" s="2967"/>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72" t="str">
        <f>IF(Application!H16="","",Application!H16)</f>
        <v>Potrero Housing Associates II, L.P.</v>
      </c>
      <c r="M6" s="2973"/>
      <c r="N6" s="2973"/>
      <c r="O6" s="2973"/>
      <c r="P6" s="2973"/>
      <c r="Q6" s="2973"/>
      <c r="R6" s="2973"/>
      <c r="S6" s="2973"/>
      <c r="T6" s="2973"/>
      <c r="U6" s="2973"/>
      <c r="V6" s="2973"/>
      <c r="W6" s="2973"/>
      <c r="X6" s="2973"/>
      <c r="Y6" s="2973"/>
      <c r="Z6" s="2973"/>
      <c r="AA6" s="2973"/>
      <c r="AB6" s="2973"/>
      <c r="AC6" s="297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5" t="str">
        <f>Application!T196</f>
        <v>No</v>
      </c>
      <c r="AC8" s="2976"/>
      <c r="AD8" s="297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978" t="e">
        <f>VLOOKUP("CalHFA Permanent Loan",Application!C564:AS575,37,TRUE)</f>
        <v>#N/A</v>
      </c>
      <c r="O10" s="2979"/>
      <c r="P10" s="2979"/>
      <c r="Q10" s="2979"/>
      <c r="R10" s="2979"/>
      <c r="S10" s="2979"/>
      <c r="T10" s="2980"/>
      <c r="U10" s="1529"/>
      <c r="V10" s="1529"/>
      <c r="W10" s="1529"/>
      <c r="X10" s="2700" t="s">
        <v>2041</v>
      </c>
      <c r="Y10" s="2701"/>
      <c r="Z10" s="2701"/>
      <c r="AA10" s="2701"/>
      <c r="AB10" s="2701"/>
      <c r="AC10" s="2701"/>
      <c r="AD10" s="2701"/>
      <c r="AE10" s="2701"/>
      <c r="AF10" s="2701"/>
      <c r="AG10" s="2701"/>
      <c r="AH10" s="2701"/>
      <c r="AI10" s="2701"/>
      <c r="AJ10" s="2701"/>
      <c r="AK10" s="2702"/>
      <c r="AL10" s="3000" t="str">
        <f>Application!W471</f>
        <v>N/A</v>
      </c>
      <c r="AM10" s="3001"/>
      <c r="AN10" s="3001"/>
      <c r="AO10" s="3001"/>
      <c r="AP10" s="3002"/>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981">
        <f>Application!AA925</f>
        <v>0</v>
      </c>
      <c r="O11" s="2982"/>
      <c r="P11" s="2982"/>
      <c r="Q11" s="2982"/>
      <c r="R11" s="2982"/>
      <c r="S11" s="2982"/>
      <c r="T11" s="2983"/>
      <c r="U11" s="1529"/>
      <c r="V11" s="1529"/>
      <c r="W11" s="1529"/>
      <c r="X11" s="2984" t="s">
        <v>2043</v>
      </c>
      <c r="Y11" s="2985"/>
      <c r="Z11" s="2985"/>
      <c r="AA11" s="2985"/>
      <c r="AB11" s="2985"/>
      <c r="AC11" s="2985"/>
      <c r="AD11" s="2985"/>
      <c r="AE11" s="2985"/>
      <c r="AF11" s="2985"/>
      <c r="AG11" s="2985"/>
      <c r="AH11" s="2985"/>
      <c r="AI11" s="2985"/>
      <c r="AJ11" s="2985"/>
      <c r="AK11" s="2986"/>
      <c r="AL11" s="2997">
        <v>44197</v>
      </c>
      <c r="AM11" s="2998"/>
      <c r="AN11" s="2998"/>
      <c r="AO11" s="2998"/>
      <c r="AP11" s="2999"/>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00" t="s">
        <v>2044</v>
      </c>
      <c r="Y12" s="2701"/>
      <c r="Z12" s="2701"/>
      <c r="AA12" s="2701"/>
      <c r="AB12" s="2701"/>
      <c r="AC12" s="2701"/>
      <c r="AD12" s="2701"/>
      <c r="AE12" s="2701"/>
      <c r="AF12" s="2701"/>
      <c r="AG12" s="2701"/>
      <c r="AH12" s="2701"/>
      <c r="AI12" s="2701"/>
      <c r="AJ12" s="2701"/>
      <c r="AK12" s="2702"/>
      <c r="AL12" s="2997">
        <v>44197</v>
      </c>
      <c r="AM12" s="2998"/>
      <c r="AN12" s="2998"/>
      <c r="AO12" s="2998"/>
      <c r="AP12" s="2999"/>
      <c r="AQ12" s="1532"/>
      <c r="AR12" s="1532"/>
      <c r="AS12" s="1532"/>
      <c r="AT12" s="1532"/>
      <c r="AU12" s="1532"/>
      <c r="AV12" s="1529"/>
      <c r="AW12" s="1529"/>
      <c r="AX12" s="1529"/>
      <c r="AY12" s="1529"/>
      <c r="AZ12" s="1529"/>
      <c r="BA12" s="1529"/>
      <c r="BB12" s="1529"/>
      <c r="BC12" s="1529"/>
      <c r="BD12" s="1529"/>
      <c r="BE12" s="1535"/>
    </row>
    <row r="13" spans="1:58" thickBot="1">
      <c r="A13" s="1818"/>
      <c r="B13" s="2700" t="s">
        <v>2045</v>
      </c>
      <c r="C13" s="2701"/>
      <c r="D13" s="2701"/>
      <c r="E13" s="2701"/>
      <c r="F13" s="2701"/>
      <c r="G13" s="2701"/>
      <c r="H13" s="2701"/>
      <c r="I13" s="2701"/>
      <c r="J13" s="2701"/>
      <c r="K13" s="2701"/>
      <c r="L13" s="2701"/>
      <c r="M13" s="2701"/>
      <c r="N13" s="2701"/>
      <c r="O13" s="2701"/>
      <c r="P13" s="2702"/>
      <c r="Q13" s="2965" t="s">
        <v>2039</v>
      </c>
      <c r="R13" s="2966"/>
      <c r="S13" s="2966"/>
      <c r="T13" s="296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68" t="s">
        <v>2046</v>
      </c>
      <c r="C15" s="2968"/>
      <c r="D15" s="2968"/>
      <c r="E15" s="2968"/>
      <c r="F15" s="2968"/>
      <c r="G15" s="2968"/>
      <c r="H15" s="2968"/>
      <c r="I15" s="2968"/>
      <c r="J15" s="2968"/>
      <c r="K15" s="2968"/>
      <c r="L15" s="2969"/>
      <c r="M15" s="2698" t="s">
        <v>2047</v>
      </c>
      <c r="N15" s="2699"/>
      <c r="O15" s="2699"/>
      <c r="P15" s="2699"/>
      <c r="Q15" s="2699"/>
      <c r="R15" s="2699"/>
      <c r="S15" s="2970" t="str">
        <f>IF(Application!AB214="","",Application!AB214)</f>
        <v/>
      </c>
      <c r="T15" s="2970"/>
      <c r="U15" s="2970"/>
      <c r="V15" s="2970"/>
      <c r="W15" s="297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69" t="s">
        <v>2048</v>
      </c>
      <c r="C17" s="2770"/>
      <c r="D17" s="2770"/>
      <c r="E17" s="2770"/>
      <c r="F17" s="2770"/>
      <c r="G17" s="2770"/>
      <c r="H17" s="2770"/>
      <c r="I17" s="2770"/>
      <c r="J17" s="2770"/>
      <c r="K17" s="2770"/>
      <c r="L17" s="2770"/>
      <c r="M17" s="2770"/>
      <c r="N17" s="2770"/>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c r="AS17" s="2770"/>
      <c r="AT17" s="2770"/>
      <c r="AU17" s="2770"/>
      <c r="AV17" s="2770"/>
      <c r="AW17" s="2770"/>
      <c r="AX17" s="2770"/>
      <c r="AY17" s="2831"/>
      <c r="AZ17" s="1529"/>
      <c r="BA17" s="1529"/>
      <c r="BB17" s="1529"/>
      <c r="BC17" s="1529"/>
      <c r="BD17" s="1529"/>
      <c r="BE17" s="1535"/>
      <c r="BF17" s="1527"/>
    </row>
    <row r="18" spans="1:58" ht="15.75" customHeight="1">
      <c r="A18" s="1818"/>
      <c r="B18" s="2961" t="s">
        <v>2049</v>
      </c>
      <c r="C18" s="2962"/>
      <c r="D18" s="2962"/>
      <c r="E18" s="2962"/>
      <c r="F18" s="2962"/>
      <c r="G18" s="2962"/>
      <c r="H18" s="2962"/>
      <c r="I18" s="2963"/>
      <c r="J18" s="2947" t="s">
        <v>1881</v>
      </c>
      <c r="K18" s="2948"/>
      <c r="L18" s="2948"/>
      <c r="M18" s="2948"/>
      <c r="N18" s="2948"/>
      <c r="O18" s="2949"/>
      <c r="P18" s="2947" t="s">
        <v>333</v>
      </c>
      <c r="Q18" s="2948"/>
      <c r="R18" s="2948"/>
      <c r="S18" s="2948"/>
      <c r="T18" s="2948"/>
      <c r="U18" s="2949"/>
      <c r="V18" s="2947" t="s">
        <v>334</v>
      </c>
      <c r="W18" s="2948"/>
      <c r="X18" s="2948"/>
      <c r="Y18" s="2948"/>
      <c r="Z18" s="2948"/>
      <c r="AA18" s="2949"/>
      <c r="AB18" s="2947" t="s">
        <v>168</v>
      </c>
      <c r="AC18" s="2948"/>
      <c r="AD18" s="2948"/>
      <c r="AE18" s="2948"/>
      <c r="AF18" s="2948"/>
      <c r="AG18" s="2949"/>
      <c r="AH18" s="2947" t="s">
        <v>169</v>
      </c>
      <c r="AI18" s="2948"/>
      <c r="AJ18" s="2948"/>
      <c r="AK18" s="2948"/>
      <c r="AL18" s="2948"/>
      <c r="AM18" s="2949"/>
      <c r="AN18" s="2947" t="s">
        <v>170</v>
      </c>
      <c r="AO18" s="2948"/>
      <c r="AP18" s="2948"/>
      <c r="AQ18" s="2948"/>
      <c r="AR18" s="2948"/>
      <c r="AS18" s="2949"/>
      <c r="AT18" s="2947" t="s">
        <v>2050</v>
      </c>
      <c r="AU18" s="2948"/>
      <c r="AV18" s="2948"/>
      <c r="AW18" s="2948"/>
      <c r="AX18" s="2948"/>
      <c r="AY18" s="2964"/>
      <c r="AZ18" s="1529"/>
      <c r="BA18" s="1529"/>
      <c r="BB18" s="1529"/>
      <c r="BC18" s="1529"/>
      <c r="BD18" s="1529"/>
      <c r="BE18" s="1535"/>
    </row>
    <row r="19" spans="1:58" ht="15">
      <c r="A19" s="1818"/>
      <c r="B19" s="2959">
        <v>0.2</v>
      </c>
      <c r="C19" s="2960"/>
      <c r="D19" s="2960"/>
      <c r="E19" s="2960"/>
      <c r="F19" s="2960"/>
      <c r="G19" s="2960"/>
      <c r="H19" s="2960"/>
      <c r="I19" s="2960"/>
      <c r="J19" s="2947">
        <f>SUM(P19:AS19)</f>
        <v>0</v>
      </c>
      <c r="K19" s="2948"/>
      <c r="L19" s="2948"/>
      <c r="M19" s="2948"/>
      <c r="N19" s="2948"/>
      <c r="O19" s="2949"/>
      <c r="P19" s="2953" cm="1">
        <f t="array" ref="P19">SUMPRODUCT((Application!$B$728:$B$752 = 'CalHFA Addendum'!P$18)*(Application!$AH$728:$AH$752 = 'CalHFA Addendum'!$B19),Application!$G$728:$G$752)</f>
        <v>0</v>
      </c>
      <c r="Q19" s="2954"/>
      <c r="R19" s="2954"/>
      <c r="S19" s="2954"/>
      <c r="T19" s="2954"/>
      <c r="U19" s="2955"/>
      <c r="V19" s="2953" cm="1">
        <f t="array" ref="V19">SUMPRODUCT((Application!$B$728:$B$752 = 'CalHFA Addendum'!V$18)*(Application!$AH$728:$AH$752 = 'CalHFA Addendum'!$B19),Application!$G$728:$G$752)</f>
        <v>0</v>
      </c>
      <c r="W19" s="2954"/>
      <c r="X19" s="2954"/>
      <c r="Y19" s="2954"/>
      <c r="Z19" s="2954"/>
      <c r="AA19" s="2955"/>
      <c r="AB19" s="2953" cm="1">
        <f t="array" ref="AB19">SUMPRODUCT((Application!$B$728:$B$752 = 'CalHFA Addendum'!AB$18)*(Application!$AH$728:$AH$752 = 'CalHFA Addendum'!$B19),Application!$G$728:$G$752)</f>
        <v>0</v>
      </c>
      <c r="AC19" s="2954"/>
      <c r="AD19" s="2954"/>
      <c r="AE19" s="2954"/>
      <c r="AF19" s="2954"/>
      <c r="AG19" s="2955"/>
      <c r="AH19" s="2953" cm="1">
        <f t="array" ref="AH19">SUMPRODUCT((Application!$B$728:$B$752 = 'CalHFA Addendum'!AH$18)*(Application!$AH$728:$AH$752 = 'CalHFA Addendum'!$B19),Application!$G$728:$G$752)</f>
        <v>0</v>
      </c>
      <c r="AI19" s="2954"/>
      <c r="AJ19" s="2954"/>
      <c r="AK19" s="2954"/>
      <c r="AL19" s="2954"/>
      <c r="AM19" s="2955"/>
      <c r="AN19" s="2953" cm="1">
        <f t="array" ref="AN19">SUMPRODUCT((Application!$B$728:$B$752 = 'CalHFA Addendum'!AN$18)*(Application!$AH$728:$AH$752 = 'CalHFA Addendum'!$B19),Application!$G$728:$G$752)</f>
        <v>0</v>
      </c>
      <c r="AO19" s="2954"/>
      <c r="AP19" s="2954"/>
      <c r="AQ19" s="2954"/>
      <c r="AR19" s="2954"/>
      <c r="AS19" s="2955"/>
      <c r="AT19" s="2956">
        <f t="shared" ref="AT19:AT27" si="0">J19/$J$29</f>
        <v>0</v>
      </c>
      <c r="AU19" s="2957"/>
      <c r="AV19" s="2957"/>
      <c r="AW19" s="2957"/>
      <c r="AX19" s="2957"/>
      <c r="AY19" s="2958"/>
      <c r="AZ19" s="1536"/>
      <c r="BA19" s="1529"/>
      <c r="BB19" s="1529"/>
      <c r="BC19" s="1529"/>
      <c r="BD19" s="1529"/>
      <c r="BE19" s="1535"/>
    </row>
    <row r="20" spans="1:58" ht="15" customHeight="1">
      <c r="A20" s="1818"/>
      <c r="B20" s="2959">
        <v>0.3</v>
      </c>
      <c r="C20" s="2960"/>
      <c r="D20" s="2960"/>
      <c r="E20" s="2960"/>
      <c r="F20" s="2960"/>
      <c r="G20" s="2960"/>
      <c r="H20" s="2960"/>
      <c r="I20" s="2960"/>
      <c r="J20" s="2947">
        <f t="shared" ref="J20:J27" si="1">SUM(P20:AS20)</f>
        <v>49</v>
      </c>
      <c r="K20" s="2948"/>
      <c r="L20" s="2948"/>
      <c r="M20" s="2948"/>
      <c r="N20" s="2948"/>
      <c r="O20" s="2949"/>
      <c r="P20" s="2953" cm="1">
        <f t="array" ref="P20">SUMPRODUCT((Application!$B$728:$B$752 = 'CalHFA Addendum'!P$18)*(Application!$AH$728:$AH$752 = 'CalHFA Addendum'!$B20),Application!$G$728:$G$752)</f>
        <v>0</v>
      </c>
      <c r="Q20" s="2954"/>
      <c r="R20" s="2954"/>
      <c r="S20" s="2954"/>
      <c r="T20" s="2954"/>
      <c r="U20" s="2955"/>
      <c r="V20" s="2953" cm="1">
        <f t="array" ref="V20">SUMPRODUCT((Application!$B$728:$B$752 = 'CalHFA Addendum'!V$18)*(Application!$AH$728:$AH$752 = 'CalHFA Addendum'!$B20),Application!$G$728:$G$752)</f>
        <v>11</v>
      </c>
      <c r="W20" s="2954"/>
      <c r="X20" s="2954"/>
      <c r="Y20" s="2954"/>
      <c r="Z20" s="2954"/>
      <c r="AA20" s="2955"/>
      <c r="AB20" s="2953" cm="1">
        <f t="array" ref="AB20">SUMPRODUCT((Application!$B$728:$B$752 = 'CalHFA Addendum'!AB$18)*(Application!$AH$728:$AH$752 = 'CalHFA Addendum'!$B20),Application!$G$728:$G$752)</f>
        <v>19</v>
      </c>
      <c r="AC20" s="2954"/>
      <c r="AD20" s="2954"/>
      <c r="AE20" s="2954"/>
      <c r="AF20" s="2954"/>
      <c r="AG20" s="2955"/>
      <c r="AH20" s="2953" cm="1">
        <f t="array" ref="AH20">SUMPRODUCT((Application!$B$728:$B$752 = 'CalHFA Addendum'!AH$18)*(Application!$AH$728:$AH$752 = 'CalHFA Addendum'!$B20),Application!$G$728:$G$752)</f>
        <v>15</v>
      </c>
      <c r="AI20" s="2954"/>
      <c r="AJ20" s="2954"/>
      <c r="AK20" s="2954"/>
      <c r="AL20" s="2954"/>
      <c r="AM20" s="2955"/>
      <c r="AN20" s="2953" cm="1">
        <f t="array" ref="AN20">SUMPRODUCT((Application!$B$728:$B$752 = 'CalHFA Addendum'!AN$18)*(Application!$AH$728:$AH$752 = 'CalHFA Addendum'!$B20),Application!$G$728:$G$752)</f>
        <v>4</v>
      </c>
      <c r="AO20" s="2954"/>
      <c r="AP20" s="2954"/>
      <c r="AQ20" s="2954"/>
      <c r="AR20" s="2954"/>
      <c r="AS20" s="2955"/>
      <c r="AT20" s="2956">
        <f t="shared" si="0"/>
        <v>0.31210191082802546</v>
      </c>
      <c r="AU20" s="2957"/>
      <c r="AV20" s="2957"/>
      <c r="AW20" s="2957"/>
      <c r="AX20" s="2957"/>
      <c r="AY20" s="2958"/>
      <c r="AZ20" s="1529"/>
      <c r="BA20" s="1529"/>
      <c r="BB20" s="1529"/>
      <c r="BC20" s="1529"/>
      <c r="BD20" s="1529"/>
      <c r="BE20" s="1535"/>
    </row>
    <row r="21" spans="1:58" ht="15">
      <c r="A21" s="1818"/>
      <c r="B21" s="2959">
        <v>0.4</v>
      </c>
      <c r="C21" s="2960"/>
      <c r="D21" s="2960"/>
      <c r="E21" s="2960"/>
      <c r="F21" s="2960"/>
      <c r="G21" s="2960"/>
      <c r="H21" s="2960"/>
      <c r="I21" s="2960"/>
      <c r="J21" s="2947">
        <f t="shared" si="1"/>
        <v>0</v>
      </c>
      <c r="K21" s="2948"/>
      <c r="L21" s="2948"/>
      <c r="M21" s="2948"/>
      <c r="N21" s="2948"/>
      <c r="O21" s="2949"/>
      <c r="P21" s="2953" cm="1">
        <f t="array" ref="P21">SUMPRODUCT((Application!$B$728:$B$752 = 'CalHFA Addendum'!P$18)*(Application!$AH$728:$AH$752 = 'CalHFA Addendum'!$B21),Application!$G$728:$G$752)</f>
        <v>0</v>
      </c>
      <c r="Q21" s="2954"/>
      <c r="R21" s="2954"/>
      <c r="S21" s="2954"/>
      <c r="T21" s="2954"/>
      <c r="U21" s="2955"/>
      <c r="V21" s="2953" cm="1">
        <f t="array" ref="V21">SUMPRODUCT((Application!$B$728:$B$752 = 'CalHFA Addendum'!V$18)*(Application!$AH$728:$AH$752 = 'CalHFA Addendum'!$B21),Application!$G$728:$G$752)</f>
        <v>0</v>
      </c>
      <c r="W21" s="2954"/>
      <c r="X21" s="2954"/>
      <c r="Y21" s="2954"/>
      <c r="Z21" s="2954"/>
      <c r="AA21" s="2955"/>
      <c r="AB21" s="2953" cm="1">
        <f t="array" ref="AB21">SUMPRODUCT((Application!$B$728:$B$752 = 'CalHFA Addendum'!AB$18)*(Application!$AH$728:$AH$752 = 'CalHFA Addendum'!$B21),Application!$G$728:$G$752)</f>
        <v>0</v>
      </c>
      <c r="AC21" s="2954"/>
      <c r="AD21" s="2954"/>
      <c r="AE21" s="2954"/>
      <c r="AF21" s="2954"/>
      <c r="AG21" s="2955"/>
      <c r="AH21" s="2953" cm="1">
        <f t="array" ref="AH21">SUMPRODUCT((Application!$B$728:$B$752 = 'CalHFA Addendum'!AH$18)*(Application!$AH$728:$AH$752 = 'CalHFA Addendum'!$B21),Application!$G$728:$G$752)</f>
        <v>0</v>
      </c>
      <c r="AI21" s="2954"/>
      <c r="AJ21" s="2954"/>
      <c r="AK21" s="2954"/>
      <c r="AL21" s="2954"/>
      <c r="AM21" s="2955"/>
      <c r="AN21" s="2953" cm="1">
        <f t="array" ref="AN21">SUMPRODUCT((Application!$B$728:$B$752 = 'CalHFA Addendum'!AN$18)*(Application!$AH$728:$AH$752 = 'CalHFA Addendum'!$B21),Application!$G$728:$G$752)</f>
        <v>0</v>
      </c>
      <c r="AO21" s="2954"/>
      <c r="AP21" s="2954"/>
      <c r="AQ21" s="2954"/>
      <c r="AR21" s="2954"/>
      <c r="AS21" s="2955"/>
      <c r="AT21" s="2956">
        <f t="shared" si="0"/>
        <v>0</v>
      </c>
      <c r="AU21" s="2957"/>
      <c r="AV21" s="2957"/>
      <c r="AW21" s="2957"/>
      <c r="AX21" s="2957"/>
      <c r="AY21" s="2958"/>
      <c r="AZ21" s="1529"/>
      <c r="BA21" s="1529"/>
      <c r="BB21" s="1529"/>
      <c r="BC21" s="1529"/>
      <c r="BD21" s="1529"/>
      <c r="BE21" s="1535"/>
    </row>
    <row r="22" spans="1:58" ht="15">
      <c r="A22" s="1818"/>
      <c r="B22" s="2959">
        <v>0.5</v>
      </c>
      <c r="C22" s="2960"/>
      <c r="D22" s="2960"/>
      <c r="E22" s="2960"/>
      <c r="F22" s="2960"/>
      <c r="G22" s="2960"/>
      <c r="H22" s="2960"/>
      <c r="I22" s="2960"/>
      <c r="J22" s="2947">
        <f t="shared" si="1"/>
        <v>72</v>
      </c>
      <c r="K22" s="2948"/>
      <c r="L22" s="2948"/>
      <c r="M22" s="2948"/>
      <c r="N22" s="2948"/>
      <c r="O22" s="2949"/>
      <c r="P22" s="2953" cm="1">
        <f t="array" ref="P22">SUMPRODUCT((Application!$B$728:$B$752 = 'CalHFA Addendum'!P$18)*(Application!$AH$728:$AH$752 = 'CalHFA Addendum'!$B22),Application!$G$728:$G$752)</f>
        <v>0</v>
      </c>
      <c r="Q22" s="2954"/>
      <c r="R22" s="2954"/>
      <c r="S22" s="2954"/>
      <c r="T22" s="2954"/>
      <c r="U22" s="2955"/>
      <c r="V22" s="2953" cm="1">
        <f t="array" ref="V22">SUMPRODUCT((Application!$B$728:$B$752 = 'CalHFA Addendum'!V$18)*(Application!$AH$728:$AH$752 = 'CalHFA Addendum'!$B22),Application!$G$728:$G$752)</f>
        <v>19</v>
      </c>
      <c r="W22" s="2954"/>
      <c r="X22" s="2954"/>
      <c r="Y22" s="2954"/>
      <c r="Z22" s="2954"/>
      <c r="AA22" s="2955"/>
      <c r="AB22" s="2953" cm="1">
        <f t="array" ref="AB22">SUMPRODUCT((Application!$B$728:$B$752 = 'CalHFA Addendum'!AB$18)*(Application!$AH$728:$AH$752 = 'CalHFA Addendum'!$B22),Application!$G$728:$G$752)</f>
        <v>24</v>
      </c>
      <c r="AC22" s="2954"/>
      <c r="AD22" s="2954"/>
      <c r="AE22" s="2954"/>
      <c r="AF22" s="2954"/>
      <c r="AG22" s="2955"/>
      <c r="AH22" s="2953" cm="1">
        <f t="array" ref="AH22">SUMPRODUCT((Application!$B$728:$B$752 = 'CalHFA Addendum'!AH$18)*(Application!$AH$728:$AH$752 = 'CalHFA Addendum'!$B22),Application!$G$728:$G$752)</f>
        <v>25</v>
      </c>
      <c r="AI22" s="2954"/>
      <c r="AJ22" s="2954"/>
      <c r="AK22" s="2954"/>
      <c r="AL22" s="2954"/>
      <c r="AM22" s="2955"/>
      <c r="AN22" s="2953" cm="1">
        <f t="array" ref="AN22">SUMPRODUCT((Application!$B$728:$B$752 = 'CalHFA Addendum'!AN$18)*(Application!$AH$728:$AH$752 = 'CalHFA Addendum'!$B22),Application!$G$728:$G$752)</f>
        <v>4</v>
      </c>
      <c r="AO22" s="2954"/>
      <c r="AP22" s="2954"/>
      <c r="AQ22" s="2954"/>
      <c r="AR22" s="2954"/>
      <c r="AS22" s="2955"/>
      <c r="AT22" s="2956">
        <f t="shared" si="0"/>
        <v>0.45859872611464969</v>
      </c>
      <c r="AU22" s="2957"/>
      <c r="AV22" s="2957"/>
      <c r="AW22" s="2957"/>
      <c r="AX22" s="2957"/>
      <c r="AY22" s="2958"/>
      <c r="AZ22" s="1529"/>
      <c r="BA22" s="1529"/>
      <c r="BB22" s="1529"/>
      <c r="BC22" s="1529"/>
      <c r="BD22" s="1529"/>
      <c r="BE22" s="1535"/>
    </row>
    <row r="23" spans="1:58" ht="15">
      <c r="A23" s="1818"/>
      <c r="B23" s="2959">
        <v>0.6</v>
      </c>
      <c r="C23" s="2960"/>
      <c r="D23" s="2960"/>
      <c r="E23" s="2960"/>
      <c r="F23" s="2960"/>
      <c r="G23" s="2960"/>
      <c r="H23" s="2960"/>
      <c r="I23" s="2960"/>
      <c r="J23" s="2947">
        <f t="shared" si="1"/>
        <v>34</v>
      </c>
      <c r="K23" s="2948"/>
      <c r="L23" s="2948"/>
      <c r="M23" s="2948"/>
      <c r="N23" s="2948"/>
      <c r="O23" s="2949"/>
      <c r="P23" s="2953" cm="1">
        <f t="array" ref="P23">SUMPRODUCT((Application!$B$728:$B$752 = 'CalHFA Addendum'!P$18)*(Application!$AH$728:$AH$752 = 'CalHFA Addendum'!$B23),Application!$G$728:$G$752)</f>
        <v>0</v>
      </c>
      <c r="Q23" s="2954"/>
      <c r="R23" s="2954"/>
      <c r="S23" s="2954"/>
      <c r="T23" s="2954"/>
      <c r="U23" s="2955"/>
      <c r="V23" s="2953" cm="1">
        <f t="array" ref="V23">SUMPRODUCT((Application!$B$728:$B$752 = 'CalHFA Addendum'!V$18)*(Application!$AH$728:$AH$752 = 'CalHFA Addendum'!$B23),Application!$G$728:$G$752)</f>
        <v>10</v>
      </c>
      <c r="W23" s="2954"/>
      <c r="X23" s="2954"/>
      <c r="Y23" s="2954"/>
      <c r="Z23" s="2954"/>
      <c r="AA23" s="2955"/>
      <c r="AB23" s="2953" cm="1">
        <f t="array" ref="AB23">SUMPRODUCT((Application!$B$728:$B$752 = 'CalHFA Addendum'!AB$18)*(Application!$AH$728:$AH$752 = 'CalHFA Addendum'!$B23),Application!$G$728:$G$752)</f>
        <v>10</v>
      </c>
      <c r="AC23" s="2954"/>
      <c r="AD23" s="2954"/>
      <c r="AE23" s="2954"/>
      <c r="AF23" s="2954"/>
      <c r="AG23" s="2955"/>
      <c r="AH23" s="2953" cm="1">
        <f t="array" ref="AH23">SUMPRODUCT((Application!$B$728:$B$752 = 'CalHFA Addendum'!AH$18)*(Application!$AH$728:$AH$752 = 'CalHFA Addendum'!$B23),Application!$G$728:$G$752)</f>
        <v>11</v>
      </c>
      <c r="AI23" s="2954"/>
      <c r="AJ23" s="2954"/>
      <c r="AK23" s="2954"/>
      <c r="AL23" s="2954"/>
      <c r="AM23" s="2955"/>
      <c r="AN23" s="2953" cm="1">
        <f t="array" ref="AN23">SUMPRODUCT((Application!$B$728:$B$752 = 'CalHFA Addendum'!AN$18)*(Application!$AH$728:$AH$752 = 'CalHFA Addendum'!$B23),Application!$G$728:$G$752)</f>
        <v>3</v>
      </c>
      <c r="AO23" s="2954"/>
      <c r="AP23" s="2954"/>
      <c r="AQ23" s="2954"/>
      <c r="AR23" s="2954"/>
      <c r="AS23" s="2955"/>
      <c r="AT23" s="2956">
        <f t="shared" si="0"/>
        <v>0.21656050955414013</v>
      </c>
      <c r="AU23" s="2957"/>
      <c r="AV23" s="2957"/>
      <c r="AW23" s="2957"/>
      <c r="AX23" s="2957"/>
      <c r="AY23" s="2958"/>
      <c r="AZ23" s="1529"/>
      <c r="BA23" s="1529"/>
      <c r="BB23" s="1529"/>
      <c r="BC23" s="1529"/>
      <c r="BD23" s="1529"/>
      <c r="BE23" s="1535"/>
    </row>
    <row r="24" spans="1:58" ht="15">
      <c r="A24" s="1818"/>
      <c r="B24" s="2959">
        <v>0.7</v>
      </c>
      <c r="C24" s="2960"/>
      <c r="D24" s="2960"/>
      <c r="E24" s="2960"/>
      <c r="F24" s="2960"/>
      <c r="G24" s="2960"/>
      <c r="H24" s="2960"/>
      <c r="I24" s="2960"/>
      <c r="J24" s="2947">
        <f t="shared" si="1"/>
        <v>0</v>
      </c>
      <c r="K24" s="2948"/>
      <c r="L24" s="2948"/>
      <c r="M24" s="2948"/>
      <c r="N24" s="2948"/>
      <c r="O24" s="2949"/>
      <c r="P24" s="2953" cm="1">
        <f t="array" ref="P24">SUMPRODUCT((Application!$B$728:$B$752 = 'CalHFA Addendum'!P$18)*(Application!$AH$728:$AH$752 = 'CalHFA Addendum'!$B24),Application!$G$728:$G$752)</f>
        <v>0</v>
      </c>
      <c r="Q24" s="2954"/>
      <c r="R24" s="2954"/>
      <c r="S24" s="2954"/>
      <c r="T24" s="2954"/>
      <c r="U24" s="2955"/>
      <c r="V24" s="2953" cm="1">
        <f t="array" ref="V24">SUMPRODUCT((Application!$B$728:$B$752 = 'CalHFA Addendum'!V$18)*(Application!$AH$728:$AH$752 = 'CalHFA Addendum'!$B24),Application!$G$728:$G$752)</f>
        <v>0</v>
      </c>
      <c r="W24" s="2954"/>
      <c r="X24" s="2954"/>
      <c r="Y24" s="2954"/>
      <c r="Z24" s="2954"/>
      <c r="AA24" s="2955"/>
      <c r="AB24" s="2953" cm="1">
        <f t="array" ref="AB24">SUMPRODUCT((Application!$B$728:$B$752 = 'CalHFA Addendum'!AB$18)*(Application!$AH$728:$AH$752 = 'CalHFA Addendum'!$B24),Application!$G$728:$G$752)</f>
        <v>0</v>
      </c>
      <c r="AC24" s="2954"/>
      <c r="AD24" s="2954"/>
      <c r="AE24" s="2954"/>
      <c r="AF24" s="2954"/>
      <c r="AG24" s="2955"/>
      <c r="AH24" s="2953" cm="1">
        <f t="array" ref="AH24">SUMPRODUCT((Application!$B$728:$B$752 = 'CalHFA Addendum'!AH$18)*(Application!$AH$728:$AH$752 = 'CalHFA Addendum'!$B24),Application!$G$728:$G$752)</f>
        <v>0</v>
      </c>
      <c r="AI24" s="2954"/>
      <c r="AJ24" s="2954"/>
      <c r="AK24" s="2954"/>
      <c r="AL24" s="2954"/>
      <c r="AM24" s="2955"/>
      <c r="AN24" s="2953" cm="1">
        <f t="array" ref="AN24">SUMPRODUCT((Application!$B$728:$B$752 = 'CalHFA Addendum'!AN$18)*(Application!$AH$728:$AH$752 = 'CalHFA Addendum'!$B24),Application!$G$728:$G$752)</f>
        <v>0</v>
      </c>
      <c r="AO24" s="2954"/>
      <c r="AP24" s="2954"/>
      <c r="AQ24" s="2954"/>
      <c r="AR24" s="2954"/>
      <c r="AS24" s="2955"/>
      <c r="AT24" s="2956">
        <f t="shared" si="0"/>
        <v>0</v>
      </c>
      <c r="AU24" s="2957"/>
      <c r="AV24" s="2957"/>
      <c r="AW24" s="2957"/>
      <c r="AX24" s="2957"/>
      <c r="AY24" s="2958"/>
      <c r="AZ24" s="1529"/>
      <c r="BA24" s="1529"/>
      <c r="BB24" s="1529"/>
      <c r="BC24" s="1529"/>
      <c r="BD24" s="1529"/>
      <c r="BE24" s="1535"/>
    </row>
    <row r="25" spans="1:58" ht="15">
      <c r="A25" s="1818"/>
      <c r="B25" s="2959">
        <v>0.8</v>
      </c>
      <c r="C25" s="2960"/>
      <c r="D25" s="2960"/>
      <c r="E25" s="2960"/>
      <c r="F25" s="2960"/>
      <c r="G25" s="2960"/>
      <c r="H25" s="2960"/>
      <c r="I25" s="2960"/>
      <c r="J25" s="2947">
        <f t="shared" si="1"/>
        <v>0</v>
      </c>
      <c r="K25" s="2948"/>
      <c r="L25" s="2948"/>
      <c r="M25" s="2948"/>
      <c r="N25" s="2948"/>
      <c r="O25" s="2949"/>
      <c r="P25" s="2953" cm="1">
        <f t="array" ref="P25">SUMPRODUCT((Application!$B$728:$B$752 = 'CalHFA Addendum'!P$18)*(Application!$AH$728:$AH$752 = 'CalHFA Addendum'!$B25),Application!$G$728:$G$752)</f>
        <v>0</v>
      </c>
      <c r="Q25" s="2954"/>
      <c r="R25" s="2954"/>
      <c r="S25" s="2954"/>
      <c r="T25" s="2954"/>
      <c r="U25" s="2955"/>
      <c r="V25" s="2953" cm="1">
        <f t="array" ref="V25">SUMPRODUCT((Application!$B$728:$B$752 = 'CalHFA Addendum'!V$18)*(Application!$AH$728:$AH$752 = 'CalHFA Addendum'!$B25),Application!$G$728:$G$752)</f>
        <v>0</v>
      </c>
      <c r="W25" s="2954"/>
      <c r="X25" s="2954"/>
      <c r="Y25" s="2954"/>
      <c r="Z25" s="2954"/>
      <c r="AA25" s="2955"/>
      <c r="AB25" s="2953" cm="1">
        <f t="array" ref="AB25">SUMPRODUCT((Application!$B$728:$B$752 = 'CalHFA Addendum'!AB$18)*(Application!$AH$728:$AH$752 = 'CalHFA Addendum'!$B25),Application!$G$728:$G$752)</f>
        <v>0</v>
      </c>
      <c r="AC25" s="2954"/>
      <c r="AD25" s="2954"/>
      <c r="AE25" s="2954"/>
      <c r="AF25" s="2954"/>
      <c r="AG25" s="2955"/>
      <c r="AH25" s="2953" cm="1">
        <f t="array" ref="AH25">SUMPRODUCT((Application!$B$728:$B$752 = 'CalHFA Addendum'!AH$18)*(Application!$AH$728:$AH$752 = 'CalHFA Addendum'!$B25),Application!$G$728:$G$752)</f>
        <v>0</v>
      </c>
      <c r="AI25" s="2954"/>
      <c r="AJ25" s="2954"/>
      <c r="AK25" s="2954"/>
      <c r="AL25" s="2954"/>
      <c r="AM25" s="2955"/>
      <c r="AN25" s="2953" cm="1">
        <f t="array" ref="AN25">SUMPRODUCT((Application!$B$728:$B$752 = 'CalHFA Addendum'!AN$18)*(Application!$AH$728:$AH$752 = 'CalHFA Addendum'!$B25),Application!$G$728:$G$752)</f>
        <v>0</v>
      </c>
      <c r="AO25" s="2954"/>
      <c r="AP25" s="2954"/>
      <c r="AQ25" s="2954"/>
      <c r="AR25" s="2954"/>
      <c r="AS25" s="2955"/>
      <c r="AT25" s="2956">
        <f t="shared" si="0"/>
        <v>0</v>
      </c>
      <c r="AU25" s="2957"/>
      <c r="AV25" s="2957"/>
      <c r="AW25" s="2957"/>
      <c r="AX25" s="2957"/>
      <c r="AY25" s="2958"/>
      <c r="AZ25" s="1529"/>
      <c r="BA25" s="1529"/>
      <c r="BB25" s="1529"/>
      <c r="BC25" s="1529"/>
      <c r="BD25" s="1529"/>
      <c r="BE25" s="1535"/>
    </row>
    <row r="26" spans="1:58" ht="15">
      <c r="A26" s="1818"/>
      <c r="B26" s="2959">
        <v>0.9</v>
      </c>
      <c r="C26" s="2960"/>
      <c r="D26" s="2960"/>
      <c r="E26" s="2960"/>
      <c r="F26" s="2960"/>
      <c r="G26" s="2960"/>
      <c r="H26" s="2960"/>
      <c r="I26" s="2960"/>
      <c r="J26" s="2947">
        <f t="shared" si="1"/>
        <v>0</v>
      </c>
      <c r="K26" s="2948"/>
      <c r="L26" s="2948"/>
      <c r="M26" s="2948"/>
      <c r="N26" s="2948"/>
      <c r="O26" s="2949"/>
      <c r="P26" s="2953" cm="1">
        <f t="array" ref="P26">SUMPRODUCT((Application!$B$728:$B$752 = 'CalHFA Addendum'!P$18)*(Application!$AH$728:$AH$752 = 'CalHFA Addendum'!$B26),Application!$G$728:$G$752)</f>
        <v>0</v>
      </c>
      <c r="Q26" s="2954"/>
      <c r="R26" s="2954"/>
      <c r="S26" s="2954"/>
      <c r="T26" s="2954"/>
      <c r="U26" s="2955"/>
      <c r="V26" s="2953" cm="1">
        <f t="array" ref="V26">SUMPRODUCT((Application!$B$728:$B$752 = 'CalHFA Addendum'!V$18)*(Application!$AH$728:$AH$752 = 'CalHFA Addendum'!$B26),Application!$G$728:$G$752)</f>
        <v>0</v>
      </c>
      <c r="W26" s="2954"/>
      <c r="X26" s="2954"/>
      <c r="Y26" s="2954"/>
      <c r="Z26" s="2954"/>
      <c r="AA26" s="2955"/>
      <c r="AB26" s="2953" cm="1">
        <f t="array" ref="AB26">SUMPRODUCT((Application!$B$728:$B$752 = 'CalHFA Addendum'!AB$18)*(Application!$AH$728:$AH$752 = 'CalHFA Addendum'!$B26),Application!$G$728:$G$752)</f>
        <v>0</v>
      </c>
      <c r="AC26" s="2954"/>
      <c r="AD26" s="2954"/>
      <c r="AE26" s="2954"/>
      <c r="AF26" s="2954"/>
      <c r="AG26" s="2955"/>
      <c r="AH26" s="2953" cm="1">
        <f t="array" ref="AH26">SUMPRODUCT((Application!$B$728:$B$752 = 'CalHFA Addendum'!AH$18)*(Application!$AH$728:$AH$752 = 'CalHFA Addendum'!$B26),Application!$G$728:$G$752)</f>
        <v>0</v>
      </c>
      <c r="AI26" s="2954"/>
      <c r="AJ26" s="2954"/>
      <c r="AK26" s="2954"/>
      <c r="AL26" s="2954"/>
      <c r="AM26" s="2955"/>
      <c r="AN26" s="2953" cm="1">
        <f t="array" ref="AN26">SUMPRODUCT((Application!$B$728:$B$752 = 'CalHFA Addendum'!AN$18)*(Application!$AH$728:$AH$752 = 'CalHFA Addendum'!$B26),Application!$G$728:$G$752)</f>
        <v>0</v>
      </c>
      <c r="AO26" s="2954"/>
      <c r="AP26" s="2954"/>
      <c r="AQ26" s="2954"/>
      <c r="AR26" s="2954"/>
      <c r="AS26" s="2955"/>
      <c r="AT26" s="2956">
        <f t="shared" si="0"/>
        <v>0</v>
      </c>
      <c r="AU26" s="2957"/>
      <c r="AV26" s="2957"/>
      <c r="AW26" s="2957"/>
      <c r="AX26" s="2957"/>
      <c r="AY26" s="2958"/>
      <c r="AZ26" s="1529"/>
      <c r="BA26" s="1529"/>
      <c r="BB26" s="1529"/>
      <c r="BC26" s="1529"/>
      <c r="BD26" s="1529"/>
      <c r="BE26" s="1535"/>
    </row>
    <row r="27" spans="1:58" ht="15">
      <c r="A27" s="1818"/>
      <c r="B27" s="2959">
        <v>1</v>
      </c>
      <c r="C27" s="2960"/>
      <c r="D27" s="2960"/>
      <c r="E27" s="2960"/>
      <c r="F27" s="2960"/>
      <c r="G27" s="2960"/>
      <c r="H27" s="2960"/>
      <c r="I27" s="2960"/>
      <c r="J27" s="2947">
        <f t="shared" si="1"/>
        <v>0</v>
      </c>
      <c r="K27" s="2948"/>
      <c r="L27" s="2948"/>
      <c r="M27" s="2948"/>
      <c r="N27" s="2948"/>
      <c r="O27" s="2949"/>
      <c r="P27" s="2953" cm="1">
        <f t="array" ref="P27">SUMPRODUCT((Application!$B$728:$B$752 = 'CalHFA Addendum'!P$18)*(Application!$AH$728:$AH$752 = 'CalHFA Addendum'!$B27),Application!$G$728:$G$752)</f>
        <v>0</v>
      </c>
      <c r="Q27" s="2954"/>
      <c r="R27" s="2954"/>
      <c r="S27" s="2954"/>
      <c r="T27" s="2954"/>
      <c r="U27" s="2955"/>
      <c r="V27" s="2953" cm="1">
        <f t="array" ref="V27">SUMPRODUCT((Application!$B$728:$B$752 = 'CalHFA Addendum'!V$18)*(Application!$AH$728:$AH$752 = 'CalHFA Addendum'!$B27),Application!$G$728:$G$752)</f>
        <v>0</v>
      </c>
      <c r="W27" s="2954"/>
      <c r="X27" s="2954"/>
      <c r="Y27" s="2954"/>
      <c r="Z27" s="2954"/>
      <c r="AA27" s="2955"/>
      <c r="AB27" s="2953" cm="1">
        <f t="array" ref="AB27">SUMPRODUCT((Application!$B$728:$B$752 = 'CalHFA Addendum'!AB$18)*(Application!$AH$728:$AH$752 = 'CalHFA Addendum'!$B27),Application!$G$728:$G$752)</f>
        <v>0</v>
      </c>
      <c r="AC27" s="2954"/>
      <c r="AD27" s="2954"/>
      <c r="AE27" s="2954"/>
      <c r="AF27" s="2954"/>
      <c r="AG27" s="2955"/>
      <c r="AH27" s="2953" cm="1">
        <f t="array" ref="AH27">SUMPRODUCT((Application!$B$728:$B$752 = 'CalHFA Addendum'!AH$18)*(Application!$AH$728:$AH$752 = 'CalHFA Addendum'!$B27),Application!$G$728:$G$752)</f>
        <v>0</v>
      </c>
      <c r="AI27" s="2954"/>
      <c r="AJ27" s="2954"/>
      <c r="AK27" s="2954"/>
      <c r="AL27" s="2954"/>
      <c r="AM27" s="2955"/>
      <c r="AN27" s="2953" cm="1">
        <f t="array" ref="AN27">SUMPRODUCT((Application!$B$728:$B$752 = 'CalHFA Addendum'!AN$18)*(Application!$AH$728:$AH$752 = 'CalHFA Addendum'!$B27),Application!$G$728:$G$752)</f>
        <v>0</v>
      </c>
      <c r="AO27" s="2954"/>
      <c r="AP27" s="2954"/>
      <c r="AQ27" s="2954"/>
      <c r="AR27" s="2954"/>
      <c r="AS27" s="2955"/>
      <c r="AT27" s="2956">
        <f t="shared" si="0"/>
        <v>0</v>
      </c>
      <c r="AU27" s="2957"/>
      <c r="AV27" s="2957"/>
      <c r="AW27" s="2957"/>
      <c r="AX27" s="2957"/>
      <c r="AY27" s="2958"/>
      <c r="AZ27" s="1529"/>
      <c r="BA27" s="1529"/>
      <c r="BB27" s="1529"/>
      <c r="BC27" s="1529"/>
      <c r="BD27" s="1529"/>
      <c r="BE27" s="1535"/>
      <c r="BF27" s="1700"/>
    </row>
    <row r="28" spans="1:58" thickBot="1">
      <c r="A28" s="1818"/>
      <c r="B28" s="2944" t="s">
        <v>2051</v>
      </c>
      <c r="C28" s="2945"/>
      <c r="D28" s="2945"/>
      <c r="E28" s="2945"/>
      <c r="F28" s="2945"/>
      <c r="G28" s="2945"/>
      <c r="H28" s="2945"/>
      <c r="I28" s="2946"/>
      <c r="J28" s="2947">
        <f t="shared" ref="J28" si="2">SUM(P28:AS28)</f>
        <v>2</v>
      </c>
      <c r="K28" s="2948"/>
      <c r="L28" s="2948"/>
      <c r="M28" s="2948"/>
      <c r="N28" s="2948"/>
      <c r="O28" s="2949"/>
      <c r="P28" s="2950">
        <f>_xlfn.IFNA(VLOOKUP(P$18,Application!$J$772:$S$775,6,FALSE), 0)</f>
        <v>0</v>
      </c>
      <c r="Q28" s="2951"/>
      <c r="R28" s="2951"/>
      <c r="S28" s="2951"/>
      <c r="T28" s="2951"/>
      <c r="U28" s="2952"/>
      <c r="V28" s="2950">
        <f>_xlfn.IFNA(VLOOKUP(V$18,Application!$J$772:$S$775,6,FALSE), 0)</f>
        <v>0</v>
      </c>
      <c r="W28" s="2951"/>
      <c r="X28" s="2951"/>
      <c r="Y28" s="2951"/>
      <c r="Z28" s="2951"/>
      <c r="AA28" s="2952"/>
      <c r="AB28" s="2950">
        <f>_xlfn.IFNA(VLOOKUP(AB$18,Application!$J$772:$S$775,6,FALSE), 0)</f>
        <v>1</v>
      </c>
      <c r="AC28" s="2951"/>
      <c r="AD28" s="2951"/>
      <c r="AE28" s="2951"/>
      <c r="AF28" s="2951"/>
      <c r="AG28" s="2952"/>
      <c r="AH28" s="2950">
        <f>_xlfn.IFNA(VLOOKUP(AH$18,Application!$J$772:$S$775,6,FALSE), 0)</f>
        <v>1</v>
      </c>
      <c r="AI28" s="2951"/>
      <c r="AJ28" s="2951"/>
      <c r="AK28" s="2951"/>
      <c r="AL28" s="2951"/>
      <c r="AM28" s="2952"/>
      <c r="AN28" s="2950">
        <f>_xlfn.IFNA(VLOOKUP(AN$18,Application!$J$772:$S$775,6,FALSE), 0)</f>
        <v>0</v>
      </c>
      <c r="AO28" s="2951"/>
      <c r="AP28" s="2951"/>
      <c r="AQ28" s="2951"/>
      <c r="AR28" s="2951"/>
      <c r="AS28" s="2952"/>
      <c r="AT28" s="2956">
        <f t="shared" ref="AT28" si="3">J28/$J$29</f>
        <v>1.2738853503184714E-2</v>
      </c>
      <c r="AU28" s="2957"/>
      <c r="AV28" s="2957"/>
      <c r="AW28" s="2957"/>
      <c r="AX28" s="2957"/>
      <c r="AY28" s="2958"/>
      <c r="AZ28" s="1529"/>
      <c r="BA28" s="1529"/>
      <c r="BB28" s="1529"/>
      <c r="BC28" s="1529"/>
      <c r="BD28" s="1529"/>
      <c r="BE28" s="1535"/>
    </row>
    <row r="29" spans="1:58" thickBot="1">
      <c r="A29" s="1818"/>
      <c r="B29" s="2937" t="s">
        <v>1881</v>
      </c>
      <c r="C29" s="2938"/>
      <c r="D29" s="2938"/>
      <c r="E29" s="2938"/>
      <c r="F29" s="2938"/>
      <c r="G29" s="2938"/>
      <c r="H29" s="2938"/>
      <c r="I29" s="2939"/>
      <c r="J29" s="2940">
        <f>SUM(J19:O28)</f>
        <v>157</v>
      </c>
      <c r="K29" s="2938"/>
      <c r="L29" s="2938"/>
      <c r="M29" s="2938"/>
      <c r="N29" s="2938"/>
      <c r="O29" s="2939"/>
      <c r="P29" s="2940">
        <f>SUM(P19:U28)</f>
        <v>0</v>
      </c>
      <c r="Q29" s="2938"/>
      <c r="R29" s="2938"/>
      <c r="S29" s="2938"/>
      <c r="T29" s="2938"/>
      <c r="U29" s="2939"/>
      <c r="V29" s="2940">
        <f>SUM(V19:AA28)</f>
        <v>40</v>
      </c>
      <c r="W29" s="2938"/>
      <c r="X29" s="2938"/>
      <c r="Y29" s="2938"/>
      <c r="Z29" s="2938"/>
      <c r="AA29" s="2939"/>
      <c r="AB29" s="2940">
        <f>SUM(AB19:AG28)</f>
        <v>54</v>
      </c>
      <c r="AC29" s="2938"/>
      <c r="AD29" s="2938"/>
      <c r="AE29" s="2938"/>
      <c r="AF29" s="2938"/>
      <c r="AG29" s="2939"/>
      <c r="AH29" s="2940">
        <f>SUM(AH19:AM28)</f>
        <v>52</v>
      </c>
      <c r="AI29" s="2938"/>
      <c r="AJ29" s="2938"/>
      <c r="AK29" s="2938"/>
      <c r="AL29" s="2938"/>
      <c r="AM29" s="2939"/>
      <c r="AN29" s="2940">
        <f>SUM(AN19:AS28)</f>
        <v>11</v>
      </c>
      <c r="AO29" s="2938"/>
      <c r="AP29" s="2938"/>
      <c r="AQ29" s="2938"/>
      <c r="AR29" s="2938"/>
      <c r="AS29" s="2939"/>
      <c r="AT29" s="2941">
        <f>J29/$J$29</f>
        <v>1</v>
      </c>
      <c r="AU29" s="2942"/>
      <c r="AV29" s="2942"/>
      <c r="AW29" s="2942"/>
      <c r="AX29" s="2942"/>
      <c r="AY29" s="294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17" t="s">
        <v>2052</v>
      </c>
      <c r="C31" s="2918"/>
      <c r="D31" s="2918"/>
      <c r="E31" s="2918"/>
      <c r="F31" s="2918"/>
      <c r="G31" s="2918"/>
      <c r="H31" s="2918"/>
      <c r="I31" s="2918"/>
      <c r="J31" s="2918"/>
      <c r="K31" s="2918"/>
      <c r="L31" s="2918"/>
      <c r="M31" s="2918"/>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c r="AL31" s="2918"/>
      <c r="AM31" s="2918"/>
      <c r="AN31" s="2918"/>
      <c r="AO31" s="2918"/>
      <c r="AP31" s="2918"/>
      <c r="AQ31" s="2918"/>
      <c r="AR31" s="2918"/>
      <c r="AS31" s="2918"/>
      <c r="AT31" s="2918"/>
      <c r="AU31" s="2918"/>
      <c r="AV31" s="2918"/>
      <c r="AW31" s="2918"/>
      <c r="AX31" s="2918"/>
      <c r="AY31" s="2918"/>
      <c r="AZ31" s="2919"/>
      <c r="BA31" s="1529"/>
      <c r="BB31" s="1529"/>
      <c r="BC31" s="1529"/>
      <c r="BD31" s="1529"/>
      <c r="BE31" s="1535"/>
    </row>
    <row r="32" spans="1:58" thickBot="1">
      <c r="A32" s="1818"/>
      <c r="B32" s="2920" t="s">
        <v>2053</v>
      </c>
      <c r="C32" s="2921"/>
      <c r="D32" s="2921"/>
      <c r="E32" s="2921"/>
      <c r="F32" s="2921"/>
      <c r="G32" s="2921"/>
      <c r="H32" s="2921"/>
      <c r="I32" s="2922"/>
      <c r="J32" s="2924" t="s">
        <v>2054</v>
      </c>
      <c r="K32" s="2925"/>
      <c r="L32" s="2925"/>
      <c r="M32" s="2926"/>
      <c r="N32" s="2924" t="s">
        <v>2055</v>
      </c>
      <c r="O32" s="2925"/>
      <c r="P32" s="2925"/>
      <c r="Q32" s="2925"/>
      <c r="R32" s="2928" t="s">
        <v>2056</v>
      </c>
      <c r="S32" s="2929"/>
      <c r="T32" s="2929"/>
      <c r="U32" s="2929"/>
      <c r="V32" s="2929"/>
      <c r="W32" s="2929"/>
      <c r="X32" s="2929"/>
      <c r="Y32" s="2929"/>
      <c r="Z32" s="2929"/>
      <c r="AA32" s="2929"/>
      <c r="AB32" s="2929"/>
      <c r="AC32" s="2929"/>
      <c r="AD32" s="2929"/>
      <c r="AE32" s="2929"/>
      <c r="AF32" s="2929"/>
      <c r="AG32" s="2929"/>
      <c r="AH32" s="2929"/>
      <c r="AI32" s="2929"/>
      <c r="AJ32" s="2929"/>
      <c r="AK32" s="2929"/>
      <c r="AL32" s="2929"/>
      <c r="AM32" s="2929"/>
      <c r="AN32" s="2929"/>
      <c r="AO32" s="2929"/>
      <c r="AP32" s="2929"/>
      <c r="AQ32" s="2929"/>
      <c r="AR32" s="2929"/>
      <c r="AS32" s="2929"/>
      <c r="AT32" s="2929"/>
      <c r="AU32" s="2929"/>
      <c r="AV32" s="2929"/>
      <c r="AW32" s="2929"/>
      <c r="AX32" s="2929"/>
      <c r="AY32" s="2929"/>
      <c r="AZ32" s="2930"/>
      <c r="BA32" s="1529"/>
      <c r="BB32" s="1529"/>
      <c r="BC32" s="1529"/>
      <c r="BD32" s="1529"/>
      <c r="BE32" s="1535"/>
    </row>
    <row r="33" spans="1:58" ht="15" customHeight="1">
      <c r="A33" s="1818"/>
      <c r="B33" s="2923"/>
      <c r="C33" s="2921"/>
      <c r="D33" s="2921"/>
      <c r="E33" s="2921"/>
      <c r="F33" s="2921"/>
      <c r="G33" s="2921"/>
      <c r="H33" s="2921"/>
      <c r="I33" s="2922"/>
      <c r="J33" s="2927"/>
      <c r="K33" s="2925"/>
      <c r="L33" s="2925"/>
      <c r="M33" s="2926"/>
      <c r="N33" s="2927"/>
      <c r="O33" s="2925"/>
      <c r="P33" s="2925"/>
      <c r="Q33" s="2925"/>
      <c r="R33" s="2931" t="s">
        <v>2057</v>
      </c>
      <c r="S33" s="2932"/>
      <c r="T33" s="2932"/>
      <c r="U33" s="2932"/>
      <c r="V33" s="2932"/>
      <c r="W33" s="2932"/>
      <c r="X33" s="2932"/>
      <c r="Y33" s="2932"/>
      <c r="Z33" s="2932"/>
      <c r="AA33" s="2932"/>
      <c r="AB33" s="2932"/>
      <c r="AC33" s="2932"/>
      <c r="AD33" s="2932"/>
      <c r="AE33" s="2932"/>
      <c r="AF33" s="2932"/>
      <c r="AG33" s="2932"/>
      <c r="AH33" s="2932"/>
      <c r="AI33" s="2932"/>
      <c r="AJ33" s="2932"/>
      <c r="AK33" s="2932"/>
      <c r="AL33" s="2932"/>
      <c r="AM33" s="2932"/>
      <c r="AN33" s="2932"/>
      <c r="AO33" s="2932"/>
      <c r="AP33" s="2932"/>
      <c r="AQ33" s="2932"/>
      <c r="AR33" s="2932"/>
      <c r="AS33" s="2932"/>
      <c r="AT33" s="2932"/>
      <c r="AU33" s="2932"/>
      <c r="AV33" s="2932"/>
      <c r="AW33" s="2932"/>
      <c r="AX33" s="2932"/>
      <c r="AY33" s="2932"/>
      <c r="AZ33" s="2933"/>
      <c r="BA33" s="1536"/>
      <c r="BB33" s="1529"/>
      <c r="BC33" s="1529"/>
      <c r="BD33" s="1529"/>
      <c r="BE33" s="1535"/>
    </row>
    <row r="34" spans="1:58" ht="15.75" customHeight="1" thickBot="1">
      <c r="A34" s="1818"/>
      <c r="B34" s="2923"/>
      <c r="C34" s="2921"/>
      <c r="D34" s="2921"/>
      <c r="E34" s="2921"/>
      <c r="F34" s="2921"/>
      <c r="G34" s="2921"/>
      <c r="H34" s="2921"/>
      <c r="I34" s="2922"/>
      <c r="J34" s="2927"/>
      <c r="K34" s="2925"/>
      <c r="L34" s="2925"/>
      <c r="M34" s="2926"/>
      <c r="N34" s="2927"/>
      <c r="O34" s="2925"/>
      <c r="P34" s="2925"/>
      <c r="Q34" s="2925"/>
      <c r="R34" s="2934"/>
      <c r="S34" s="2935"/>
      <c r="T34" s="2935"/>
      <c r="U34" s="2935"/>
      <c r="V34" s="2935"/>
      <c r="W34" s="2935"/>
      <c r="X34" s="2935"/>
      <c r="Y34" s="2935"/>
      <c r="Z34" s="2935"/>
      <c r="AA34" s="2935"/>
      <c r="AB34" s="2935"/>
      <c r="AC34" s="2935"/>
      <c r="AD34" s="2935"/>
      <c r="AE34" s="2935"/>
      <c r="AF34" s="2935"/>
      <c r="AG34" s="2935"/>
      <c r="AH34" s="2935"/>
      <c r="AI34" s="2935"/>
      <c r="AJ34" s="2935"/>
      <c r="AK34" s="2935"/>
      <c r="AL34" s="2935"/>
      <c r="AM34" s="2935"/>
      <c r="AN34" s="2935"/>
      <c r="AO34" s="2935"/>
      <c r="AP34" s="2935"/>
      <c r="AQ34" s="2935"/>
      <c r="AR34" s="2935"/>
      <c r="AS34" s="2935"/>
      <c r="AT34" s="2935"/>
      <c r="AU34" s="2935"/>
      <c r="AV34" s="2935"/>
      <c r="AW34" s="2935"/>
      <c r="AX34" s="2935"/>
      <c r="AY34" s="2935"/>
      <c r="AZ34" s="2936"/>
      <c r="BA34" s="1536"/>
      <c r="BB34" s="1529"/>
      <c r="BC34" s="1529"/>
      <c r="BD34" s="1529"/>
      <c r="BE34" s="1535"/>
    </row>
    <row r="35" spans="1:58" ht="15.75" customHeight="1" thickBot="1">
      <c r="A35" s="1818"/>
      <c r="B35" s="2923"/>
      <c r="C35" s="2921"/>
      <c r="D35" s="2921"/>
      <c r="E35" s="2921"/>
      <c r="F35" s="2921"/>
      <c r="G35" s="2921"/>
      <c r="H35" s="2921"/>
      <c r="I35" s="2922"/>
      <c r="J35" s="2927"/>
      <c r="K35" s="2925"/>
      <c r="L35" s="2925"/>
      <c r="M35" s="2926"/>
      <c r="N35" s="2927"/>
      <c r="O35" s="2925"/>
      <c r="P35" s="2925"/>
      <c r="Q35" s="2925"/>
      <c r="R35" s="2900">
        <v>0.5</v>
      </c>
      <c r="S35" s="2901"/>
      <c r="T35" s="2901"/>
      <c r="U35" s="2902"/>
      <c r="V35" s="2900">
        <v>0.6</v>
      </c>
      <c r="W35" s="2901"/>
      <c r="X35" s="2901"/>
      <c r="Y35" s="2902"/>
      <c r="Z35" s="2900">
        <v>0.7</v>
      </c>
      <c r="AA35" s="2901"/>
      <c r="AB35" s="2901"/>
      <c r="AC35" s="2902"/>
      <c r="AD35" s="2900">
        <v>0.8</v>
      </c>
      <c r="AE35" s="2901"/>
      <c r="AF35" s="2901"/>
      <c r="AG35" s="2902"/>
      <c r="AH35" s="2900">
        <v>1</v>
      </c>
      <c r="AI35" s="2901"/>
      <c r="AJ35" s="2901"/>
      <c r="AK35" s="2902"/>
      <c r="AL35" s="2900">
        <v>1.2</v>
      </c>
      <c r="AM35" s="2901"/>
      <c r="AN35" s="2902"/>
      <c r="AO35" s="2903" t="s">
        <v>2058</v>
      </c>
      <c r="AP35" s="2904"/>
      <c r="AQ35" s="2904"/>
      <c r="AR35" s="2904"/>
      <c r="AS35" s="2904"/>
      <c r="AT35" s="2905"/>
      <c r="AU35" s="2903" t="s">
        <v>2059</v>
      </c>
      <c r="AV35" s="2904"/>
      <c r="AW35" s="2904"/>
      <c r="AX35" s="2904"/>
      <c r="AY35" s="2904"/>
      <c r="AZ35" s="2905"/>
      <c r="BA35" s="1536"/>
      <c r="BB35" s="1529"/>
      <c r="BC35" s="1529"/>
      <c r="BD35" s="1529"/>
      <c r="BE35" s="1535"/>
      <c r="BF35" s="1527"/>
    </row>
    <row r="36" spans="1:58" ht="15.75" customHeight="1">
      <c r="A36" s="1818"/>
      <c r="B36" s="2906" t="s">
        <v>2060</v>
      </c>
      <c r="C36" s="2907"/>
      <c r="D36" s="2907"/>
      <c r="E36" s="2907"/>
      <c r="F36" s="2907"/>
      <c r="G36" s="2907"/>
      <c r="H36" s="2907"/>
      <c r="I36" s="2908"/>
      <c r="J36" s="2909" t="s">
        <v>2061</v>
      </c>
      <c r="K36" s="2910"/>
      <c r="L36" s="2910"/>
      <c r="M36" s="2911"/>
      <c r="N36" s="2912">
        <v>55</v>
      </c>
      <c r="O36" s="2913"/>
      <c r="P36" s="2913"/>
      <c r="Q36" s="2914"/>
      <c r="R36" s="2915">
        <v>10</v>
      </c>
      <c r="S36" s="2915"/>
      <c r="T36" s="2915"/>
      <c r="U36" s="2915"/>
      <c r="V36" s="2915">
        <v>30</v>
      </c>
      <c r="W36" s="2915"/>
      <c r="X36" s="2915"/>
      <c r="Y36" s="2915"/>
      <c r="Z36" s="2915"/>
      <c r="AA36" s="2915"/>
      <c r="AB36" s="2915"/>
      <c r="AC36" s="2915"/>
      <c r="AD36" s="2915">
        <v>59</v>
      </c>
      <c r="AE36" s="2915"/>
      <c r="AF36" s="2915"/>
      <c r="AG36" s="2915"/>
      <c r="AH36" s="2916"/>
      <c r="AI36" s="2916"/>
      <c r="AJ36" s="2916"/>
      <c r="AK36" s="2916"/>
      <c r="AL36" s="2916"/>
      <c r="AM36" s="2916"/>
      <c r="AN36" s="2916"/>
      <c r="AO36" s="2874">
        <f>SUM(R36:AN36)</f>
        <v>99</v>
      </c>
      <c r="AP36" s="2874"/>
      <c r="AQ36" s="2874"/>
      <c r="AR36" s="2874"/>
      <c r="AS36" s="2874"/>
      <c r="AT36" s="2874"/>
      <c r="AU36" s="2875">
        <f>AO36/$J$29</f>
        <v>0.63057324840764328</v>
      </c>
      <c r="AV36" s="2875"/>
      <c r="AW36" s="2875"/>
      <c r="AX36" s="2875"/>
      <c r="AY36" s="2875"/>
      <c r="AZ36" s="2875"/>
      <c r="BA36" s="1529"/>
      <c r="BB36" s="1529"/>
      <c r="BC36" s="1529"/>
      <c r="BD36" s="1529"/>
      <c r="BE36" s="1535"/>
      <c r="BF36" s="1527"/>
    </row>
    <row r="37" spans="1:58" ht="15.75" customHeight="1">
      <c r="A37" s="1818"/>
      <c r="B37" s="2895" t="s">
        <v>2062</v>
      </c>
      <c r="C37" s="2896"/>
      <c r="D37" s="2896"/>
      <c r="E37" s="2896"/>
      <c r="F37" s="2896"/>
      <c r="G37" s="2896"/>
      <c r="H37" s="2896"/>
      <c r="I37" s="2897"/>
      <c r="J37" s="2898" t="s">
        <v>2063</v>
      </c>
      <c r="K37" s="2886"/>
      <c r="L37" s="2886"/>
      <c r="M37" s="2899"/>
      <c r="N37" s="2885">
        <v>55</v>
      </c>
      <c r="O37" s="2886"/>
      <c r="P37" s="2886"/>
      <c r="Q37" s="2887"/>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4">
        <f t="shared" ref="AO37:AO47" si="4">SUM(R37:AN37)</f>
        <v>0</v>
      </c>
      <c r="AP37" s="2874"/>
      <c r="AQ37" s="2874"/>
      <c r="AR37" s="2874"/>
      <c r="AS37" s="2874"/>
      <c r="AT37" s="2874"/>
      <c r="AU37" s="2875">
        <f t="shared" ref="AU37:AU47" si="5">AO37/$J$29</f>
        <v>0</v>
      </c>
      <c r="AV37" s="2875"/>
      <c r="AW37" s="2875"/>
      <c r="AX37" s="2875"/>
      <c r="AY37" s="2875"/>
      <c r="AZ37" s="2875"/>
      <c r="BA37" s="1529"/>
      <c r="BB37" s="1529"/>
      <c r="BC37" s="1529"/>
      <c r="BD37" s="1529"/>
      <c r="BE37" s="1535"/>
      <c r="BF37" s="1527"/>
    </row>
    <row r="38" spans="1:58" ht="15.75" customHeight="1">
      <c r="A38" s="1818"/>
      <c r="B38" s="2895" t="s">
        <v>2064</v>
      </c>
      <c r="C38" s="2896"/>
      <c r="D38" s="2896"/>
      <c r="E38" s="2896"/>
      <c r="F38" s="2896"/>
      <c r="G38" s="2896"/>
      <c r="H38" s="2896"/>
      <c r="I38" s="2897"/>
      <c r="J38" s="2898" t="s">
        <v>2065</v>
      </c>
      <c r="K38" s="2886"/>
      <c r="L38" s="2886"/>
      <c r="M38" s="2899"/>
      <c r="N38" s="2885">
        <v>55</v>
      </c>
      <c r="O38" s="2886"/>
      <c r="P38" s="2886"/>
      <c r="Q38" s="2887"/>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4">
        <f t="shared" si="4"/>
        <v>0</v>
      </c>
      <c r="AP38" s="2874"/>
      <c r="AQ38" s="2874"/>
      <c r="AR38" s="2874"/>
      <c r="AS38" s="2874"/>
      <c r="AT38" s="2874"/>
      <c r="AU38" s="2875">
        <f t="shared" si="5"/>
        <v>0</v>
      </c>
      <c r="AV38" s="2875"/>
      <c r="AW38" s="2875"/>
      <c r="AX38" s="2875"/>
      <c r="AY38" s="2875"/>
      <c r="AZ38" s="2875"/>
      <c r="BA38" s="1529"/>
      <c r="BB38" s="1529"/>
      <c r="BC38" s="1529"/>
      <c r="BD38" s="1529"/>
      <c r="BE38" s="1535"/>
      <c r="BF38" s="1527"/>
    </row>
    <row r="39" spans="1:58" ht="15.75" customHeight="1">
      <c r="A39" s="1818"/>
      <c r="B39" s="2895" t="s">
        <v>2066</v>
      </c>
      <c r="C39" s="2896"/>
      <c r="D39" s="2896"/>
      <c r="E39" s="2896"/>
      <c r="F39" s="2896"/>
      <c r="G39" s="2896"/>
      <c r="H39" s="2896"/>
      <c r="I39" s="2897"/>
      <c r="J39" s="2884"/>
      <c r="K39" s="2688"/>
      <c r="L39" s="2688"/>
      <c r="M39" s="2816"/>
      <c r="N39" s="2810"/>
      <c r="O39" s="2688"/>
      <c r="P39" s="2688"/>
      <c r="Q39" s="2888"/>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4">
        <f t="shared" si="4"/>
        <v>0</v>
      </c>
      <c r="AP39" s="2874"/>
      <c r="AQ39" s="2874"/>
      <c r="AR39" s="2874"/>
      <c r="AS39" s="2874"/>
      <c r="AT39" s="2874"/>
      <c r="AU39" s="2875">
        <f t="shared" si="5"/>
        <v>0</v>
      </c>
      <c r="AV39" s="2875"/>
      <c r="AW39" s="2875"/>
      <c r="AX39" s="2875"/>
      <c r="AY39" s="2875"/>
      <c r="AZ39" s="2875"/>
      <c r="BA39" s="1529"/>
      <c r="BB39" s="1529"/>
      <c r="BC39" s="1529"/>
      <c r="BD39" s="1529"/>
      <c r="BE39" s="1535"/>
    </row>
    <row r="40" spans="1:58" ht="15.75" customHeight="1">
      <c r="A40" s="1818"/>
      <c r="B40" s="2895" t="s">
        <v>2066</v>
      </c>
      <c r="C40" s="2896"/>
      <c r="D40" s="2896"/>
      <c r="E40" s="2896"/>
      <c r="F40" s="2896"/>
      <c r="G40" s="2896"/>
      <c r="H40" s="2896"/>
      <c r="I40" s="2897"/>
      <c r="J40" s="2884"/>
      <c r="K40" s="2688"/>
      <c r="L40" s="2688"/>
      <c r="M40" s="2816"/>
      <c r="N40" s="2810"/>
      <c r="O40" s="2688"/>
      <c r="P40" s="2688"/>
      <c r="Q40" s="2888"/>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4">
        <f t="shared" si="4"/>
        <v>0</v>
      </c>
      <c r="AP40" s="2874"/>
      <c r="AQ40" s="2874"/>
      <c r="AR40" s="2874"/>
      <c r="AS40" s="2874"/>
      <c r="AT40" s="2874"/>
      <c r="AU40" s="2875">
        <f t="shared" si="5"/>
        <v>0</v>
      </c>
      <c r="AV40" s="2875"/>
      <c r="AW40" s="2875"/>
      <c r="AX40" s="2875"/>
      <c r="AY40" s="2875"/>
      <c r="AZ40" s="2875"/>
      <c r="BA40" s="1529"/>
      <c r="BB40" s="1529"/>
      <c r="BC40" s="1529"/>
      <c r="BD40" s="1529"/>
      <c r="BE40" s="1535"/>
    </row>
    <row r="41" spans="1:58" ht="15.75" customHeight="1">
      <c r="A41" s="1818"/>
      <c r="B41" s="2892" t="s">
        <v>2067</v>
      </c>
      <c r="C41" s="2893"/>
      <c r="D41" s="2893"/>
      <c r="E41" s="2893"/>
      <c r="F41" s="2893"/>
      <c r="G41" s="2893"/>
      <c r="H41" s="2893"/>
      <c r="I41" s="2894"/>
      <c r="J41" s="2884"/>
      <c r="K41" s="2688"/>
      <c r="L41" s="2688"/>
      <c r="M41" s="2816"/>
      <c r="N41" s="2810"/>
      <c r="O41" s="2688"/>
      <c r="P41" s="2688"/>
      <c r="Q41" s="2888"/>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4">
        <f t="shared" si="4"/>
        <v>0</v>
      </c>
      <c r="AP41" s="2874"/>
      <c r="AQ41" s="2874"/>
      <c r="AR41" s="2874"/>
      <c r="AS41" s="2874"/>
      <c r="AT41" s="2874"/>
      <c r="AU41" s="2875">
        <f t="shared" si="5"/>
        <v>0</v>
      </c>
      <c r="AV41" s="2875"/>
      <c r="AW41" s="2875"/>
      <c r="AX41" s="2875"/>
      <c r="AY41" s="2875"/>
      <c r="AZ41" s="2875"/>
      <c r="BA41" s="1529"/>
      <c r="BB41" s="1529"/>
      <c r="BC41" s="1529"/>
      <c r="BD41" s="1529"/>
      <c r="BE41" s="1535"/>
    </row>
    <row r="42" spans="1:58" ht="15.75" customHeight="1">
      <c r="A42" s="1818"/>
      <c r="B42" s="2892" t="s">
        <v>2067</v>
      </c>
      <c r="C42" s="2893"/>
      <c r="D42" s="2893"/>
      <c r="E42" s="2893"/>
      <c r="F42" s="2893"/>
      <c r="G42" s="2893"/>
      <c r="H42" s="2893"/>
      <c r="I42" s="2894"/>
      <c r="J42" s="2884"/>
      <c r="K42" s="2688"/>
      <c r="L42" s="2688"/>
      <c r="M42" s="2816"/>
      <c r="N42" s="2810"/>
      <c r="O42" s="2688"/>
      <c r="P42" s="2688"/>
      <c r="Q42" s="2888"/>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4">
        <f t="shared" si="4"/>
        <v>0</v>
      </c>
      <c r="AP42" s="2874"/>
      <c r="AQ42" s="2874"/>
      <c r="AR42" s="2874"/>
      <c r="AS42" s="2874"/>
      <c r="AT42" s="2874"/>
      <c r="AU42" s="2875">
        <f t="shared" si="5"/>
        <v>0</v>
      </c>
      <c r="AV42" s="2875"/>
      <c r="AW42" s="2875"/>
      <c r="AX42" s="2875"/>
      <c r="AY42" s="2875"/>
      <c r="AZ42" s="2875"/>
      <c r="BA42" s="1529"/>
      <c r="BB42" s="1529"/>
      <c r="BC42" s="1529"/>
      <c r="BD42" s="1529"/>
      <c r="BE42" s="1535"/>
    </row>
    <row r="43" spans="1:58" ht="15.75" customHeight="1">
      <c r="A43" s="1818"/>
      <c r="B43" s="2889" t="s">
        <v>2068</v>
      </c>
      <c r="C43" s="2890"/>
      <c r="D43" s="2890"/>
      <c r="E43" s="2890"/>
      <c r="F43" s="2890"/>
      <c r="G43" s="2890"/>
      <c r="H43" s="2890"/>
      <c r="I43" s="2891"/>
      <c r="J43" s="2884"/>
      <c r="K43" s="2688"/>
      <c r="L43" s="2688"/>
      <c r="M43" s="2816"/>
      <c r="N43" s="2810"/>
      <c r="O43" s="2688"/>
      <c r="P43" s="2688"/>
      <c r="Q43" s="2888"/>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4">
        <f t="shared" si="4"/>
        <v>0</v>
      </c>
      <c r="AP43" s="2874"/>
      <c r="AQ43" s="2874"/>
      <c r="AR43" s="2874"/>
      <c r="AS43" s="2874"/>
      <c r="AT43" s="2874"/>
      <c r="AU43" s="2875">
        <f t="shared" si="5"/>
        <v>0</v>
      </c>
      <c r="AV43" s="2875"/>
      <c r="AW43" s="2875"/>
      <c r="AX43" s="2875"/>
      <c r="AY43" s="2875"/>
      <c r="AZ43" s="2875"/>
      <c r="BA43" s="1529"/>
      <c r="BB43" s="1529"/>
      <c r="BC43" s="1529"/>
      <c r="BD43" s="1529"/>
      <c r="BE43" s="1535"/>
    </row>
    <row r="44" spans="1:58" ht="15.75" customHeight="1">
      <c r="A44" s="1818"/>
      <c r="B44" s="2889" t="s">
        <v>2069</v>
      </c>
      <c r="C44" s="2890"/>
      <c r="D44" s="2890"/>
      <c r="E44" s="2890"/>
      <c r="F44" s="2890"/>
      <c r="G44" s="2890"/>
      <c r="H44" s="2890"/>
      <c r="I44" s="2891"/>
      <c r="J44" s="2884"/>
      <c r="K44" s="2688"/>
      <c r="L44" s="2688"/>
      <c r="M44" s="2816"/>
      <c r="N44" s="2810"/>
      <c r="O44" s="2688"/>
      <c r="P44" s="2688"/>
      <c r="Q44" s="2888"/>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4">
        <f t="shared" si="4"/>
        <v>0</v>
      </c>
      <c r="AP44" s="2874"/>
      <c r="AQ44" s="2874"/>
      <c r="AR44" s="2874"/>
      <c r="AS44" s="2874"/>
      <c r="AT44" s="2874"/>
      <c r="AU44" s="2875">
        <f t="shared" si="5"/>
        <v>0</v>
      </c>
      <c r="AV44" s="2875"/>
      <c r="AW44" s="2875"/>
      <c r="AX44" s="2875"/>
      <c r="AY44" s="2875"/>
      <c r="AZ44" s="2875"/>
      <c r="BA44" s="1529"/>
      <c r="BB44" s="1529"/>
      <c r="BC44" s="1529"/>
      <c r="BD44" s="1529"/>
      <c r="BE44" s="1535"/>
    </row>
    <row r="45" spans="1:58" ht="15.75" customHeight="1">
      <c r="A45" s="1818"/>
      <c r="B45" s="2881" t="s">
        <v>2070</v>
      </c>
      <c r="C45" s="2882"/>
      <c r="D45" s="2882"/>
      <c r="E45" s="2882"/>
      <c r="F45" s="2882"/>
      <c r="G45" s="2882"/>
      <c r="H45" s="2882"/>
      <c r="I45" s="2883"/>
      <c r="J45" s="2884"/>
      <c r="K45" s="2688"/>
      <c r="L45" s="2688"/>
      <c r="M45" s="2816"/>
      <c r="N45" s="2810"/>
      <c r="O45" s="2688"/>
      <c r="P45" s="2688"/>
      <c r="Q45" s="2888"/>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4">
        <f t="shared" si="4"/>
        <v>0</v>
      </c>
      <c r="AP45" s="2874"/>
      <c r="AQ45" s="2874"/>
      <c r="AR45" s="2874"/>
      <c r="AS45" s="2874"/>
      <c r="AT45" s="2874"/>
      <c r="AU45" s="2875">
        <f t="shared" si="5"/>
        <v>0</v>
      </c>
      <c r="AV45" s="2875"/>
      <c r="AW45" s="2875"/>
      <c r="AX45" s="2875"/>
      <c r="AY45" s="2875"/>
      <c r="AZ45" s="2875"/>
      <c r="BA45" s="1529"/>
      <c r="BB45" s="1529"/>
      <c r="BC45" s="1529"/>
      <c r="BD45" s="1529"/>
      <c r="BE45" s="1535"/>
    </row>
    <row r="46" spans="1:58" ht="15.75" customHeight="1">
      <c r="A46" s="1818"/>
      <c r="B46" s="2881" t="s">
        <v>2071</v>
      </c>
      <c r="C46" s="2882"/>
      <c r="D46" s="2882"/>
      <c r="E46" s="2882"/>
      <c r="F46" s="2882"/>
      <c r="G46" s="2882"/>
      <c r="H46" s="2882"/>
      <c r="I46" s="2883"/>
      <c r="J46" s="2884"/>
      <c r="K46" s="2688"/>
      <c r="L46" s="2688"/>
      <c r="M46" s="2816"/>
      <c r="N46" s="2885">
        <v>99</v>
      </c>
      <c r="O46" s="2886"/>
      <c r="P46" s="2886"/>
      <c r="Q46" s="2887"/>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4">
        <f t="shared" si="4"/>
        <v>0</v>
      </c>
      <c r="AP46" s="2874"/>
      <c r="AQ46" s="2874"/>
      <c r="AR46" s="2874"/>
      <c r="AS46" s="2874"/>
      <c r="AT46" s="2874"/>
      <c r="AU46" s="2875">
        <f t="shared" si="5"/>
        <v>0</v>
      </c>
      <c r="AV46" s="2875"/>
      <c r="AW46" s="2875"/>
      <c r="AX46" s="2875"/>
      <c r="AY46" s="2875"/>
      <c r="AZ46" s="2875"/>
      <c r="BA46" s="1529"/>
      <c r="BB46" s="1529"/>
      <c r="BC46" s="1529"/>
      <c r="BD46" s="1529"/>
      <c r="BE46" s="1535"/>
    </row>
    <row r="47" spans="1:58" ht="15.75" customHeight="1" thickBot="1">
      <c r="A47" s="1818"/>
      <c r="B47" s="2876" t="s">
        <v>308</v>
      </c>
      <c r="C47" s="2877"/>
      <c r="D47" s="2877"/>
      <c r="E47" s="2877"/>
      <c r="F47" s="2877"/>
      <c r="G47" s="2877"/>
      <c r="H47" s="2877"/>
      <c r="I47" s="2878"/>
      <c r="J47" s="2879"/>
      <c r="K47" s="2801"/>
      <c r="L47" s="2801"/>
      <c r="M47" s="2802"/>
      <c r="N47" s="2817"/>
      <c r="O47" s="2801"/>
      <c r="P47" s="2801"/>
      <c r="Q47" s="2880"/>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4">
        <f t="shared" si="4"/>
        <v>0</v>
      </c>
      <c r="AP47" s="2874"/>
      <c r="AQ47" s="2874"/>
      <c r="AR47" s="2874"/>
      <c r="AS47" s="2874"/>
      <c r="AT47" s="2874"/>
      <c r="AU47" s="2875">
        <f t="shared" si="5"/>
        <v>0</v>
      </c>
      <c r="AV47" s="2875"/>
      <c r="AW47" s="2875"/>
      <c r="AX47" s="2875"/>
      <c r="AY47" s="2875"/>
      <c r="AZ47" s="2875"/>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61" t="s">
        <v>2074</v>
      </c>
      <c r="C50" s="2862"/>
      <c r="D50" s="2862"/>
      <c r="E50" s="2862"/>
      <c r="F50" s="2862"/>
      <c r="G50" s="2862"/>
      <c r="H50" s="2862"/>
      <c r="I50" s="2862"/>
      <c r="J50" s="2862"/>
      <c r="K50" s="2862"/>
      <c r="L50" s="2862"/>
      <c r="M50" s="2862"/>
      <c r="N50" s="2862"/>
      <c r="O50" s="2862"/>
      <c r="P50" s="2862"/>
      <c r="Q50" s="2862"/>
      <c r="R50" s="2862"/>
      <c r="S50" s="2862"/>
      <c r="T50" s="2862"/>
      <c r="U50" s="2862"/>
      <c r="V50" s="2862"/>
      <c r="W50" s="2862"/>
      <c r="X50" s="2862"/>
      <c r="Y50" s="2862"/>
      <c r="Z50" s="2862"/>
      <c r="AA50" s="2862"/>
      <c r="AB50" s="2862"/>
      <c r="AC50" s="2862"/>
      <c r="AD50" s="2862"/>
      <c r="AE50" s="2862"/>
      <c r="AF50" s="2862"/>
      <c r="AG50" s="2862"/>
      <c r="AH50" s="2862"/>
      <c r="AI50" s="2862"/>
      <c r="AJ50" s="2862"/>
      <c r="AK50" s="2862"/>
      <c r="AL50" s="2862"/>
      <c r="AM50" s="2862"/>
      <c r="AN50" s="2862"/>
      <c r="AO50" s="286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4" t="s">
        <v>2075</v>
      </c>
      <c r="C51" s="2865"/>
      <c r="D51" s="2865"/>
      <c r="E51" s="2865"/>
      <c r="F51" s="2865"/>
      <c r="G51" s="2865"/>
      <c r="H51" s="2865"/>
      <c r="I51" s="2866"/>
      <c r="J51" s="2864" t="s">
        <v>2076</v>
      </c>
      <c r="K51" s="2865"/>
      <c r="L51" s="2865"/>
      <c r="M51" s="2865"/>
      <c r="N51" s="2865"/>
      <c r="O51" s="2865"/>
      <c r="P51" s="2865"/>
      <c r="Q51" s="2866"/>
      <c r="R51" s="2867" t="s">
        <v>2077</v>
      </c>
      <c r="S51" s="2868"/>
      <c r="T51" s="2868"/>
      <c r="U51" s="2868"/>
      <c r="V51" s="2868"/>
      <c r="W51" s="2868"/>
      <c r="X51" s="2868"/>
      <c r="Y51" s="2869"/>
      <c r="Z51" s="2870" t="s">
        <v>2078</v>
      </c>
      <c r="AA51" s="2871"/>
      <c r="AB51" s="2871"/>
      <c r="AC51" s="2871"/>
      <c r="AD51" s="2871"/>
      <c r="AE51" s="2871"/>
      <c r="AF51" s="2871"/>
      <c r="AG51" s="2872"/>
      <c r="AH51" s="2870" t="s">
        <v>2079</v>
      </c>
      <c r="AI51" s="2871"/>
      <c r="AJ51" s="2871"/>
      <c r="AK51" s="2871"/>
      <c r="AL51" s="2871"/>
      <c r="AM51" s="2871"/>
      <c r="AN51" s="2871"/>
      <c r="AO51" s="287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9"/>
      <c r="C52" s="2843"/>
      <c r="D52" s="2843"/>
      <c r="E52" s="2843"/>
      <c r="F52" s="2843"/>
      <c r="G52" s="2843"/>
      <c r="H52" s="2843"/>
      <c r="I52" s="2843"/>
      <c r="J52" s="2843"/>
      <c r="K52" s="2843"/>
      <c r="L52" s="2843"/>
      <c r="M52" s="2843"/>
      <c r="N52" s="2843"/>
      <c r="O52" s="2843"/>
      <c r="P52" s="2843"/>
      <c r="Q52" s="2843"/>
      <c r="R52" s="2860"/>
      <c r="S52" s="2860"/>
      <c r="T52" s="2860"/>
      <c r="U52" s="2860"/>
      <c r="V52" s="2860"/>
      <c r="W52" s="2860"/>
      <c r="X52" s="2860"/>
      <c r="Y52" s="2860"/>
      <c r="Z52" s="2843"/>
      <c r="AA52" s="2843"/>
      <c r="AB52" s="2843"/>
      <c r="AC52" s="2843"/>
      <c r="AD52" s="2843"/>
      <c r="AE52" s="2843"/>
      <c r="AF52" s="2843"/>
      <c r="AG52" s="2843"/>
      <c r="AH52" s="2843"/>
      <c r="AI52" s="2843"/>
      <c r="AJ52" s="2843"/>
      <c r="AK52" s="2843"/>
      <c r="AL52" s="2843"/>
      <c r="AM52" s="2843"/>
      <c r="AN52" s="2843"/>
      <c r="AO52" s="284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9"/>
      <c r="C53" s="2843"/>
      <c r="D53" s="2843"/>
      <c r="E53" s="2843"/>
      <c r="F53" s="2843"/>
      <c r="G53" s="2843"/>
      <c r="H53" s="2843"/>
      <c r="I53" s="2843"/>
      <c r="J53" s="2843"/>
      <c r="K53" s="2843"/>
      <c r="L53" s="2843"/>
      <c r="M53" s="2843"/>
      <c r="N53" s="2843"/>
      <c r="O53" s="2843"/>
      <c r="P53" s="2843"/>
      <c r="Q53" s="2843"/>
      <c r="R53" s="2860"/>
      <c r="S53" s="2860"/>
      <c r="T53" s="2860"/>
      <c r="U53" s="2860"/>
      <c r="V53" s="2860"/>
      <c r="W53" s="2860"/>
      <c r="X53" s="2860"/>
      <c r="Y53" s="2860"/>
      <c r="Z53" s="2843"/>
      <c r="AA53" s="2843"/>
      <c r="AB53" s="2843"/>
      <c r="AC53" s="2843"/>
      <c r="AD53" s="2843"/>
      <c r="AE53" s="2843"/>
      <c r="AF53" s="2843"/>
      <c r="AG53" s="2843"/>
      <c r="AH53" s="2843"/>
      <c r="AI53" s="2843"/>
      <c r="AJ53" s="2843"/>
      <c r="AK53" s="2843"/>
      <c r="AL53" s="2843"/>
      <c r="AM53" s="2843"/>
      <c r="AN53" s="2843"/>
      <c r="AO53" s="284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9"/>
      <c r="C54" s="2843"/>
      <c r="D54" s="2843"/>
      <c r="E54" s="2843"/>
      <c r="F54" s="2843"/>
      <c r="G54" s="2843"/>
      <c r="H54" s="2843"/>
      <c r="I54" s="2843"/>
      <c r="J54" s="2843"/>
      <c r="K54" s="2843"/>
      <c r="L54" s="2843"/>
      <c r="M54" s="2843"/>
      <c r="N54" s="2843"/>
      <c r="O54" s="2843"/>
      <c r="P54" s="2843"/>
      <c r="Q54" s="2843"/>
      <c r="R54" s="2860"/>
      <c r="S54" s="2860"/>
      <c r="T54" s="2860"/>
      <c r="U54" s="2860"/>
      <c r="V54" s="2860"/>
      <c r="W54" s="2860"/>
      <c r="X54" s="2860"/>
      <c r="Y54" s="2860"/>
      <c r="Z54" s="2843"/>
      <c r="AA54" s="2843"/>
      <c r="AB54" s="2843"/>
      <c r="AC54" s="2843"/>
      <c r="AD54" s="2843"/>
      <c r="AE54" s="2843"/>
      <c r="AF54" s="2843"/>
      <c r="AG54" s="2843"/>
      <c r="AH54" s="2843"/>
      <c r="AI54" s="2843"/>
      <c r="AJ54" s="2843"/>
      <c r="AK54" s="2843"/>
      <c r="AL54" s="2843"/>
      <c r="AM54" s="2843"/>
      <c r="AN54" s="2843"/>
      <c r="AO54" s="284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9"/>
      <c r="C55" s="2843"/>
      <c r="D55" s="2843"/>
      <c r="E55" s="2843"/>
      <c r="F55" s="2843"/>
      <c r="G55" s="2843"/>
      <c r="H55" s="2843"/>
      <c r="I55" s="2843"/>
      <c r="J55" s="2843"/>
      <c r="K55" s="2843"/>
      <c r="L55" s="2843"/>
      <c r="M55" s="2843"/>
      <c r="N55" s="2843"/>
      <c r="O55" s="2843"/>
      <c r="P55" s="2843"/>
      <c r="Q55" s="2843"/>
      <c r="R55" s="2860"/>
      <c r="S55" s="2860"/>
      <c r="T55" s="2860"/>
      <c r="U55" s="2860"/>
      <c r="V55" s="2860"/>
      <c r="W55" s="2860"/>
      <c r="X55" s="2860"/>
      <c r="Y55" s="2860"/>
      <c r="Z55" s="2843"/>
      <c r="AA55" s="2843"/>
      <c r="AB55" s="2843"/>
      <c r="AC55" s="2843"/>
      <c r="AD55" s="2843"/>
      <c r="AE55" s="2843"/>
      <c r="AF55" s="2843"/>
      <c r="AG55" s="2843"/>
      <c r="AH55" s="2843"/>
      <c r="AI55" s="2843"/>
      <c r="AJ55" s="2843"/>
      <c r="AK55" s="2843"/>
      <c r="AL55" s="2843"/>
      <c r="AM55" s="2843"/>
      <c r="AN55" s="2843"/>
      <c r="AO55" s="284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54"/>
      <c r="C56" s="2849"/>
      <c r="D56" s="2849"/>
      <c r="E56" s="2849"/>
      <c r="F56" s="2849"/>
      <c r="G56" s="2849"/>
      <c r="H56" s="2849"/>
      <c r="I56" s="2849"/>
      <c r="J56" s="2849"/>
      <c r="K56" s="2849"/>
      <c r="L56" s="2849"/>
      <c r="M56" s="2849"/>
      <c r="N56" s="2849"/>
      <c r="O56" s="2849"/>
      <c r="P56" s="2849"/>
      <c r="Q56" s="2849"/>
      <c r="R56" s="2855"/>
      <c r="S56" s="2855"/>
      <c r="T56" s="2855"/>
      <c r="U56" s="2855"/>
      <c r="V56" s="2855"/>
      <c r="W56" s="2855"/>
      <c r="X56" s="2855"/>
      <c r="Y56" s="2855"/>
      <c r="Z56" s="2849"/>
      <c r="AA56" s="2849"/>
      <c r="AB56" s="2849"/>
      <c r="AC56" s="2849"/>
      <c r="AD56" s="2849"/>
      <c r="AE56" s="2849"/>
      <c r="AF56" s="2849"/>
      <c r="AG56" s="2849"/>
      <c r="AH56" s="2849"/>
      <c r="AI56" s="2849"/>
      <c r="AJ56" s="2849"/>
      <c r="AK56" s="2849"/>
      <c r="AL56" s="2849"/>
      <c r="AM56" s="2849"/>
      <c r="AN56" s="2849"/>
      <c r="AO56" s="285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6" t="s">
        <v>1881</v>
      </c>
      <c r="C57" s="2857"/>
      <c r="D57" s="2857"/>
      <c r="E57" s="2857"/>
      <c r="F57" s="2857"/>
      <c r="G57" s="2857"/>
      <c r="H57" s="2857"/>
      <c r="I57" s="2857"/>
      <c r="J57" s="2857"/>
      <c r="K57" s="2857"/>
      <c r="L57" s="2857"/>
      <c r="M57" s="2857"/>
      <c r="N57" s="2857"/>
      <c r="O57" s="2857"/>
      <c r="P57" s="2857"/>
      <c r="Q57" s="2857"/>
      <c r="R57" s="2858">
        <f>SUM(R52:Y56)</f>
        <v>0</v>
      </c>
      <c r="S57" s="2858"/>
      <c r="T57" s="2858"/>
      <c r="U57" s="2858"/>
      <c r="V57" s="2858"/>
      <c r="W57" s="2858"/>
      <c r="X57" s="2858"/>
      <c r="Y57" s="2858"/>
      <c r="Z57" s="2858">
        <f t="shared" ref="Z57" si="6">SUM(Z52:AG56)</f>
        <v>0</v>
      </c>
      <c r="AA57" s="2858"/>
      <c r="AB57" s="2858"/>
      <c r="AC57" s="2858"/>
      <c r="AD57" s="2858"/>
      <c r="AE57" s="2858"/>
      <c r="AF57" s="2858"/>
      <c r="AG57" s="2858"/>
      <c r="AH57" s="2858">
        <f t="shared" ref="AH57" si="7">SUM(AH52:AO56)</f>
        <v>0</v>
      </c>
      <c r="AI57" s="2858"/>
      <c r="AJ57" s="2858"/>
      <c r="AK57" s="2858"/>
      <c r="AL57" s="2858"/>
      <c r="AM57" s="2858"/>
      <c r="AN57" s="2858"/>
      <c r="AO57" s="285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51" t="s">
        <v>2075</v>
      </c>
      <c r="C59" s="2852"/>
      <c r="D59" s="2852"/>
      <c r="E59" s="2852"/>
      <c r="F59" s="2852"/>
      <c r="G59" s="2852"/>
      <c r="H59" s="2852"/>
      <c r="I59" s="2853"/>
      <c r="J59" s="2696" t="s">
        <v>2080</v>
      </c>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c r="AJ59" s="2696"/>
      <c r="AK59" s="2696"/>
      <c r="AL59" s="2696"/>
      <c r="AM59" s="2696"/>
      <c r="AN59" s="2696"/>
      <c r="AO59" s="2696"/>
      <c r="AP59" s="2696"/>
      <c r="AQ59" s="2696"/>
      <c r="AR59" s="2696"/>
      <c r="AS59" s="2696"/>
      <c r="AT59" s="2696"/>
      <c r="AU59" s="2696"/>
      <c r="AV59" s="2696"/>
      <c r="AW59" s="2697"/>
      <c r="AX59" s="1529"/>
      <c r="AY59" s="1529"/>
      <c r="AZ59" s="1529"/>
      <c r="BA59" s="1529"/>
      <c r="BB59" s="1529"/>
      <c r="BC59" s="1529"/>
      <c r="BD59" s="1529"/>
      <c r="BE59" s="1535"/>
    </row>
    <row r="60" spans="1:58" ht="15.75" customHeight="1">
      <c r="A60" s="1818"/>
      <c r="B60" s="2839" t="str">
        <f>IF(B52="", "", B52)</f>
        <v/>
      </c>
      <c r="C60" s="2840"/>
      <c r="D60" s="2840"/>
      <c r="E60" s="2840"/>
      <c r="F60" s="2840"/>
      <c r="G60" s="2840"/>
      <c r="H60" s="2840"/>
      <c r="I60" s="2841"/>
      <c r="J60" s="2842"/>
      <c r="K60" s="2843"/>
      <c r="L60" s="2843"/>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c r="AS60" s="2843"/>
      <c r="AT60" s="2843"/>
      <c r="AU60" s="2843"/>
      <c r="AV60" s="2843"/>
      <c r="AW60" s="2844"/>
      <c r="AX60" s="1529"/>
      <c r="AY60" s="1529"/>
      <c r="AZ60" s="1529"/>
      <c r="BA60" s="1529"/>
      <c r="BB60" s="1529"/>
      <c r="BC60" s="1529"/>
      <c r="BD60" s="1529"/>
      <c r="BE60" s="1535"/>
    </row>
    <row r="61" spans="1:58" ht="15.75" customHeight="1">
      <c r="A61" s="1818"/>
      <c r="B61" s="2839" t="str">
        <f t="shared" ref="B61:B64" si="8">IF(B53="", "", B53)</f>
        <v/>
      </c>
      <c r="C61" s="2840"/>
      <c r="D61" s="2840"/>
      <c r="E61" s="2840"/>
      <c r="F61" s="2840"/>
      <c r="G61" s="2840"/>
      <c r="H61" s="2840"/>
      <c r="I61" s="2841"/>
      <c r="J61" s="2842"/>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c r="AS61" s="2843"/>
      <c r="AT61" s="2843"/>
      <c r="AU61" s="2843"/>
      <c r="AV61" s="2843"/>
      <c r="AW61" s="2844"/>
      <c r="AX61" s="1529"/>
      <c r="AY61" s="1529"/>
      <c r="AZ61" s="1529"/>
      <c r="BA61" s="1529"/>
      <c r="BB61" s="1529"/>
      <c r="BC61" s="1529"/>
      <c r="BD61" s="1529"/>
      <c r="BE61" s="1535"/>
    </row>
    <row r="62" spans="1:58" ht="15.75" customHeight="1">
      <c r="A62" s="1818"/>
      <c r="B62" s="2839" t="str">
        <f t="shared" si="8"/>
        <v/>
      </c>
      <c r="C62" s="2840"/>
      <c r="D62" s="2840"/>
      <c r="E62" s="2840"/>
      <c r="F62" s="2840"/>
      <c r="G62" s="2840"/>
      <c r="H62" s="2840"/>
      <c r="I62" s="2841"/>
      <c r="J62" s="2842"/>
      <c r="K62" s="2843"/>
      <c r="L62" s="2843"/>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c r="AS62" s="2843"/>
      <c r="AT62" s="2843"/>
      <c r="AU62" s="2843"/>
      <c r="AV62" s="2843"/>
      <c r="AW62" s="2844"/>
      <c r="AX62" s="1529"/>
      <c r="AY62" s="1529"/>
      <c r="AZ62" s="1529"/>
      <c r="BA62" s="1529"/>
      <c r="BB62" s="1529"/>
      <c r="BC62" s="1529"/>
      <c r="BD62" s="1529"/>
      <c r="BE62" s="1535"/>
    </row>
    <row r="63" spans="1:58" ht="15.75" customHeight="1">
      <c r="A63" s="1818"/>
      <c r="B63" s="2839" t="str">
        <f t="shared" si="8"/>
        <v/>
      </c>
      <c r="C63" s="2840"/>
      <c r="D63" s="2840"/>
      <c r="E63" s="2840"/>
      <c r="F63" s="2840"/>
      <c r="G63" s="2840"/>
      <c r="H63" s="2840"/>
      <c r="I63" s="2841"/>
      <c r="J63" s="2842"/>
      <c r="K63" s="2843"/>
      <c r="L63" s="2843"/>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c r="AS63" s="2843"/>
      <c r="AT63" s="2843"/>
      <c r="AU63" s="2843"/>
      <c r="AV63" s="2843"/>
      <c r="AW63" s="2844"/>
      <c r="AX63" s="1529"/>
      <c r="AY63" s="1529"/>
      <c r="AZ63" s="1529"/>
      <c r="BA63" s="1529"/>
      <c r="BB63" s="1529"/>
      <c r="BC63" s="1529"/>
      <c r="BD63" s="1529"/>
      <c r="BE63" s="1535"/>
    </row>
    <row r="64" spans="1:58" ht="15.75" customHeight="1" thickBot="1">
      <c r="A64" s="1818"/>
      <c r="B64" s="2845" t="str">
        <f t="shared" si="8"/>
        <v/>
      </c>
      <c r="C64" s="2846"/>
      <c r="D64" s="2846"/>
      <c r="E64" s="2846"/>
      <c r="F64" s="2846"/>
      <c r="G64" s="2846"/>
      <c r="H64" s="2846"/>
      <c r="I64" s="2847"/>
      <c r="J64" s="2848"/>
      <c r="K64" s="2849"/>
      <c r="L64" s="2849"/>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c r="AS64" s="2849"/>
      <c r="AT64" s="2849"/>
      <c r="AU64" s="2849"/>
      <c r="AV64" s="2849"/>
      <c r="AW64" s="285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9" t="s">
        <v>2082</v>
      </c>
      <c r="C68" s="2770"/>
      <c r="D68" s="2770"/>
      <c r="E68" s="2770"/>
      <c r="F68" s="2770"/>
      <c r="G68" s="2770"/>
      <c r="H68" s="2770"/>
      <c r="I68" s="2770"/>
      <c r="J68" s="2770"/>
      <c r="K68" s="2770"/>
      <c r="L68" s="2770"/>
      <c r="M68" s="2770"/>
      <c r="N68" s="2770"/>
      <c r="O68" s="2770"/>
      <c r="P68" s="2770"/>
      <c r="Q68" s="2770"/>
      <c r="R68" s="2770"/>
      <c r="S68" s="2770"/>
      <c r="T68" s="2770"/>
      <c r="U68" s="2770"/>
      <c r="V68" s="2770"/>
      <c r="W68" s="2770"/>
      <c r="X68" s="2770"/>
      <c r="Y68" s="2770"/>
      <c r="Z68" s="2770"/>
      <c r="AA68" s="2831"/>
      <c r="AB68" s="1529"/>
      <c r="AC68" s="2832" t="s">
        <v>2083</v>
      </c>
      <c r="AD68" s="2833"/>
      <c r="AE68" s="2833"/>
      <c r="AF68" s="2833"/>
      <c r="AG68" s="2833"/>
      <c r="AH68" s="2833"/>
      <c r="AI68" s="2833"/>
      <c r="AJ68" s="2833"/>
      <c r="AK68" s="2833"/>
      <c r="AL68" s="2833"/>
      <c r="AM68" s="2833"/>
      <c r="AN68" s="2833"/>
      <c r="AO68" s="2833"/>
      <c r="AP68" s="2833"/>
      <c r="AQ68" s="2833"/>
      <c r="AR68" s="2833"/>
      <c r="AS68" s="2833"/>
      <c r="AT68" s="2833"/>
      <c r="AU68" s="2833"/>
      <c r="AV68" s="2834" t="s">
        <v>2039</v>
      </c>
      <c r="AW68" s="2834"/>
      <c r="AX68" s="2834"/>
      <c r="AY68" s="2834"/>
      <c r="AZ68" s="2834"/>
      <c r="BA68" s="2834"/>
      <c r="BB68" s="2834"/>
      <c r="BC68" s="2835"/>
      <c r="BD68" s="1529"/>
      <c r="BE68" s="1535"/>
    </row>
    <row r="69" spans="1:57" ht="15.75" customHeight="1" thickBot="1">
      <c r="A69" s="1818"/>
      <c r="B69" s="2836" t="s">
        <v>2084</v>
      </c>
      <c r="C69" s="2837"/>
      <c r="D69" s="2837"/>
      <c r="E69" s="2837"/>
      <c r="F69" s="2837"/>
      <c r="G69" s="2837"/>
      <c r="H69" s="2837"/>
      <c r="I69" s="2837"/>
      <c r="J69" s="2837"/>
      <c r="K69" s="2837"/>
      <c r="L69" s="2837"/>
      <c r="M69" s="2837"/>
      <c r="N69" s="2837"/>
      <c r="O69" s="2775" t="s">
        <v>2085</v>
      </c>
      <c r="P69" s="2674"/>
      <c r="Q69" s="2674"/>
      <c r="R69" s="2674"/>
      <c r="S69" s="2674"/>
      <c r="T69" s="2674"/>
      <c r="U69" s="2674"/>
      <c r="V69" s="2674"/>
      <c r="W69" s="2674"/>
      <c r="X69" s="2674"/>
      <c r="Y69" s="2674"/>
      <c r="Z69" s="2674"/>
      <c r="AA69" s="2675"/>
      <c r="AB69" s="1529"/>
      <c r="AC69" s="2617" t="s">
        <v>2086</v>
      </c>
      <c r="AD69" s="2618"/>
      <c r="AE69" s="2618"/>
      <c r="AF69" s="2618"/>
      <c r="AG69" s="2618"/>
      <c r="AH69" s="2618"/>
      <c r="AI69" s="2618"/>
      <c r="AJ69" s="2618"/>
      <c r="AK69" s="2618"/>
      <c r="AL69" s="2618"/>
      <c r="AM69" s="2618"/>
      <c r="AN69" s="2618"/>
      <c r="AO69" s="2618"/>
      <c r="AP69" s="2618"/>
      <c r="AQ69" s="2618"/>
      <c r="AR69" s="2618"/>
      <c r="AS69" s="2618"/>
      <c r="AT69" s="2618"/>
      <c r="AU69" s="2618"/>
      <c r="AV69" s="2723">
        <v>44197</v>
      </c>
      <c r="AW69" s="2722"/>
      <c r="AX69" s="2722"/>
      <c r="AY69" s="2722"/>
      <c r="AZ69" s="2722"/>
      <c r="BA69" s="2722"/>
      <c r="BB69" s="2722"/>
      <c r="BC69" s="2838"/>
      <c r="BD69" s="1529"/>
      <c r="BE69" s="1535"/>
    </row>
    <row r="70" spans="1:57" ht="15.75" customHeight="1">
      <c r="A70" s="1818"/>
      <c r="B70" s="2825"/>
      <c r="C70" s="2826"/>
      <c r="D70" s="2826"/>
      <c r="E70" s="2826"/>
      <c r="F70" s="2826"/>
      <c r="G70" s="2826"/>
      <c r="H70" s="2826"/>
      <c r="I70" s="2826"/>
      <c r="J70" s="2826"/>
      <c r="K70" s="2826"/>
      <c r="L70" s="2826"/>
      <c r="M70" s="2826"/>
      <c r="N70" s="2826"/>
      <c r="O70" s="2811"/>
      <c r="P70" s="2811"/>
      <c r="Q70" s="2811"/>
      <c r="R70" s="2811"/>
      <c r="S70" s="2811"/>
      <c r="T70" s="2811"/>
      <c r="U70" s="2811"/>
      <c r="V70" s="2811"/>
      <c r="W70" s="2811"/>
      <c r="X70" s="2811"/>
      <c r="Y70" s="2811"/>
      <c r="Z70" s="2811"/>
      <c r="AA70" s="2812"/>
      <c r="AB70" s="1529"/>
      <c r="AC70" s="2827" t="s">
        <v>2087</v>
      </c>
      <c r="AD70" s="2828"/>
      <c r="AE70" s="2828"/>
      <c r="AF70" s="2796"/>
      <c r="AG70" s="2796"/>
      <c r="AH70" s="2796"/>
      <c r="AI70" s="2796"/>
      <c r="AJ70" s="2796"/>
      <c r="AK70" s="2796"/>
      <c r="AL70" s="2796"/>
      <c r="AM70" s="2796"/>
      <c r="AN70" s="2796"/>
      <c r="AO70" s="2796"/>
      <c r="AP70" s="2796"/>
      <c r="AQ70" s="2796"/>
      <c r="AR70" s="2796"/>
      <c r="AS70" s="2796"/>
      <c r="AT70" s="2796"/>
      <c r="AU70" s="2797"/>
      <c r="AV70" s="1529"/>
      <c r="AW70" s="1529"/>
      <c r="AX70" s="1529"/>
      <c r="AY70" s="1529"/>
      <c r="AZ70" s="1529"/>
      <c r="BA70" s="1529"/>
      <c r="BB70" s="1529"/>
      <c r="BC70" s="1529"/>
      <c r="BD70" s="1529"/>
      <c r="BE70" s="1535"/>
    </row>
    <row r="71" spans="1:57" ht="15.75" customHeight="1" thickBot="1">
      <c r="A71" s="1818"/>
      <c r="B71" s="2810"/>
      <c r="C71" s="2688"/>
      <c r="D71" s="2688"/>
      <c r="E71" s="2688"/>
      <c r="F71" s="2688"/>
      <c r="G71" s="2688"/>
      <c r="H71" s="2688"/>
      <c r="I71" s="2688"/>
      <c r="J71" s="2688"/>
      <c r="K71" s="2688"/>
      <c r="L71" s="2688"/>
      <c r="M71" s="2688"/>
      <c r="N71" s="2688"/>
      <c r="O71" s="2811"/>
      <c r="P71" s="2811"/>
      <c r="Q71" s="2811"/>
      <c r="R71" s="2811"/>
      <c r="S71" s="2811"/>
      <c r="T71" s="2811"/>
      <c r="U71" s="2811"/>
      <c r="V71" s="2811"/>
      <c r="W71" s="2811"/>
      <c r="X71" s="2811"/>
      <c r="Y71" s="2811"/>
      <c r="Z71" s="2811"/>
      <c r="AA71" s="2812"/>
      <c r="AB71" s="1529"/>
      <c r="AC71" s="2829" t="s">
        <v>2088</v>
      </c>
      <c r="AD71" s="2830"/>
      <c r="AE71" s="2830"/>
      <c r="AF71" s="2801"/>
      <c r="AG71" s="2801"/>
      <c r="AH71" s="2801"/>
      <c r="AI71" s="2801"/>
      <c r="AJ71" s="2801"/>
      <c r="AK71" s="2801"/>
      <c r="AL71" s="2801"/>
      <c r="AM71" s="2801"/>
      <c r="AN71" s="2801"/>
      <c r="AO71" s="2801"/>
      <c r="AP71" s="2801"/>
      <c r="AQ71" s="2801"/>
      <c r="AR71" s="2801"/>
      <c r="AS71" s="2801"/>
      <c r="AT71" s="2801"/>
      <c r="AU71" s="2802"/>
      <c r="AV71" s="1529"/>
      <c r="AW71" s="1529"/>
      <c r="AX71" s="1529"/>
      <c r="AY71" s="1529"/>
      <c r="AZ71" s="1529"/>
      <c r="BA71" s="1529"/>
      <c r="BB71" s="1529"/>
      <c r="BC71" s="1529"/>
      <c r="BD71" s="1529"/>
      <c r="BE71" s="1535"/>
    </row>
    <row r="72" spans="1:57" ht="15.75" customHeight="1">
      <c r="A72" s="1818"/>
      <c r="B72" s="2810"/>
      <c r="C72" s="2688"/>
      <c r="D72" s="2688"/>
      <c r="E72" s="2688"/>
      <c r="F72" s="2688"/>
      <c r="G72" s="2688"/>
      <c r="H72" s="2688"/>
      <c r="I72" s="2688"/>
      <c r="J72" s="2688"/>
      <c r="K72" s="2688"/>
      <c r="L72" s="2688"/>
      <c r="M72" s="2688"/>
      <c r="N72" s="2688"/>
      <c r="O72" s="2811"/>
      <c r="P72" s="2811"/>
      <c r="Q72" s="2811"/>
      <c r="R72" s="2811"/>
      <c r="S72" s="2811"/>
      <c r="T72" s="2811"/>
      <c r="U72" s="2811"/>
      <c r="V72" s="2811"/>
      <c r="W72" s="2811"/>
      <c r="X72" s="2811"/>
      <c r="Y72" s="2811"/>
      <c r="Z72" s="2811"/>
      <c r="AA72" s="2812"/>
      <c r="AB72" s="1529"/>
      <c r="AC72" s="2813" t="s">
        <v>2089</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529"/>
      <c r="BE72" s="1535"/>
    </row>
    <row r="73" spans="1:57" ht="15.75" customHeight="1">
      <c r="A73" s="1818"/>
      <c r="B73" s="2810"/>
      <c r="C73" s="2688"/>
      <c r="D73" s="2688"/>
      <c r="E73" s="2688"/>
      <c r="F73" s="2688"/>
      <c r="G73" s="2688"/>
      <c r="H73" s="2688"/>
      <c r="I73" s="2688"/>
      <c r="J73" s="2688"/>
      <c r="K73" s="2688"/>
      <c r="L73" s="2688"/>
      <c r="M73" s="2688"/>
      <c r="N73" s="2688"/>
      <c r="O73" s="2811"/>
      <c r="P73" s="2811"/>
      <c r="Q73" s="2811"/>
      <c r="R73" s="2811"/>
      <c r="S73" s="2811"/>
      <c r="T73" s="2811"/>
      <c r="U73" s="2811"/>
      <c r="V73" s="2811"/>
      <c r="W73" s="2811"/>
      <c r="X73" s="2811"/>
      <c r="Y73" s="2811"/>
      <c r="Z73" s="2811"/>
      <c r="AA73" s="2812"/>
      <c r="AB73" s="1529"/>
      <c r="AC73" s="2810"/>
      <c r="AD73" s="2688"/>
      <c r="AE73" s="2688"/>
      <c r="AF73" s="2688"/>
      <c r="AG73" s="2688"/>
      <c r="AH73" s="2688"/>
      <c r="AI73" s="2688"/>
      <c r="AJ73" s="2688"/>
      <c r="AK73" s="2688"/>
      <c r="AL73" s="2688"/>
      <c r="AM73" s="2688"/>
      <c r="AN73" s="2688"/>
      <c r="AO73" s="2688"/>
      <c r="AP73" s="2688"/>
      <c r="AQ73" s="2688"/>
      <c r="AR73" s="2688"/>
      <c r="AS73" s="2688"/>
      <c r="AT73" s="2688"/>
      <c r="AU73" s="2688"/>
      <c r="AV73" s="2688"/>
      <c r="AW73" s="2688"/>
      <c r="AX73" s="2688"/>
      <c r="AY73" s="2688"/>
      <c r="AZ73" s="2688"/>
      <c r="BA73" s="2688"/>
      <c r="BB73" s="2688"/>
      <c r="BC73" s="2816"/>
      <c r="BD73" s="1529"/>
      <c r="BE73" s="1535"/>
    </row>
    <row r="74" spans="1:57" ht="15.75" customHeight="1" thickBot="1">
      <c r="A74" s="1818"/>
      <c r="B74" s="2810"/>
      <c r="C74" s="2688"/>
      <c r="D74" s="2688"/>
      <c r="E74" s="2688"/>
      <c r="F74" s="2688"/>
      <c r="G74" s="2688"/>
      <c r="H74" s="2688"/>
      <c r="I74" s="2688"/>
      <c r="J74" s="2688"/>
      <c r="K74" s="2688"/>
      <c r="L74" s="2688"/>
      <c r="M74" s="2688"/>
      <c r="N74" s="2688"/>
      <c r="O74" s="2818"/>
      <c r="P74" s="2818"/>
      <c r="Q74" s="2818"/>
      <c r="R74" s="2818"/>
      <c r="S74" s="2818"/>
      <c r="T74" s="2818"/>
      <c r="U74" s="2818"/>
      <c r="V74" s="2818"/>
      <c r="W74" s="2818"/>
      <c r="X74" s="2818"/>
      <c r="Y74" s="2818"/>
      <c r="Z74" s="2818"/>
      <c r="AA74" s="2819"/>
      <c r="AB74" s="1529"/>
      <c r="AC74" s="2810"/>
      <c r="AD74" s="2688"/>
      <c r="AE74" s="2688"/>
      <c r="AF74" s="2688"/>
      <c r="AG74" s="2688"/>
      <c r="AH74" s="2688"/>
      <c r="AI74" s="2688"/>
      <c r="AJ74" s="2688"/>
      <c r="AK74" s="2688"/>
      <c r="AL74" s="2688"/>
      <c r="AM74" s="2688"/>
      <c r="AN74" s="2688"/>
      <c r="AO74" s="2688"/>
      <c r="AP74" s="2688"/>
      <c r="AQ74" s="2688"/>
      <c r="AR74" s="2688"/>
      <c r="AS74" s="2688"/>
      <c r="AT74" s="2688"/>
      <c r="AU74" s="2688"/>
      <c r="AV74" s="2688"/>
      <c r="AW74" s="2688"/>
      <c r="AX74" s="2688"/>
      <c r="AY74" s="2688"/>
      <c r="AZ74" s="2688"/>
      <c r="BA74" s="2688"/>
      <c r="BB74" s="2688"/>
      <c r="BC74" s="2816"/>
      <c r="BD74" s="1529"/>
      <c r="BE74" s="1535"/>
    </row>
    <row r="75" spans="1:57" ht="15.75" customHeight="1" thickTop="1" thickBot="1">
      <c r="A75" s="1818"/>
      <c r="B75" s="2820" t="s">
        <v>129</v>
      </c>
      <c r="C75" s="2821"/>
      <c r="D75" s="2821"/>
      <c r="E75" s="2821"/>
      <c r="F75" s="2821"/>
      <c r="G75" s="2821"/>
      <c r="H75" s="2821"/>
      <c r="I75" s="2821"/>
      <c r="J75" s="2821"/>
      <c r="K75" s="2821"/>
      <c r="L75" s="2821"/>
      <c r="M75" s="2821"/>
      <c r="N75" s="2821"/>
      <c r="O75" s="2822">
        <f>SUM(O70:AA74)</f>
        <v>0</v>
      </c>
      <c r="P75" s="2823"/>
      <c r="Q75" s="2823"/>
      <c r="R75" s="2823"/>
      <c r="S75" s="2823"/>
      <c r="T75" s="2823"/>
      <c r="U75" s="2823"/>
      <c r="V75" s="2823"/>
      <c r="W75" s="2823"/>
      <c r="X75" s="2823"/>
      <c r="Y75" s="2823"/>
      <c r="Z75" s="2823"/>
      <c r="AA75" s="2824"/>
      <c r="AB75" s="1529"/>
      <c r="AC75" s="2810"/>
      <c r="AD75" s="2688"/>
      <c r="AE75" s="2688"/>
      <c r="AF75" s="2688"/>
      <c r="AG75" s="2688"/>
      <c r="AH75" s="2688"/>
      <c r="AI75" s="2688"/>
      <c r="AJ75" s="2688"/>
      <c r="AK75" s="2688"/>
      <c r="AL75" s="2688"/>
      <c r="AM75" s="2688"/>
      <c r="AN75" s="2688"/>
      <c r="AO75" s="2688"/>
      <c r="AP75" s="2688"/>
      <c r="AQ75" s="2688"/>
      <c r="AR75" s="2688"/>
      <c r="AS75" s="2688"/>
      <c r="AT75" s="2688"/>
      <c r="AU75" s="2688"/>
      <c r="AV75" s="2688"/>
      <c r="AW75" s="2688"/>
      <c r="AX75" s="2688"/>
      <c r="AY75" s="2688"/>
      <c r="AZ75" s="2688"/>
      <c r="BA75" s="2688"/>
      <c r="BB75" s="2688"/>
      <c r="BC75" s="281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10"/>
      <c r="AD76" s="2688"/>
      <c r="AE76" s="2688"/>
      <c r="AF76" s="2688"/>
      <c r="AG76" s="2688"/>
      <c r="AH76" s="2688"/>
      <c r="AI76" s="2688"/>
      <c r="AJ76" s="2688"/>
      <c r="AK76" s="2688"/>
      <c r="AL76" s="2688"/>
      <c r="AM76" s="2688"/>
      <c r="AN76" s="2688"/>
      <c r="AO76" s="2688"/>
      <c r="AP76" s="2688"/>
      <c r="AQ76" s="2688"/>
      <c r="AR76" s="2688"/>
      <c r="AS76" s="2688"/>
      <c r="AT76" s="2688"/>
      <c r="AU76" s="2688"/>
      <c r="AV76" s="2688"/>
      <c r="AW76" s="2688"/>
      <c r="AX76" s="2688"/>
      <c r="AY76" s="2688"/>
      <c r="AZ76" s="2688"/>
      <c r="BA76" s="2688"/>
      <c r="BB76" s="2688"/>
      <c r="BC76" s="2816"/>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7"/>
      <c r="AD77" s="2801"/>
      <c r="AE77" s="2801"/>
      <c r="AF77" s="2801"/>
      <c r="AG77" s="2801"/>
      <c r="AH77" s="2801"/>
      <c r="AI77" s="2801"/>
      <c r="AJ77" s="2801"/>
      <c r="AK77" s="2801"/>
      <c r="AL77" s="2801"/>
      <c r="AM77" s="2801"/>
      <c r="AN77" s="2801"/>
      <c r="AO77" s="2801"/>
      <c r="AP77" s="2801"/>
      <c r="AQ77" s="2801"/>
      <c r="AR77" s="2801"/>
      <c r="AS77" s="2801"/>
      <c r="AT77" s="2801"/>
      <c r="AU77" s="2801"/>
      <c r="AV77" s="2801"/>
      <c r="AW77" s="2801"/>
      <c r="AX77" s="2801"/>
      <c r="AY77" s="2801"/>
      <c r="AZ77" s="2801"/>
      <c r="BA77" s="2801"/>
      <c r="BB77" s="2801"/>
      <c r="BC77" s="280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00" t="s">
        <v>2091</v>
      </c>
      <c r="C79" s="2701"/>
      <c r="D79" s="2701"/>
      <c r="E79" s="2701"/>
      <c r="F79" s="2701"/>
      <c r="G79" s="2701"/>
      <c r="H79" s="2701"/>
      <c r="I79" s="2701"/>
      <c r="J79" s="2701"/>
      <c r="K79" s="2701"/>
      <c r="L79" s="2701"/>
      <c r="M79" s="2701"/>
      <c r="N79" s="2701"/>
      <c r="O79" s="2701"/>
      <c r="P79" s="2701"/>
      <c r="Q79" s="2701"/>
      <c r="R79" s="2701"/>
      <c r="S79" s="2701"/>
      <c r="T79" s="2701"/>
      <c r="U79" s="2701"/>
      <c r="V79" s="2701"/>
      <c r="W79" s="2701"/>
      <c r="X79" s="2701"/>
      <c r="Y79" s="2701"/>
      <c r="Z79" s="2701"/>
      <c r="AA79" s="2701"/>
      <c r="AB79" s="2808"/>
      <c r="AC79" s="2808"/>
      <c r="AD79" s="2808"/>
      <c r="AE79" s="2808"/>
      <c r="AF79" s="2808"/>
      <c r="AG79" s="280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00"/>
      <c r="C80" s="2701"/>
      <c r="D80" s="2701"/>
      <c r="E80" s="2701"/>
      <c r="F80" s="2701"/>
      <c r="G80" s="2701"/>
      <c r="H80" s="2702"/>
      <c r="I80" s="2790" t="s">
        <v>2092</v>
      </c>
      <c r="J80" s="2791"/>
      <c r="K80" s="2791"/>
      <c r="L80" s="2791"/>
      <c r="M80" s="2791"/>
      <c r="N80" s="2792"/>
      <c r="O80" s="2790" t="s">
        <v>2093</v>
      </c>
      <c r="P80" s="2791"/>
      <c r="Q80" s="2791"/>
      <c r="R80" s="2791"/>
      <c r="S80" s="2791"/>
      <c r="T80" s="2791"/>
      <c r="U80" s="2792"/>
      <c r="V80" s="2790" t="s">
        <v>2094</v>
      </c>
      <c r="W80" s="2791"/>
      <c r="X80" s="2791"/>
      <c r="Y80" s="2791"/>
      <c r="Z80" s="2791"/>
      <c r="AA80" s="2792"/>
      <c r="AB80" s="2790" t="s">
        <v>2095</v>
      </c>
      <c r="AC80" s="2791"/>
      <c r="AD80" s="2791"/>
      <c r="AE80" s="2791"/>
      <c r="AF80" s="2791"/>
      <c r="AG80" s="279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0" t="s">
        <v>2096</v>
      </c>
      <c r="C81" s="2791"/>
      <c r="D81" s="2791"/>
      <c r="E81" s="2791"/>
      <c r="F81" s="2791"/>
      <c r="G81" s="2791"/>
      <c r="H81" s="2792"/>
      <c r="I81" s="2793"/>
      <c r="J81" s="2794"/>
      <c r="K81" s="2794"/>
      <c r="L81" s="2794"/>
      <c r="M81" s="2794"/>
      <c r="N81" s="2794"/>
      <c r="O81" s="2794"/>
      <c r="P81" s="2794"/>
      <c r="Q81" s="2794"/>
      <c r="R81" s="2794"/>
      <c r="S81" s="2794"/>
      <c r="T81" s="2794"/>
      <c r="U81" s="2794"/>
      <c r="V81" s="2794"/>
      <c r="W81" s="2794"/>
      <c r="X81" s="2794"/>
      <c r="Y81" s="2794"/>
      <c r="Z81" s="2794"/>
      <c r="AA81" s="2795"/>
      <c r="AB81" s="2794"/>
      <c r="AC81" s="2794"/>
      <c r="AD81" s="2794"/>
      <c r="AE81" s="2794"/>
      <c r="AF81" s="2794"/>
      <c r="AG81" s="279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0" t="s">
        <v>2097</v>
      </c>
      <c r="C82" s="2791"/>
      <c r="D82" s="2791"/>
      <c r="E82" s="2791"/>
      <c r="F82" s="2791"/>
      <c r="G82" s="2791"/>
      <c r="H82" s="2792"/>
      <c r="I82" s="2798"/>
      <c r="J82" s="2799"/>
      <c r="K82" s="2799"/>
      <c r="L82" s="2799"/>
      <c r="M82" s="2799"/>
      <c r="N82" s="2799"/>
      <c r="O82" s="2799"/>
      <c r="P82" s="2799"/>
      <c r="Q82" s="2799"/>
      <c r="R82" s="2799"/>
      <c r="S82" s="2799"/>
      <c r="T82" s="2799"/>
      <c r="U82" s="2799"/>
      <c r="V82" s="2799"/>
      <c r="W82" s="2799"/>
      <c r="X82" s="2799"/>
      <c r="Y82" s="2799"/>
      <c r="Z82" s="2799"/>
      <c r="AA82" s="2800"/>
      <c r="AB82" s="2799"/>
      <c r="AC82" s="2799"/>
      <c r="AD82" s="2799"/>
      <c r="AE82" s="2799"/>
      <c r="AF82" s="2799"/>
      <c r="AG82" s="280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6" t="s">
        <v>2099</v>
      </c>
      <c r="C86" s="2707"/>
      <c r="D86" s="2707"/>
      <c r="E86" s="2707"/>
      <c r="F86" s="2707"/>
      <c r="G86" s="2707"/>
      <c r="H86" s="2707"/>
      <c r="I86" s="2707"/>
      <c r="J86" s="2707"/>
      <c r="K86" s="2707"/>
      <c r="L86" s="2707"/>
      <c r="M86" s="2707"/>
      <c r="N86" s="2707"/>
      <c r="O86" s="2707"/>
      <c r="P86" s="2707"/>
      <c r="Q86" s="2707"/>
      <c r="R86" s="2707"/>
      <c r="S86" s="2707"/>
      <c r="T86" s="2707"/>
      <c r="U86" s="2707"/>
      <c r="V86" s="2707"/>
      <c r="W86" s="2707"/>
      <c r="X86" s="2707"/>
      <c r="Y86" s="2707"/>
      <c r="Z86" s="2707"/>
      <c r="AA86" s="2707"/>
      <c r="AB86" s="2707"/>
      <c r="AC86" s="2707"/>
      <c r="AD86" s="2707"/>
      <c r="AE86" s="2707"/>
      <c r="AF86" s="2707"/>
      <c r="AG86" s="2707"/>
      <c r="AH86" s="270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00"/>
      <c r="C87" s="2701"/>
      <c r="D87" s="2701"/>
      <c r="E87" s="2701"/>
      <c r="F87" s="2701"/>
      <c r="G87" s="2701"/>
      <c r="H87" s="2702"/>
      <c r="I87" s="2790" t="s">
        <v>2092</v>
      </c>
      <c r="J87" s="2791"/>
      <c r="K87" s="2791"/>
      <c r="L87" s="2791"/>
      <c r="M87" s="2791"/>
      <c r="N87" s="2792"/>
      <c r="O87" s="2790" t="s">
        <v>2093</v>
      </c>
      <c r="P87" s="2791"/>
      <c r="Q87" s="2791"/>
      <c r="R87" s="2791"/>
      <c r="S87" s="2791"/>
      <c r="T87" s="2791"/>
      <c r="U87" s="2792"/>
      <c r="V87" s="2790" t="s">
        <v>2094</v>
      </c>
      <c r="W87" s="2791"/>
      <c r="X87" s="2791"/>
      <c r="Y87" s="2791"/>
      <c r="Z87" s="2791"/>
      <c r="AA87" s="2792"/>
      <c r="AB87" s="2803" t="s">
        <v>2095</v>
      </c>
      <c r="AC87" s="2804"/>
      <c r="AD87" s="2804"/>
      <c r="AE87" s="2804"/>
      <c r="AF87" s="2804"/>
      <c r="AG87" s="2804"/>
      <c r="AH87" s="280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0" t="s">
        <v>2096</v>
      </c>
      <c r="C88" s="2791"/>
      <c r="D88" s="2791"/>
      <c r="E88" s="2791"/>
      <c r="F88" s="2791"/>
      <c r="G88" s="2791"/>
      <c r="H88" s="2792"/>
      <c r="I88" s="2793"/>
      <c r="J88" s="2794"/>
      <c r="K88" s="2794"/>
      <c r="L88" s="2794"/>
      <c r="M88" s="2794"/>
      <c r="N88" s="2794"/>
      <c r="O88" s="2794"/>
      <c r="P88" s="2794"/>
      <c r="Q88" s="2794"/>
      <c r="R88" s="2794"/>
      <c r="S88" s="2794"/>
      <c r="T88" s="2794"/>
      <c r="U88" s="2794"/>
      <c r="V88" s="2794"/>
      <c r="W88" s="2794"/>
      <c r="X88" s="2794"/>
      <c r="Y88" s="2794"/>
      <c r="Z88" s="2794"/>
      <c r="AA88" s="2806"/>
      <c r="AB88" s="2796"/>
      <c r="AC88" s="2796"/>
      <c r="AD88" s="2796"/>
      <c r="AE88" s="2796"/>
      <c r="AF88" s="2796"/>
      <c r="AG88" s="2796"/>
      <c r="AH88" s="279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0" t="s">
        <v>2097</v>
      </c>
      <c r="C89" s="2791"/>
      <c r="D89" s="2791"/>
      <c r="E89" s="2791"/>
      <c r="F89" s="2791"/>
      <c r="G89" s="2791"/>
      <c r="H89" s="2792"/>
      <c r="I89" s="2798"/>
      <c r="J89" s="2799"/>
      <c r="K89" s="2799"/>
      <c r="L89" s="2799"/>
      <c r="M89" s="2799"/>
      <c r="N89" s="2799"/>
      <c r="O89" s="2799"/>
      <c r="P89" s="2799"/>
      <c r="Q89" s="2799"/>
      <c r="R89" s="2799"/>
      <c r="S89" s="2799"/>
      <c r="T89" s="2799"/>
      <c r="U89" s="2799"/>
      <c r="V89" s="2799"/>
      <c r="W89" s="2799"/>
      <c r="X89" s="2799"/>
      <c r="Y89" s="2799"/>
      <c r="Z89" s="2799"/>
      <c r="AA89" s="2807"/>
      <c r="AB89" s="2801"/>
      <c r="AC89" s="2801"/>
      <c r="AD89" s="2801"/>
      <c r="AE89" s="2801"/>
      <c r="AF89" s="2801"/>
      <c r="AG89" s="2801"/>
      <c r="AH89" s="280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00" t="s">
        <v>2101</v>
      </c>
      <c r="C93" s="2701"/>
      <c r="D93" s="2701"/>
      <c r="E93" s="2701"/>
      <c r="F93" s="2701"/>
      <c r="G93" s="2701"/>
      <c r="H93" s="2701"/>
      <c r="I93" s="2701"/>
      <c r="J93" s="2701"/>
      <c r="K93" s="2701"/>
      <c r="L93" s="2701"/>
      <c r="M93" s="2701"/>
      <c r="N93" s="2701"/>
      <c r="O93" s="2701"/>
      <c r="P93" s="2701"/>
      <c r="Q93" s="2701"/>
      <c r="R93" s="2701"/>
      <c r="S93" s="2701"/>
      <c r="T93" s="2701"/>
      <c r="U93" s="2701"/>
      <c r="V93" s="2701"/>
      <c r="W93" s="2701"/>
      <c r="X93" s="2701"/>
      <c r="Y93" s="2701"/>
      <c r="Z93" s="2701"/>
      <c r="AA93" s="2701"/>
      <c r="AB93" s="2701"/>
      <c r="AC93" s="2701"/>
      <c r="AD93" s="2701"/>
      <c r="AE93" s="2701"/>
      <c r="AF93" s="2701"/>
      <c r="AG93" s="2701"/>
      <c r="AH93" s="270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00"/>
      <c r="C94" s="2701"/>
      <c r="D94" s="2701"/>
      <c r="E94" s="2701"/>
      <c r="F94" s="2701"/>
      <c r="G94" s="2701"/>
      <c r="H94" s="2702"/>
      <c r="I94" s="2790" t="s">
        <v>2092</v>
      </c>
      <c r="J94" s="2791"/>
      <c r="K94" s="2791"/>
      <c r="L94" s="2791"/>
      <c r="M94" s="2791"/>
      <c r="N94" s="2792"/>
      <c r="O94" s="2790" t="s">
        <v>2093</v>
      </c>
      <c r="P94" s="2791"/>
      <c r="Q94" s="2791"/>
      <c r="R94" s="2791"/>
      <c r="S94" s="2791"/>
      <c r="T94" s="2791"/>
      <c r="U94" s="2792"/>
      <c r="V94" s="2790" t="s">
        <v>2094</v>
      </c>
      <c r="W94" s="2791"/>
      <c r="X94" s="2791"/>
      <c r="Y94" s="2791"/>
      <c r="Z94" s="2791"/>
      <c r="AA94" s="2792"/>
      <c r="AB94" s="2803" t="s">
        <v>2095</v>
      </c>
      <c r="AC94" s="2804"/>
      <c r="AD94" s="2804"/>
      <c r="AE94" s="2804"/>
      <c r="AF94" s="2804"/>
      <c r="AG94" s="2804"/>
      <c r="AH94" s="280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0" t="s">
        <v>2096</v>
      </c>
      <c r="C95" s="2791"/>
      <c r="D95" s="2791"/>
      <c r="E95" s="2791"/>
      <c r="F95" s="2791"/>
      <c r="G95" s="2791"/>
      <c r="H95" s="2792"/>
      <c r="I95" s="2793"/>
      <c r="J95" s="2794"/>
      <c r="K95" s="2794"/>
      <c r="L95" s="2794"/>
      <c r="M95" s="2794"/>
      <c r="N95" s="2794"/>
      <c r="O95" s="2794"/>
      <c r="P95" s="2794"/>
      <c r="Q95" s="2794"/>
      <c r="R95" s="2794"/>
      <c r="S95" s="2794"/>
      <c r="T95" s="2794"/>
      <c r="U95" s="2794"/>
      <c r="V95" s="2794"/>
      <c r="W95" s="2794"/>
      <c r="X95" s="2794"/>
      <c r="Y95" s="2794"/>
      <c r="Z95" s="2794"/>
      <c r="AA95" s="2795"/>
      <c r="AB95" s="2796"/>
      <c r="AC95" s="2796"/>
      <c r="AD95" s="2796"/>
      <c r="AE95" s="2796"/>
      <c r="AF95" s="2796"/>
      <c r="AG95" s="2796"/>
      <c r="AH95" s="279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0" t="s">
        <v>2097</v>
      </c>
      <c r="C96" s="2791"/>
      <c r="D96" s="2791"/>
      <c r="E96" s="2791"/>
      <c r="F96" s="2791"/>
      <c r="G96" s="2791"/>
      <c r="H96" s="2792"/>
      <c r="I96" s="2798"/>
      <c r="J96" s="2799"/>
      <c r="K96" s="2799"/>
      <c r="L96" s="2799"/>
      <c r="M96" s="2799"/>
      <c r="N96" s="2799"/>
      <c r="O96" s="2799"/>
      <c r="P96" s="2799"/>
      <c r="Q96" s="2799"/>
      <c r="R96" s="2799"/>
      <c r="S96" s="2799"/>
      <c r="T96" s="2799"/>
      <c r="U96" s="2799"/>
      <c r="V96" s="2799"/>
      <c r="W96" s="2799"/>
      <c r="X96" s="2799"/>
      <c r="Y96" s="2799"/>
      <c r="Z96" s="2799"/>
      <c r="AA96" s="2800"/>
      <c r="AB96" s="2801"/>
      <c r="AC96" s="2801"/>
      <c r="AD96" s="2801"/>
      <c r="AE96" s="2801"/>
      <c r="AF96" s="2801"/>
      <c r="AG96" s="2801"/>
      <c r="AH96" s="280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9" t="s">
        <v>2103</v>
      </c>
      <c r="C100" s="2770"/>
      <c r="D100" s="2770"/>
      <c r="E100" s="2770"/>
      <c r="F100" s="2770"/>
      <c r="G100" s="2770"/>
      <c r="H100" s="2770"/>
      <c r="I100" s="2770"/>
      <c r="J100" s="2770"/>
      <c r="K100" s="2770"/>
      <c r="L100" s="2770"/>
      <c r="M100" s="2770"/>
      <c r="N100" s="2770"/>
      <c r="O100" s="2770"/>
      <c r="P100" s="2770"/>
      <c r="Q100" s="2770"/>
      <c r="R100" s="2770"/>
      <c r="S100" s="2770"/>
      <c r="T100" s="2770"/>
      <c r="U100" s="277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72"/>
      <c r="C101" s="2773"/>
      <c r="D101" s="2773"/>
      <c r="E101" s="2773"/>
      <c r="F101" s="2773"/>
      <c r="G101" s="2773"/>
      <c r="H101" s="2774"/>
      <c r="I101" s="2775" t="s">
        <v>2093</v>
      </c>
      <c r="J101" s="2674"/>
      <c r="K101" s="2674"/>
      <c r="L101" s="2674"/>
      <c r="M101" s="2674"/>
      <c r="N101" s="2674"/>
      <c r="O101" s="2776"/>
      <c r="P101" s="2775" t="s">
        <v>2104</v>
      </c>
      <c r="Q101" s="2674"/>
      <c r="R101" s="2674"/>
      <c r="S101" s="2674"/>
      <c r="T101" s="2674"/>
      <c r="U101" s="277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7" t="s">
        <v>2096</v>
      </c>
      <c r="C102" s="2778"/>
      <c r="D102" s="2778"/>
      <c r="E102" s="2778"/>
      <c r="F102" s="2778"/>
      <c r="G102" s="2778"/>
      <c r="H102" s="2778"/>
      <c r="I102" s="2746"/>
      <c r="J102" s="2747"/>
      <c r="K102" s="2747"/>
      <c r="L102" s="2747"/>
      <c r="M102" s="2747"/>
      <c r="N102" s="2747"/>
      <c r="O102" s="2748"/>
      <c r="P102" s="2746"/>
      <c r="Q102" s="2747"/>
      <c r="R102" s="2747"/>
      <c r="S102" s="2747"/>
      <c r="T102" s="2747"/>
      <c r="U102" s="274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7" t="s">
        <v>2097</v>
      </c>
      <c r="C103" s="2618"/>
      <c r="D103" s="2618"/>
      <c r="E103" s="2618"/>
      <c r="F103" s="2618"/>
      <c r="G103" s="2618"/>
      <c r="H103" s="2618"/>
      <c r="I103" s="2746"/>
      <c r="J103" s="2747"/>
      <c r="K103" s="2747"/>
      <c r="L103" s="2747"/>
      <c r="M103" s="2747"/>
      <c r="N103" s="2747"/>
      <c r="O103" s="2748"/>
      <c r="P103" s="2746"/>
      <c r="Q103" s="2747"/>
      <c r="R103" s="2747"/>
      <c r="S103" s="2747"/>
      <c r="T103" s="2747"/>
      <c r="U103" s="274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9" t="s">
        <v>2105</v>
      </c>
      <c r="C105" s="2780"/>
      <c r="D105" s="2780"/>
      <c r="E105" s="2780"/>
      <c r="F105" s="2780"/>
      <c r="G105" s="2780"/>
      <c r="H105" s="2780"/>
      <c r="I105" s="2780"/>
      <c r="J105" s="2780"/>
      <c r="K105" s="2780"/>
      <c r="L105" s="2780"/>
      <c r="M105" s="2780"/>
      <c r="N105" s="2780"/>
      <c r="O105" s="2780"/>
      <c r="P105" s="2780"/>
      <c r="Q105" s="2780"/>
      <c r="R105" s="2781"/>
      <c r="S105" s="2781"/>
      <c r="T105" s="2781"/>
      <c r="U105" s="2781"/>
      <c r="V105" s="2781"/>
      <c r="W105" s="2781"/>
      <c r="X105" s="2781"/>
      <c r="Y105" s="2781"/>
      <c r="Z105" s="2781"/>
      <c r="AA105" s="2781"/>
      <c r="AB105" s="2781"/>
      <c r="AC105" s="2781"/>
      <c r="AD105" s="2781"/>
      <c r="AE105" s="2781"/>
      <c r="AF105" s="2781"/>
      <c r="AG105" s="2782" t="s">
        <v>2039</v>
      </c>
      <c r="AH105" s="2782"/>
      <c r="AI105" s="2782"/>
      <c r="AJ105" s="278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4" t="s">
        <v>2106</v>
      </c>
      <c r="C106" s="2785"/>
      <c r="D106" s="2785"/>
      <c r="E106" s="2785"/>
      <c r="F106" s="2785"/>
      <c r="G106" s="2785"/>
      <c r="H106" s="2785"/>
      <c r="I106" s="2785"/>
      <c r="J106" s="2785"/>
      <c r="K106" s="2785"/>
      <c r="L106" s="2785"/>
      <c r="M106" s="2785"/>
      <c r="N106" s="2785"/>
      <c r="O106" s="2785"/>
      <c r="P106" s="2785"/>
      <c r="Q106" s="2786"/>
      <c r="R106" s="2787" t="s">
        <v>2107</v>
      </c>
      <c r="S106" s="2788"/>
      <c r="T106" s="2788"/>
      <c r="U106" s="2788"/>
      <c r="V106" s="2788"/>
      <c r="W106" s="2788"/>
      <c r="X106" s="2788"/>
      <c r="Y106" s="2788"/>
      <c r="Z106" s="2788"/>
      <c r="AA106" s="2788"/>
      <c r="AB106" s="2788"/>
      <c r="AC106" s="2788"/>
      <c r="AD106" s="2788"/>
      <c r="AE106" s="2788"/>
      <c r="AF106" s="2788"/>
      <c r="AG106" s="2788"/>
      <c r="AH106" s="2788"/>
      <c r="AI106" s="2788"/>
      <c r="AJ106" s="2788"/>
      <c r="AK106" s="2788"/>
      <c r="AL106" s="2788"/>
      <c r="AM106" s="2788"/>
      <c r="AN106" s="2788"/>
      <c r="AO106" s="2788"/>
      <c r="AP106" s="2788"/>
      <c r="AQ106" s="2788"/>
      <c r="AR106" s="2788"/>
      <c r="AS106" s="2788"/>
      <c r="AT106" s="2788"/>
      <c r="AU106" s="2788"/>
      <c r="AV106" s="2788"/>
      <c r="AW106" s="2788"/>
      <c r="AX106" s="2789"/>
      <c r="AY106" s="1529"/>
      <c r="AZ106" s="1529"/>
      <c r="BA106" s="1529"/>
      <c r="BB106" s="1529"/>
      <c r="BC106" s="1529"/>
      <c r="BD106" s="1529"/>
      <c r="BE106" s="1535"/>
    </row>
    <row r="107" spans="1:57" ht="15.75" customHeight="1">
      <c r="A107" s="1818"/>
      <c r="B107" s="2760" t="s">
        <v>2108</v>
      </c>
      <c r="C107" s="2761"/>
      <c r="D107" s="2761"/>
      <c r="E107" s="2761"/>
      <c r="F107" s="2761"/>
      <c r="G107" s="2761"/>
      <c r="H107" s="2761"/>
      <c r="I107" s="2761"/>
      <c r="J107" s="2761"/>
      <c r="K107" s="2761"/>
      <c r="L107" s="2761"/>
      <c r="M107" s="2761"/>
      <c r="N107" s="2761"/>
      <c r="O107" s="2761"/>
      <c r="P107" s="2761"/>
      <c r="Q107" s="2761"/>
      <c r="R107" s="2761"/>
      <c r="S107" s="2761"/>
      <c r="T107" s="2761"/>
      <c r="U107" s="2761"/>
      <c r="V107" s="2761"/>
      <c r="W107" s="2761"/>
      <c r="X107" s="2761"/>
      <c r="Y107" s="2761"/>
      <c r="Z107" s="2761"/>
      <c r="AA107" s="2761"/>
      <c r="AB107" s="2761"/>
      <c r="AC107" s="2761"/>
      <c r="AD107" s="2761"/>
      <c r="AE107" s="2761"/>
      <c r="AF107" s="2761"/>
      <c r="AG107" s="2761"/>
      <c r="AH107" s="2761"/>
      <c r="AI107" s="2761"/>
      <c r="AJ107" s="2761"/>
      <c r="AK107" s="2761"/>
      <c r="AL107" s="2761"/>
      <c r="AM107" s="2761"/>
      <c r="AN107" s="2761"/>
      <c r="AO107" s="2761"/>
      <c r="AP107" s="2761"/>
      <c r="AQ107" s="2761"/>
      <c r="AR107" s="2761"/>
      <c r="AS107" s="2761"/>
      <c r="AT107" s="2761"/>
      <c r="AU107" s="2761"/>
      <c r="AV107" s="2761"/>
      <c r="AW107" s="2761"/>
      <c r="AX107" s="2762"/>
      <c r="AY107" s="1529"/>
      <c r="AZ107" s="1529"/>
      <c r="BA107" s="1529"/>
      <c r="BB107" s="1529"/>
      <c r="BC107" s="1529"/>
      <c r="BD107" s="1529"/>
      <c r="BE107" s="1535"/>
    </row>
    <row r="108" spans="1:57" ht="15.75" customHeight="1">
      <c r="A108" s="1818"/>
      <c r="B108" s="2763"/>
      <c r="C108" s="2764"/>
      <c r="D108" s="2764"/>
      <c r="E108" s="2764"/>
      <c r="F108" s="2764"/>
      <c r="G108" s="2764"/>
      <c r="H108" s="2764"/>
      <c r="I108" s="2764"/>
      <c r="J108" s="2764"/>
      <c r="K108" s="2764"/>
      <c r="L108" s="2764"/>
      <c r="M108" s="2764"/>
      <c r="N108" s="2764"/>
      <c r="O108" s="2764"/>
      <c r="P108" s="2764"/>
      <c r="Q108" s="2764"/>
      <c r="R108" s="2764"/>
      <c r="S108" s="2764"/>
      <c r="T108" s="2764"/>
      <c r="U108" s="2764"/>
      <c r="V108" s="2764"/>
      <c r="W108" s="2764"/>
      <c r="X108" s="2764"/>
      <c r="Y108" s="2764"/>
      <c r="Z108" s="2764"/>
      <c r="AA108" s="2764"/>
      <c r="AB108" s="2764"/>
      <c r="AC108" s="2764"/>
      <c r="AD108" s="2764"/>
      <c r="AE108" s="2764"/>
      <c r="AF108" s="2764"/>
      <c r="AG108" s="2764"/>
      <c r="AH108" s="2764"/>
      <c r="AI108" s="2764"/>
      <c r="AJ108" s="2764"/>
      <c r="AK108" s="2764"/>
      <c r="AL108" s="2764"/>
      <c r="AM108" s="2764"/>
      <c r="AN108" s="2764"/>
      <c r="AO108" s="2764"/>
      <c r="AP108" s="2764"/>
      <c r="AQ108" s="2764"/>
      <c r="AR108" s="2764"/>
      <c r="AS108" s="2764"/>
      <c r="AT108" s="2764"/>
      <c r="AU108" s="2764"/>
      <c r="AV108" s="2764"/>
      <c r="AW108" s="2764"/>
      <c r="AX108" s="2765"/>
      <c r="AY108" s="1529"/>
      <c r="AZ108" s="1529"/>
      <c r="BA108" s="1529"/>
      <c r="BB108" s="1529"/>
      <c r="BC108" s="1529"/>
      <c r="BD108" s="1529"/>
      <c r="BE108" s="1535"/>
    </row>
    <row r="109" spans="1:57" ht="15.75" customHeight="1">
      <c r="A109" s="1818"/>
      <c r="B109" s="2763"/>
      <c r="C109" s="2764"/>
      <c r="D109" s="2764"/>
      <c r="E109" s="2764"/>
      <c r="F109" s="2764"/>
      <c r="G109" s="2764"/>
      <c r="H109" s="2764"/>
      <c r="I109" s="2764"/>
      <c r="J109" s="2764"/>
      <c r="K109" s="2764"/>
      <c r="L109" s="2764"/>
      <c r="M109" s="2764"/>
      <c r="N109" s="2764"/>
      <c r="O109" s="2764"/>
      <c r="P109" s="2764"/>
      <c r="Q109" s="2764"/>
      <c r="R109" s="2764"/>
      <c r="S109" s="2764"/>
      <c r="T109" s="2764"/>
      <c r="U109" s="2764"/>
      <c r="V109" s="2764"/>
      <c r="W109" s="2764"/>
      <c r="X109" s="2764"/>
      <c r="Y109" s="2764"/>
      <c r="Z109" s="2764"/>
      <c r="AA109" s="2764"/>
      <c r="AB109" s="2764"/>
      <c r="AC109" s="2764"/>
      <c r="AD109" s="2764"/>
      <c r="AE109" s="2764"/>
      <c r="AF109" s="2764"/>
      <c r="AG109" s="2764"/>
      <c r="AH109" s="2764"/>
      <c r="AI109" s="2764"/>
      <c r="AJ109" s="2764"/>
      <c r="AK109" s="2764"/>
      <c r="AL109" s="2764"/>
      <c r="AM109" s="2764"/>
      <c r="AN109" s="2764"/>
      <c r="AO109" s="2764"/>
      <c r="AP109" s="2764"/>
      <c r="AQ109" s="2764"/>
      <c r="AR109" s="2764"/>
      <c r="AS109" s="2764"/>
      <c r="AT109" s="2764"/>
      <c r="AU109" s="2764"/>
      <c r="AV109" s="2764"/>
      <c r="AW109" s="2764"/>
      <c r="AX109" s="2765"/>
      <c r="AY109" s="1529"/>
      <c r="AZ109" s="1529"/>
      <c r="BA109" s="1529"/>
      <c r="BB109" s="1529"/>
      <c r="BC109" s="1529"/>
      <c r="BD109" s="1529"/>
      <c r="BE109" s="1535"/>
    </row>
    <row r="110" spans="1:57" ht="15.75" customHeight="1">
      <c r="A110" s="1818"/>
      <c r="B110" s="2763"/>
      <c r="C110" s="2764"/>
      <c r="D110" s="2764"/>
      <c r="E110" s="2764"/>
      <c r="F110" s="2764"/>
      <c r="G110" s="2764"/>
      <c r="H110" s="2764"/>
      <c r="I110" s="2764"/>
      <c r="J110" s="2764"/>
      <c r="K110" s="2764"/>
      <c r="L110" s="2764"/>
      <c r="M110" s="2764"/>
      <c r="N110" s="2764"/>
      <c r="O110" s="2764"/>
      <c r="P110" s="2764"/>
      <c r="Q110" s="2764"/>
      <c r="R110" s="2764"/>
      <c r="S110" s="2764"/>
      <c r="T110" s="2764"/>
      <c r="U110" s="2764"/>
      <c r="V110" s="2764"/>
      <c r="W110" s="2764"/>
      <c r="X110" s="2764"/>
      <c r="Y110" s="2764"/>
      <c r="Z110" s="2764"/>
      <c r="AA110" s="2764"/>
      <c r="AB110" s="2764"/>
      <c r="AC110" s="2764"/>
      <c r="AD110" s="2764"/>
      <c r="AE110" s="2764"/>
      <c r="AF110" s="2764"/>
      <c r="AG110" s="2764"/>
      <c r="AH110" s="2764"/>
      <c r="AI110" s="2764"/>
      <c r="AJ110" s="2764"/>
      <c r="AK110" s="2764"/>
      <c r="AL110" s="2764"/>
      <c r="AM110" s="2764"/>
      <c r="AN110" s="2764"/>
      <c r="AO110" s="2764"/>
      <c r="AP110" s="2764"/>
      <c r="AQ110" s="2764"/>
      <c r="AR110" s="2764"/>
      <c r="AS110" s="2764"/>
      <c r="AT110" s="2764"/>
      <c r="AU110" s="2764"/>
      <c r="AV110" s="2764"/>
      <c r="AW110" s="2764"/>
      <c r="AX110" s="2765"/>
      <c r="AY110" s="1529"/>
      <c r="AZ110" s="1529"/>
      <c r="BA110" s="1529"/>
      <c r="BB110" s="1529"/>
      <c r="BC110" s="1529"/>
      <c r="BD110" s="1529"/>
      <c r="BE110" s="1535"/>
    </row>
    <row r="111" spans="1:57" ht="15.75" customHeight="1">
      <c r="A111" s="1818"/>
      <c r="B111" s="2763"/>
      <c r="C111" s="2764"/>
      <c r="D111" s="2764"/>
      <c r="E111" s="2764"/>
      <c r="F111" s="2764"/>
      <c r="G111" s="2764"/>
      <c r="H111" s="2764"/>
      <c r="I111" s="2764"/>
      <c r="J111" s="2764"/>
      <c r="K111" s="2764"/>
      <c r="L111" s="2764"/>
      <c r="M111" s="2764"/>
      <c r="N111" s="2764"/>
      <c r="O111" s="2764"/>
      <c r="P111" s="2764"/>
      <c r="Q111" s="2764"/>
      <c r="R111" s="2764"/>
      <c r="S111" s="2764"/>
      <c r="T111" s="2764"/>
      <c r="U111" s="2764"/>
      <c r="V111" s="2764"/>
      <c r="W111" s="2764"/>
      <c r="X111" s="2764"/>
      <c r="Y111" s="2764"/>
      <c r="Z111" s="2764"/>
      <c r="AA111" s="2764"/>
      <c r="AB111" s="2764"/>
      <c r="AC111" s="2764"/>
      <c r="AD111" s="2764"/>
      <c r="AE111" s="2764"/>
      <c r="AF111" s="2764"/>
      <c r="AG111" s="2764"/>
      <c r="AH111" s="2764"/>
      <c r="AI111" s="2764"/>
      <c r="AJ111" s="2764"/>
      <c r="AK111" s="2764"/>
      <c r="AL111" s="2764"/>
      <c r="AM111" s="2764"/>
      <c r="AN111" s="2764"/>
      <c r="AO111" s="2764"/>
      <c r="AP111" s="2764"/>
      <c r="AQ111" s="2764"/>
      <c r="AR111" s="2764"/>
      <c r="AS111" s="2764"/>
      <c r="AT111" s="2764"/>
      <c r="AU111" s="2764"/>
      <c r="AV111" s="2764"/>
      <c r="AW111" s="2764"/>
      <c r="AX111" s="2765"/>
      <c r="AY111" s="1529"/>
      <c r="AZ111" s="1529"/>
      <c r="BA111" s="1529"/>
      <c r="BB111" s="1529"/>
      <c r="BC111" s="1529"/>
      <c r="BD111" s="1529"/>
      <c r="BE111" s="1535"/>
    </row>
    <row r="112" spans="1:57" ht="15.75" customHeight="1">
      <c r="A112" s="1818"/>
      <c r="B112" s="2763"/>
      <c r="C112" s="2764"/>
      <c r="D112" s="2764"/>
      <c r="E112" s="2764"/>
      <c r="F112" s="2764"/>
      <c r="G112" s="2764"/>
      <c r="H112" s="2764"/>
      <c r="I112" s="2764"/>
      <c r="J112" s="2764"/>
      <c r="K112" s="2764"/>
      <c r="L112" s="2764"/>
      <c r="M112" s="2764"/>
      <c r="N112" s="2764"/>
      <c r="O112" s="2764"/>
      <c r="P112" s="2764"/>
      <c r="Q112" s="2764"/>
      <c r="R112" s="2764"/>
      <c r="S112" s="2764"/>
      <c r="T112" s="2764"/>
      <c r="U112" s="2764"/>
      <c r="V112" s="2764"/>
      <c r="W112" s="2764"/>
      <c r="X112" s="2764"/>
      <c r="Y112" s="2764"/>
      <c r="Z112" s="2764"/>
      <c r="AA112" s="2764"/>
      <c r="AB112" s="2764"/>
      <c r="AC112" s="2764"/>
      <c r="AD112" s="2764"/>
      <c r="AE112" s="2764"/>
      <c r="AF112" s="2764"/>
      <c r="AG112" s="2764"/>
      <c r="AH112" s="2764"/>
      <c r="AI112" s="2764"/>
      <c r="AJ112" s="2764"/>
      <c r="AK112" s="2764"/>
      <c r="AL112" s="2764"/>
      <c r="AM112" s="2764"/>
      <c r="AN112" s="2764"/>
      <c r="AO112" s="2764"/>
      <c r="AP112" s="2764"/>
      <c r="AQ112" s="2764"/>
      <c r="AR112" s="2764"/>
      <c r="AS112" s="2764"/>
      <c r="AT112" s="2764"/>
      <c r="AU112" s="2764"/>
      <c r="AV112" s="2764"/>
      <c r="AW112" s="2764"/>
      <c r="AX112" s="2765"/>
      <c r="AY112" s="1529"/>
      <c r="AZ112" s="1529"/>
      <c r="BA112" s="1529"/>
      <c r="BB112" s="1529"/>
      <c r="BC112" s="1529"/>
      <c r="BD112" s="1529"/>
      <c r="BE112" s="1535"/>
    </row>
    <row r="113" spans="1:57" ht="15.75" customHeight="1">
      <c r="A113" s="1818"/>
      <c r="B113" s="2763"/>
      <c r="C113" s="2764"/>
      <c r="D113" s="2764"/>
      <c r="E113" s="2764"/>
      <c r="F113" s="2764"/>
      <c r="G113" s="2764"/>
      <c r="H113" s="2764"/>
      <c r="I113" s="2764"/>
      <c r="J113" s="2764"/>
      <c r="K113" s="2764"/>
      <c r="L113" s="2764"/>
      <c r="M113" s="2764"/>
      <c r="N113" s="2764"/>
      <c r="O113" s="2764"/>
      <c r="P113" s="2764"/>
      <c r="Q113" s="2764"/>
      <c r="R113" s="2764"/>
      <c r="S113" s="2764"/>
      <c r="T113" s="2764"/>
      <c r="U113" s="2764"/>
      <c r="V113" s="2764"/>
      <c r="W113" s="2764"/>
      <c r="X113" s="2764"/>
      <c r="Y113" s="2764"/>
      <c r="Z113" s="2764"/>
      <c r="AA113" s="2764"/>
      <c r="AB113" s="2764"/>
      <c r="AC113" s="2764"/>
      <c r="AD113" s="2764"/>
      <c r="AE113" s="2764"/>
      <c r="AF113" s="2764"/>
      <c r="AG113" s="2764"/>
      <c r="AH113" s="2764"/>
      <c r="AI113" s="2764"/>
      <c r="AJ113" s="2764"/>
      <c r="AK113" s="2764"/>
      <c r="AL113" s="2764"/>
      <c r="AM113" s="2764"/>
      <c r="AN113" s="2764"/>
      <c r="AO113" s="2764"/>
      <c r="AP113" s="2764"/>
      <c r="AQ113" s="2764"/>
      <c r="AR113" s="2764"/>
      <c r="AS113" s="2764"/>
      <c r="AT113" s="2764"/>
      <c r="AU113" s="2764"/>
      <c r="AV113" s="2764"/>
      <c r="AW113" s="2764"/>
      <c r="AX113" s="2765"/>
      <c r="AY113" s="1529"/>
      <c r="AZ113" s="1529"/>
      <c r="BA113" s="1529"/>
      <c r="BB113" s="1529"/>
      <c r="BC113" s="1529"/>
      <c r="BD113" s="1529"/>
      <c r="BE113" s="1535"/>
    </row>
    <row r="114" spans="1:57" ht="15.75" customHeight="1">
      <c r="A114" s="1818"/>
      <c r="B114" s="2763"/>
      <c r="C114" s="2764"/>
      <c r="D114" s="2764"/>
      <c r="E114" s="2764"/>
      <c r="F114" s="2764"/>
      <c r="G114" s="2764"/>
      <c r="H114" s="2764"/>
      <c r="I114" s="2764"/>
      <c r="J114" s="2764"/>
      <c r="K114" s="2764"/>
      <c r="L114" s="2764"/>
      <c r="M114" s="2764"/>
      <c r="N114" s="2764"/>
      <c r="O114" s="2764"/>
      <c r="P114" s="2764"/>
      <c r="Q114" s="2764"/>
      <c r="R114" s="2764"/>
      <c r="S114" s="2764"/>
      <c r="T114" s="2764"/>
      <c r="U114" s="2764"/>
      <c r="V114" s="2764"/>
      <c r="W114" s="2764"/>
      <c r="X114" s="2764"/>
      <c r="Y114" s="2764"/>
      <c r="Z114" s="2764"/>
      <c r="AA114" s="2764"/>
      <c r="AB114" s="2764"/>
      <c r="AC114" s="2764"/>
      <c r="AD114" s="2764"/>
      <c r="AE114" s="2764"/>
      <c r="AF114" s="2764"/>
      <c r="AG114" s="2764"/>
      <c r="AH114" s="2764"/>
      <c r="AI114" s="2764"/>
      <c r="AJ114" s="2764"/>
      <c r="AK114" s="2764"/>
      <c r="AL114" s="2764"/>
      <c r="AM114" s="2764"/>
      <c r="AN114" s="2764"/>
      <c r="AO114" s="2764"/>
      <c r="AP114" s="2764"/>
      <c r="AQ114" s="2764"/>
      <c r="AR114" s="2764"/>
      <c r="AS114" s="2764"/>
      <c r="AT114" s="2764"/>
      <c r="AU114" s="2764"/>
      <c r="AV114" s="2764"/>
      <c r="AW114" s="2764"/>
      <c r="AX114" s="2765"/>
      <c r="AY114" s="1529"/>
      <c r="AZ114" s="1529"/>
      <c r="BA114" s="1529"/>
      <c r="BB114" s="1529"/>
      <c r="BC114" s="1529"/>
      <c r="BD114" s="1529"/>
      <c r="BE114" s="1535"/>
    </row>
    <row r="115" spans="1:57" ht="15.75" customHeight="1">
      <c r="A115" s="1818"/>
      <c r="B115" s="2763"/>
      <c r="C115" s="2764"/>
      <c r="D115" s="2764"/>
      <c r="E115" s="2764"/>
      <c r="F115" s="2764"/>
      <c r="G115" s="2764"/>
      <c r="H115" s="2764"/>
      <c r="I115" s="2764"/>
      <c r="J115" s="2764"/>
      <c r="K115" s="2764"/>
      <c r="L115" s="2764"/>
      <c r="M115" s="2764"/>
      <c r="N115" s="2764"/>
      <c r="O115" s="2764"/>
      <c r="P115" s="2764"/>
      <c r="Q115" s="2764"/>
      <c r="R115" s="2764"/>
      <c r="S115" s="2764"/>
      <c r="T115" s="2764"/>
      <c r="U115" s="2764"/>
      <c r="V115" s="2764"/>
      <c r="W115" s="2764"/>
      <c r="X115" s="2764"/>
      <c r="Y115" s="2764"/>
      <c r="Z115" s="2764"/>
      <c r="AA115" s="2764"/>
      <c r="AB115" s="2764"/>
      <c r="AC115" s="2764"/>
      <c r="AD115" s="2764"/>
      <c r="AE115" s="2764"/>
      <c r="AF115" s="2764"/>
      <c r="AG115" s="2764"/>
      <c r="AH115" s="2764"/>
      <c r="AI115" s="2764"/>
      <c r="AJ115" s="2764"/>
      <c r="AK115" s="2764"/>
      <c r="AL115" s="2764"/>
      <c r="AM115" s="2764"/>
      <c r="AN115" s="2764"/>
      <c r="AO115" s="2764"/>
      <c r="AP115" s="2764"/>
      <c r="AQ115" s="2764"/>
      <c r="AR115" s="2764"/>
      <c r="AS115" s="2764"/>
      <c r="AT115" s="2764"/>
      <c r="AU115" s="2764"/>
      <c r="AV115" s="2764"/>
      <c r="AW115" s="2764"/>
      <c r="AX115" s="2765"/>
      <c r="AY115" s="1529"/>
      <c r="AZ115" s="1529"/>
      <c r="BA115" s="1529"/>
      <c r="BB115" s="1529"/>
      <c r="BC115" s="1529"/>
      <c r="BD115" s="1529"/>
      <c r="BE115" s="1535"/>
    </row>
    <row r="116" spans="1:57" ht="15.75" customHeight="1" thickBot="1">
      <c r="A116" s="1818"/>
      <c r="B116" s="2766"/>
      <c r="C116" s="2767"/>
      <c r="D116" s="2767"/>
      <c r="E116" s="2767"/>
      <c r="F116" s="2767"/>
      <c r="G116" s="2767"/>
      <c r="H116" s="2767"/>
      <c r="I116" s="2767"/>
      <c r="J116" s="2767"/>
      <c r="K116" s="2767"/>
      <c r="L116" s="2767"/>
      <c r="M116" s="2767"/>
      <c r="N116" s="2767"/>
      <c r="O116" s="2767"/>
      <c r="P116" s="2767"/>
      <c r="Q116" s="2767"/>
      <c r="R116" s="2767"/>
      <c r="S116" s="2767"/>
      <c r="T116" s="2767"/>
      <c r="U116" s="2767"/>
      <c r="V116" s="2767"/>
      <c r="W116" s="2767"/>
      <c r="X116" s="2767"/>
      <c r="Y116" s="2767"/>
      <c r="Z116" s="2767"/>
      <c r="AA116" s="2767"/>
      <c r="AB116" s="2767"/>
      <c r="AC116" s="2767"/>
      <c r="AD116" s="2767"/>
      <c r="AE116" s="2767"/>
      <c r="AF116" s="2767"/>
      <c r="AG116" s="2767"/>
      <c r="AH116" s="2767"/>
      <c r="AI116" s="2767"/>
      <c r="AJ116" s="2767"/>
      <c r="AK116" s="2767"/>
      <c r="AL116" s="2767"/>
      <c r="AM116" s="2767"/>
      <c r="AN116" s="2767"/>
      <c r="AO116" s="2767"/>
      <c r="AP116" s="2767"/>
      <c r="AQ116" s="2767"/>
      <c r="AR116" s="2767"/>
      <c r="AS116" s="2767"/>
      <c r="AT116" s="2767"/>
      <c r="AU116" s="2767"/>
      <c r="AV116" s="2767"/>
      <c r="AW116" s="2767"/>
      <c r="AX116" s="276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9" t="s">
        <v>2110</v>
      </c>
      <c r="C120" s="2770"/>
      <c r="D120" s="2770"/>
      <c r="E120" s="2770"/>
      <c r="F120" s="2770"/>
      <c r="G120" s="2770"/>
      <c r="H120" s="2770"/>
      <c r="I120" s="2770"/>
      <c r="J120" s="2770"/>
      <c r="K120" s="2770"/>
      <c r="L120" s="2770"/>
      <c r="M120" s="2770"/>
      <c r="N120" s="2770"/>
      <c r="O120" s="2770"/>
      <c r="P120" s="2770"/>
      <c r="Q120" s="2770"/>
      <c r="R120" s="2770"/>
      <c r="S120" s="2770"/>
      <c r="T120" s="2770"/>
      <c r="U120" s="277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72"/>
      <c r="C121" s="2773"/>
      <c r="D121" s="2773"/>
      <c r="E121" s="2773"/>
      <c r="F121" s="2773"/>
      <c r="G121" s="2773"/>
      <c r="H121" s="2774"/>
      <c r="I121" s="2775" t="s">
        <v>2093</v>
      </c>
      <c r="J121" s="2674"/>
      <c r="K121" s="2674"/>
      <c r="L121" s="2674"/>
      <c r="M121" s="2674"/>
      <c r="N121" s="2674"/>
      <c r="O121" s="2776"/>
      <c r="P121" s="2775" t="s">
        <v>2104</v>
      </c>
      <c r="Q121" s="2674"/>
      <c r="R121" s="2674"/>
      <c r="S121" s="2674"/>
      <c r="T121" s="2674"/>
      <c r="U121" s="277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7" t="s">
        <v>2096</v>
      </c>
      <c r="C122" s="2778"/>
      <c r="D122" s="2778"/>
      <c r="E122" s="2778"/>
      <c r="F122" s="2778"/>
      <c r="G122" s="2778"/>
      <c r="H122" s="2778"/>
      <c r="I122" s="2746"/>
      <c r="J122" s="2747"/>
      <c r="K122" s="2747"/>
      <c r="L122" s="2747"/>
      <c r="M122" s="2747"/>
      <c r="N122" s="2747"/>
      <c r="O122" s="2748"/>
      <c r="P122" s="2746"/>
      <c r="Q122" s="2747"/>
      <c r="R122" s="2747"/>
      <c r="S122" s="2747"/>
      <c r="T122" s="2747"/>
      <c r="U122" s="274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7" t="s">
        <v>2097</v>
      </c>
      <c r="C123" s="2618"/>
      <c r="D123" s="2618"/>
      <c r="E123" s="2618"/>
      <c r="F123" s="2618"/>
      <c r="G123" s="2618"/>
      <c r="H123" s="2618"/>
      <c r="I123" s="2746"/>
      <c r="J123" s="2747"/>
      <c r="K123" s="2747"/>
      <c r="L123" s="2747"/>
      <c r="M123" s="2747"/>
      <c r="N123" s="2747"/>
      <c r="O123" s="2748"/>
      <c r="P123" s="2746"/>
      <c r="Q123" s="2747"/>
      <c r="R123" s="2747"/>
      <c r="S123" s="2747"/>
      <c r="T123" s="2747"/>
      <c r="U123" s="274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9" t="s">
        <v>2111</v>
      </c>
      <c r="D125" s="2750"/>
      <c r="E125" s="2750"/>
      <c r="F125" s="2750"/>
      <c r="G125" s="2750"/>
      <c r="H125" s="2750"/>
      <c r="I125" s="2750"/>
      <c r="J125" s="2750"/>
      <c r="K125" s="2750"/>
      <c r="L125" s="2750"/>
      <c r="M125" s="2750"/>
      <c r="N125" s="2750"/>
      <c r="O125" s="2750"/>
      <c r="P125" s="2750"/>
      <c r="Q125" s="2750"/>
      <c r="R125" s="2750"/>
      <c r="S125" s="2750"/>
      <c r="T125" s="2750"/>
      <c r="U125" s="2750"/>
      <c r="V125" s="2750"/>
      <c r="W125" s="2750"/>
      <c r="X125" s="2750"/>
      <c r="Y125" s="2750"/>
      <c r="Z125" s="2750"/>
      <c r="AA125" s="2750"/>
      <c r="AB125" s="2750"/>
      <c r="AC125" s="2750"/>
      <c r="AD125" s="2750"/>
      <c r="AE125" s="2750"/>
      <c r="AF125" s="2750"/>
      <c r="AG125" s="275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5" t="s">
        <v>2112</v>
      </c>
      <c r="D126" s="2666"/>
      <c r="E126" s="2666"/>
      <c r="F126" s="2666"/>
      <c r="G126" s="2666"/>
      <c r="H126" s="2666"/>
      <c r="I126" s="2666"/>
      <c r="J126" s="2666"/>
      <c r="K126" s="2666"/>
      <c r="L126" s="2666"/>
      <c r="M126" s="2666"/>
      <c r="N126" s="2666"/>
      <c r="O126" s="2666"/>
      <c r="P126" s="2752"/>
      <c r="Q126" s="2753" t="s">
        <v>2113</v>
      </c>
      <c r="R126" s="2666"/>
      <c r="S126" s="2752"/>
      <c r="T126" s="2754" t="s">
        <v>2114</v>
      </c>
      <c r="U126" s="2755"/>
      <c r="V126" s="2755"/>
      <c r="W126" s="2755"/>
      <c r="X126" s="2755"/>
      <c r="Y126" s="2755"/>
      <c r="Z126" s="2755"/>
      <c r="AA126" s="2756"/>
      <c r="AB126" s="2757" t="s">
        <v>2115</v>
      </c>
      <c r="AC126" s="2758"/>
      <c r="AD126" s="2758"/>
      <c r="AE126" s="2758"/>
      <c r="AF126" s="2758"/>
      <c r="AG126" s="275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6" t="s">
        <v>2116</v>
      </c>
      <c r="D127" s="2657"/>
      <c r="E127" s="2657"/>
      <c r="F127" s="2657"/>
      <c r="G127" s="2657"/>
      <c r="H127" s="2657"/>
      <c r="I127" s="2657"/>
      <c r="J127" s="2657"/>
      <c r="K127" s="2657"/>
      <c r="L127" s="2657"/>
      <c r="M127" s="2657"/>
      <c r="N127" s="2657"/>
      <c r="O127" s="2657"/>
      <c r="P127" s="2670"/>
      <c r="Q127" s="2736">
        <v>55</v>
      </c>
      <c r="R127" s="2737"/>
      <c r="S127" s="2738"/>
      <c r="T127" s="2730"/>
      <c r="U127" s="2731"/>
      <c r="V127" s="2731"/>
      <c r="W127" s="2731"/>
      <c r="X127" s="2731"/>
      <c r="Y127" s="2731"/>
      <c r="Z127" s="2731"/>
      <c r="AA127" s="273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6" t="s">
        <v>430</v>
      </c>
      <c r="D128" s="2657"/>
      <c r="E128" s="2657"/>
      <c r="F128" s="2657"/>
      <c r="G128" s="2657"/>
      <c r="H128" s="2657"/>
      <c r="I128" s="2657"/>
      <c r="J128" s="2657"/>
      <c r="K128" s="2657"/>
      <c r="L128" s="2657"/>
      <c r="M128" s="2657"/>
      <c r="N128" s="2657"/>
      <c r="O128" s="2657"/>
      <c r="P128" s="2670"/>
      <c r="Q128" s="2736">
        <v>55</v>
      </c>
      <c r="R128" s="2737"/>
      <c r="S128" s="2738"/>
      <c r="T128" s="2744" t="str">
        <f>_xlfn.CONCAT(Application!AC515,"/", Application!AH515)</f>
        <v>N/A/</v>
      </c>
      <c r="U128" s="2745"/>
      <c r="V128" s="2745"/>
      <c r="W128" s="2745"/>
      <c r="X128" s="2745"/>
      <c r="Y128" s="2745"/>
      <c r="Z128" s="2745"/>
      <c r="AA128" s="274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6" t="s">
        <v>2117</v>
      </c>
      <c r="D129" s="2657"/>
      <c r="E129" s="2657"/>
      <c r="F129" s="2657"/>
      <c r="G129" s="2657"/>
      <c r="H129" s="2657"/>
      <c r="I129" s="2657"/>
      <c r="J129" s="2657"/>
      <c r="K129" s="2657"/>
      <c r="L129" s="2657"/>
      <c r="M129" s="2657"/>
      <c r="N129" s="2657"/>
      <c r="O129" s="2657"/>
      <c r="P129" s="2670"/>
      <c r="Q129" s="2736">
        <v>55</v>
      </c>
      <c r="R129" s="2737"/>
      <c r="S129" s="2738"/>
      <c r="T129" s="2739"/>
      <c r="U129" s="2740"/>
      <c r="V129" s="2740"/>
      <c r="W129" s="2740"/>
      <c r="X129" s="2740"/>
      <c r="Y129" s="2740"/>
      <c r="Z129" s="2740"/>
      <c r="AA129" s="274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6" t="s">
        <v>2118</v>
      </c>
      <c r="D130" s="2657"/>
      <c r="E130" s="2657"/>
      <c r="F130" s="2657"/>
      <c r="G130" s="2657"/>
      <c r="H130" s="2657"/>
      <c r="I130" s="2657"/>
      <c r="J130" s="2657"/>
      <c r="K130" s="2657"/>
      <c r="L130" s="2657"/>
      <c r="M130" s="2657"/>
      <c r="N130" s="2657"/>
      <c r="O130" s="2657"/>
      <c r="P130" s="2670"/>
      <c r="Q130" s="2741"/>
      <c r="R130" s="2742"/>
      <c r="S130" s="2743"/>
      <c r="T130" s="2730"/>
      <c r="U130" s="2731"/>
      <c r="V130" s="2731"/>
      <c r="W130" s="2731"/>
      <c r="X130" s="2731"/>
      <c r="Y130" s="2731"/>
      <c r="Z130" s="2731"/>
      <c r="AA130" s="273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6" t="s">
        <v>2071</v>
      </c>
      <c r="D131" s="2657"/>
      <c r="E131" s="2657"/>
      <c r="F131" s="2657"/>
      <c r="G131" s="2657"/>
      <c r="H131" s="2657"/>
      <c r="I131" s="2657"/>
      <c r="J131" s="2657"/>
      <c r="K131" s="2657"/>
      <c r="L131" s="2657"/>
      <c r="M131" s="2657"/>
      <c r="N131" s="2657"/>
      <c r="O131" s="2657"/>
      <c r="P131" s="2670"/>
      <c r="Q131" s="2727">
        <f>Application!AG400</f>
        <v>75</v>
      </c>
      <c r="R131" s="2728"/>
      <c r="S131" s="2729"/>
      <c r="T131" s="2730"/>
      <c r="U131" s="2731"/>
      <c r="V131" s="2731"/>
      <c r="W131" s="2731"/>
      <c r="X131" s="2731"/>
      <c r="Y131" s="2731"/>
      <c r="Z131" s="2731"/>
      <c r="AA131" s="2732"/>
      <c r="AB131" s="2733">
        <f>Application!AE401</f>
        <v>15000</v>
      </c>
      <c r="AC131" s="2734"/>
      <c r="AD131" s="2734"/>
      <c r="AE131" s="2734"/>
      <c r="AF131" s="2734"/>
      <c r="AG131" s="273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5" t="s">
        <v>175</v>
      </c>
      <c r="D132" s="2716"/>
      <c r="E132" s="2716"/>
      <c r="F132" s="2647" t="s">
        <v>2119</v>
      </c>
      <c r="G132" s="2647"/>
      <c r="H132" s="2647"/>
      <c r="I132" s="2647"/>
      <c r="J132" s="2647"/>
      <c r="K132" s="2647"/>
      <c r="L132" s="2647"/>
      <c r="M132" s="2647"/>
      <c r="N132" s="2647"/>
      <c r="O132" s="2647"/>
      <c r="P132" s="2647"/>
      <c r="Q132" s="2717">
        <v>55</v>
      </c>
      <c r="R132" s="2717"/>
      <c r="S132" s="2717"/>
      <c r="T132" s="2718"/>
      <c r="U132" s="2718"/>
      <c r="V132" s="2718"/>
      <c r="W132" s="2718"/>
      <c r="X132" s="2718"/>
      <c r="Y132" s="2718"/>
      <c r="Z132" s="2718"/>
      <c r="AA132" s="2718"/>
      <c r="AB132" s="2719"/>
      <c r="AC132" s="2720"/>
      <c r="AD132" s="2720"/>
      <c r="AE132" s="2720"/>
      <c r="AF132" s="2720"/>
      <c r="AG132" s="272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5" t="s">
        <v>175</v>
      </c>
      <c r="D133" s="2716"/>
      <c r="E133" s="2716"/>
      <c r="F133" s="2647" t="s">
        <v>2119</v>
      </c>
      <c r="G133" s="2647"/>
      <c r="H133" s="2647"/>
      <c r="I133" s="2647"/>
      <c r="J133" s="2647"/>
      <c r="K133" s="2647"/>
      <c r="L133" s="2647"/>
      <c r="M133" s="2647"/>
      <c r="N133" s="2647"/>
      <c r="O133" s="2647"/>
      <c r="P133" s="2647"/>
      <c r="Q133" s="2717">
        <v>55</v>
      </c>
      <c r="R133" s="2717"/>
      <c r="S133" s="2717"/>
      <c r="T133" s="2718"/>
      <c r="U133" s="2718"/>
      <c r="V133" s="2718"/>
      <c r="W133" s="2718"/>
      <c r="X133" s="2718"/>
      <c r="Y133" s="2718"/>
      <c r="Z133" s="2718"/>
      <c r="AA133" s="2718"/>
      <c r="AB133" s="2719"/>
      <c r="AC133" s="2720"/>
      <c r="AD133" s="2720"/>
      <c r="AE133" s="2720"/>
      <c r="AF133" s="2720"/>
      <c r="AG133" s="272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5" t="s">
        <v>175</v>
      </c>
      <c r="D134" s="2716"/>
      <c r="E134" s="2716"/>
      <c r="F134" s="2632" t="s">
        <v>2119</v>
      </c>
      <c r="G134" s="2632"/>
      <c r="H134" s="2632"/>
      <c r="I134" s="2632"/>
      <c r="J134" s="2632"/>
      <c r="K134" s="2632"/>
      <c r="L134" s="2632"/>
      <c r="M134" s="2632"/>
      <c r="N134" s="2632"/>
      <c r="O134" s="2632"/>
      <c r="P134" s="2632"/>
      <c r="Q134" s="2722">
        <v>55</v>
      </c>
      <c r="R134" s="2722"/>
      <c r="S134" s="2722"/>
      <c r="T134" s="2723"/>
      <c r="U134" s="2723"/>
      <c r="V134" s="2723"/>
      <c r="W134" s="2723"/>
      <c r="X134" s="2723"/>
      <c r="Y134" s="2723"/>
      <c r="Z134" s="2723"/>
      <c r="AA134" s="2723"/>
      <c r="AB134" s="2724"/>
      <c r="AC134" s="2725"/>
      <c r="AD134" s="2725"/>
      <c r="AE134" s="2725"/>
      <c r="AF134" s="2725"/>
      <c r="AG134" s="272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00" t="s">
        <v>2120</v>
      </c>
      <c r="D136" s="2701"/>
      <c r="E136" s="2701"/>
      <c r="F136" s="2701"/>
      <c r="G136" s="2701"/>
      <c r="H136" s="2701"/>
      <c r="I136" s="2701"/>
      <c r="J136" s="2701"/>
      <c r="K136" s="2701"/>
      <c r="L136" s="2701"/>
      <c r="M136" s="2701"/>
      <c r="N136" s="2702"/>
      <c r="O136" s="1529"/>
      <c r="P136" s="2703" t="s">
        <v>2121</v>
      </c>
      <c r="Q136" s="2704"/>
      <c r="R136" s="2704"/>
      <c r="S136" s="2704"/>
      <c r="T136" s="2704"/>
      <c r="U136" s="2704"/>
      <c r="V136" s="2704"/>
      <c r="W136" s="2704"/>
      <c r="X136" s="2704"/>
      <c r="Y136" s="2704"/>
      <c r="Z136" s="2704"/>
      <c r="AA136" s="2704"/>
      <c r="AB136" s="2704"/>
      <c r="AC136" s="2704"/>
      <c r="AD136" s="2704"/>
      <c r="AE136" s="2704"/>
      <c r="AF136" s="2704"/>
      <c r="AG136" s="2704"/>
      <c r="AH136" s="2704"/>
      <c r="AI136" s="2704"/>
      <c r="AJ136" s="2704"/>
      <c r="AK136" s="2704"/>
      <c r="AL136" s="2704"/>
      <c r="AM136" s="2704"/>
      <c r="AN136" s="2704"/>
      <c r="AO136" s="270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6" t="s">
        <v>2122</v>
      </c>
      <c r="D137" s="2707"/>
      <c r="E137" s="2707"/>
      <c r="F137" s="2707"/>
      <c r="G137" s="2707"/>
      <c r="H137" s="2708"/>
      <c r="I137" s="2706" t="s">
        <v>2123</v>
      </c>
      <c r="J137" s="2707"/>
      <c r="K137" s="2707"/>
      <c r="L137" s="2707"/>
      <c r="M137" s="2707"/>
      <c r="N137" s="2708"/>
      <c r="O137" s="1529"/>
      <c r="P137" s="2709"/>
      <c r="Q137" s="2710"/>
      <c r="R137" s="2710"/>
      <c r="S137" s="2710"/>
      <c r="T137" s="2710"/>
      <c r="U137" s="2710"/>
      <c r="V137" s="2710"/>
      <c r="W137" s="2710"/>
      <c r="X137" s="2710"/>
      <c r="Y137" s="2710"/>
      <c r="Z137" s="2710"/>
      <c r="AA137" s="2710"/>
      <c r="AB137" s="2710"/>
      <c r="AC137" s="2710"/>
      <c r="AD137" s="2710"/>
      <c r="AE137" s="2710"/>
      <c r="AF137" s="2710"/>
      <c r="AG137" s="2710"/>
      <c r="AH137" s="2710"/>
      <c r="AI137" s="2710"/>
      <c r="AJ137" s="2710"/>
      <c r="AK137" s="2710"/>
      <c r="AL137" s="2710"/>
      <c r="AM137" s="2710"/>
      <c r="AN137" s="2710"/>
      <c r="AO137" s="271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8"/>
      <c r="D138" s="2688"/>
      <c r="E138" s="2688"/>
      <c r="F138" s="2688"/>
      <c r="G138" s="2688"/>
      <c r="H138" s="2688"/>
      <c r="I138" s="2689"/>
      <c r="J138" s="2689"/>
      <c r="K138" s="2689"/>
      <c r="L138" s="2689"/>
      <c r="M138" s="2689"/>
      <c r="N138" s="2689"/>
      <c r="O138" s="1529"/>
      <c r="P138" s="2709"/>
      <c r="Q138" s="2710"/>
      <c r="R138" s="2710"/>
      <c r="S138" s="2710"/>
      <c r="T138" s="2710"/>
      <c r="U138" s="2710"/>
      <c r="V138" s="2710"/>
      <c r="W138" s="2710"/>
      <c r="X138" s="2710"/>
      <c r="Y138" s="2710"/>
      <c r="Z138" s="2710"/>
      <c r="AA138" s="2710"/>
      <c r="AB138" s="2710"/>
      <c r="AC138" s="2710"/>
      <c r="AD138" s="2710"/>
      <c r="AE138" s="2710"/>
      <c r="AF138" s="2710"/>
      <c r="AG138" s="2710"/>
      <c r="AH138" s="2710"/>
      <c r="AI138" s="2710"/>
      <c r="AJ138" s="2710"/>
      <c r="AK138" s="2710"/>
      <c r="AL138" s="2710"/>
      <c r="AM138" s="2710"/>
      <c r="AN138" s="2710"/>
      <c r="AO138" s="271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8"/>
      <c r="D139" s="2688"/>
      <c r="E139" s="2688"/>
      <c r="F139" s="2688"/>
      <c r="G139" s="2688"/>
      <c r="H139" s="2688"/>
      <c r="I139" s="2689"/>
      <c r="J139" s="2689"/>
      <c r="K139" s="2689"/>
      <c r="L139" s="2689"/>
      <c r="M139" s="2689"/>
      <c r="N139" s="2689"/>
      <c r="O139" s="1529"/>
      <c r="P139" s="2709"/>
      <c r="Q139" s="2710"/>
      <c r="R139" s="2710"/>
      <c r="S139" s="2710"/>
      <c r="T139" s="2710"/>
      <c r="U139" s="2710"/>
      <c r="V139" s="2710"/>
      <c r="W139" s="2710"/>
      <c r="X139" s="2710"/>
      <c r="Y139" s="2710"/>
      <c r="Z139" s="2710"/>
      <c r="AA139" s="2710"/>
      <c r="AB139" s="2710"/>
      <c r="AC139" s="2710"/>
      <c r="AD139" s="2710"/>
      <c r="AE139" s="2710"/>
      <c r="AF139" s="2710"/>
      <c r="AG139" s="2710"/>
      <c r="AH139" s="2710"/>
      <c r="AI139" s="2710"/>
      <c r="AJ139" s="2710"/>
      <c r="AK139" s="2710"/>
      <c r="AL139" s="2710"/>
      <c r="AM139" s="2710"/>
      <c r="AN139" s="2710"/>
      <c r="AO139" s="271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8"/>
      <c r="D140" s="2688"/>
      <c r="E140" s="2688"/>
      <c r="F140" s="2688"/>
      <c r="G140" s="2688"/>
      <c r="H140" s="2688"/>
      <c r="I140" s="2689"/>
      <c r="J140" s="2689"/>
      <c r="K140" s="2689"/>
      <c r="L140" s="2689"/>
      <c r="M140" s="2689"/>
      <c r="N140" s="2689"/>
      <c r="O140" s="1529"/>
      <c r="P140" s="2709"/>
      <c r="Q140" s="2710"/>
      <c r="R140" s="2710"/>
      <c r="S140" s="2710"/>
      <c r="T140" s="2710"/>
      <c r="U140" s="2710"/>
      <c r="V140" s="2710"/>
      <c r="W140" s="2710"/>
      <c r="X140" s="2710"/>
      <c r="Y140" s="2710"/>
      <c r="Z140" s="2710"/>
      <c r="AA140" s="2710"/>
      <c r="AB140" s="2710"/>
      <c r="AC140" s="2710"/>
      <c r="AD140" s="2710"/>
      <c r="AE140" s="2710"/>
      <c r="AF140" s="2710"/>
      <c r="AG140" s="2710"/>
      <c r="AH140" s="2710"/>
      <c r="AI140" s="2710"/>
      <c r="AJ140" s="2710"/>
      <c r="AK140" s="2710"/>
      <c r="AL140" s="2710"/>
      <c r="AM140" s="2710"/>
      <c r="AN140" s="2710"/>
      <c r="AO140" s="271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8"/>
      <c r="D141" s="2688"/>
      <c r="E141" s="2688"/>
      <c r="F141" s="2688"/>
      <c r="G141" s="2688"/>
      <c r="H141" s="2688"/>
      <c r="I141" s="2689"/>
      <c r="J141" s="2689"/>
      <c r="K141" s="2689"/>
      <c r="L141" s="2689"/>
      <c r="M141" s="2689"/>
      <c r="N141" s="2689"/>
      <c r="O141" s="1529"/>
      <c r="P141" s="2709"/>
      <c r="Q141" s="2710"/>
      <c r="R141" s="2710"/>
      <c r="S141" s="2710"/>
      <c r="T141" s="2710"/>
      <c r="U141" s="2710"/>
      <c r="V141" s="2710"/>
      <c r="W141" s="2710"/>
      <c r="X141" s="2710"/>
      <c r="Y141" s="2710"/>
      <c r="Z141" s="2710"/>
      <c r="AA141" s="2710"/>
      <c r="AB141" s="2710"/>
      <c r="AC141" s="2710"/>
      <c r="AD141" s="2710"/>
      <c r="AE141" s="2710"/>
      <c r="AF141" s="2710"/>
      <c r="AG141" s="2710"/>
      <c r="AH141" s="2710"/>
      <c r="AI141" s="2710"/>
      <c r="AJ141" s="2710"/>
      <c r="AK141" s="2710"/>
      <c r="AL141" s="2710"/>
      <c r="AM141" s="2710"/>
      <c r="AN141" s="2710"/>
      <c r="AO141" s="271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8"/>
      <c r="D142" s="2688"/>
      <c r="E142" s="2688"/>
      <c r="F142" s="2688"/>
      <c r="G142" s="2688"/>
      <c r="H142" s="2688"/>
      <c r="I142" s="2689"/>
      <c r="J142" s="2689"/>
      <c r="K142" s="2689"/>
      <c r="L142" s="2689"/>
      <c r="M142" s="2689"/>
      <c r="N142" s="2689"/>
      <c r="O142" s="1529"/>
      <c r="P142" s="2709"/>
      <c r="Q142" s="2710"/>
      <c r="R142" s="2710"/>
      <c r="S142" s="2710"/>
      <c r="T142" s="2710"/>
      <c r="U142" s="2710"/>
      <c r="V142" s="2710"/>
      <c r="W142" s="2710"/>
      <c r="X142" s="2710"/>
      <c r="Y142" s="2710"/>
      <c r="Z142" s="2710"/>
      <c r="AA142" s="2710"/>
      <c r="AB142" s="2710"/>
      <c r="AC142" s="2710"/>
      <c r="AD142" s="2710"/>
      <c r="AE142" s="2710"/>
      <c r="AF142" s="2710"/>
      <c r="AG142" s="2710"/>
      <c r="AH142" s="2710"/>
      <c r="AI142" s="2710"/>
      <c r="AJ142" s="2710"/>
      <c r="AK142" s="2710"/>
      <c r="AL142" s="2710"/>
      <c r="AM142" s="2710"/>
      <c r="AN142" s="2710"/>
      <c r="AO142" s="271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8"/>
      <c r="D143" s="2688"/>
      <c r="E143" s="2688"/>
      <c r="F143" s="2688"/>
      <c r="G143" s="2688"/>
      <c r="H143" s="2688"/>
      <c r="I143" s="2689"/>
      <c r="J143" s="2689"/>
      <c r="K143" s="2689"/>
      <c r="L143" s="2689"/>
      <c r="M143" s="2689"/>
      <c r="N143" s="2689"/>
      <c r="O143" s="1529"/>
      <c r="P143" s="2709"/>
      <c r="Q143" s="2710"/>
      <c r="R143" s="2710"/>
      <c r="S143" s="2710"/>
      <c r="T143" s="2710"/>
      <c r="U143" s="2710"/>
      <c r="V143" s="2710"/>
      <c r="W143" s="2710"/>
      <c r="X143" s="2710"/>
      <c r="Y143" s="2710"/>
      <c r="Z143" s="2710"/>
      <c r="AA143" s="2710"/>
      <c r="AB143" s="2710"/>
      <c r="AC143" s="2710"/>
      <c r="AD143" s="2710"/>
      <c r="AE143" s="2710"/>
      <c r="AF143" s="2710"/>
      <c r="AG143" s="2710"/>
      <c r="AH143" s="2710"/>
      <c r="AI143" s="2710"/>
      <c r="AJ143" s="2710"/>
      <c r="AK143" s="2710"/>
      <c r="AL143" s="2710"/>
      <c r="AM143" s="2710"/>
      <c r="AN143" s="2710"/>
      <c r="AO143" s="271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8"/>
      <c r="D144" s="2688"/>
      <c r="E144" s="2688"/>
      <c r="F144" s="2688"/>
      <c r="G144" s="2688"/>
      <c r="H144" s="2688"/>
      <c r="I144" s="2689"/>
      <c r="J144" s="2689"/>
      <c r="K144" s="2689"/>
      <c r="L144" s="2689"/>
      <c r="M144" s="2689"/>
      <c r="N144" s="2689"/>
      <c r="O144" s="1529"/>
      <c r="P144" s="2712"/>
      <c r="Q144" s="2713"/>
      <c r="R144" s="2713"/>
      <c r="S144" s="2713"/>
      <c r="T144" s="2713"/>
      <c r="U144" s="2713"/>
      <c r="V144" s="2713"/>
      <c r="W144" s="2713"/>
      <c r="X144" s="2713"/>
      <c r="Y144" s="2713"/>
      <c r="Z144" s="2713"/>
      <c r="AA144" s="2713"/>
      <c r="AB144" s="2713"/>
      <c r="AC144" s="2713"/>
      <c r="AD144" s="2713"/>
      <c r="AE144" s="2713"/>
      <c r="AF144" s="2713"/>
      <c r="AG144" s="2713"/>
      <c r="AH144" s="2713"/>
      <c r="AI144" s="2713"/>
      <c r="AJ144" s="2713"/>
      <c r="AK144" s="2713"/>
      <c r="AL144" s="2713"/>
      <c r="AM144" s="2713"/>
      <c r="AN144" s="2713"/>
      <c r="AO144" s="271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90"/>
      <c r="D149" s="2691"/>
      <c r="E149" s="2691"/>
      <c r="F149" s="2691"/>
      <c r="G149" s="2691"/>
      <c r="H149" s="2691"/>
      <c r="I149" s="2691"/>
      <c r="J149" s="2691"/>
      <c r="K149" s="2691"/>
      <c r="L149" s="2691"/>
      <c r="M149" s="2692"/>
      <c r="N149" s="2693" t="s">
        <v>2126</v>
      </c>
      <c r="O149" s="2693"/>
      <c r="P149" s="2693"/>
      <c r="Q149" s="2693"/>
      <c r="R149" s="2693"/>
      <c r="S149" s="2693"/>
      <c r="T149" s="2694"/>
      <c r="U149" s="2695" t="s">
        <v>2112</v>
      </c>
      <c r="V149" s="2696"/>
      <c r="W149" s="2696"/>
      <c r="X149" s="2696"/>
      <c r="Y149" s="2696"/>
      <c r="Z149" s="2696"/>
      <c r="AA149" s="2696"/>
      <c r="AB149" s="2696"/>
      <c r="AC149" s="2696"/>
      <c r="AD149" s="2696"/>
      <c r="AE149" s="2697"/>
      <c r="AF149" s="1529"/>
      <c r="AG149" s="1529"/>
      <c r="AH149" s="2698" t="s">
        <v>2127</v>
      </c>
      <c r="AI149" s="2699"/>
      <c r="AJ149" s="2699"/>
      <c r="AK149" s="2699"/>
      <c r="AL149" s="2699"/>
      <c r="AM149" s="2699"/>
      <c r="AN149" s="2699"/>
      <c r="AO149" s="2699"/>
      <c r="AP149" s="2699"/>
      <c r="AQ149" s="2699"/>
      <c r="AR149" s="2699"/>
      <c r="AS149" s="2671"/>
      <c r="AT149" s="2672"/>
      <c r="AU149" s="2672"/>
      <c r="AV149" s="2672"/>
      <c r="AW149" s="2672"/>
      <c r="AX149" s="1529"/>
      <c r="AY149" s="1529"/>
      <c r="AZ149" s="1529"/>
      <c r="BA149" s="1529"/>
      <c r="BB149" s="1529"/>
      <c r="BC149" s="1529"/>
      <c r="BD149" s="1529"/>
      <c r="BE149" s="1535"/>
    </row>
    <row r="150" spans="1:57" ht="15.75" customHeight="1">
      <c r="A150" s="1818"/>
      <c r="B150" s="1529"/>
      <c r="C150" s="2665" t="s">
        <v>2128</v>
      </c>
      <c r="D150" s="2666"/>
      <c r="E150" s="2666"/>
      <c r="F150" s="2666"/>
      <c r="G150" s="2666"/>
      <c r="H150" s="2666"/>
      <c r="I150" s="2666"/>
      <c r="J150" s="2666"/>
      <c r="K150" s="2666"/>
      <c r="L150" s="2666"/>
      <c r="M150" s="2667"/>
      <c r="N150" s="2668">
        <f>'Sources and Uses Budget'!B104</f>
        <v>13848262</v>
      </c>
      <c r="O150" s="2668"/>
      <c r="P150" s="2668"/>
      <c r="Q150" s="2668"/>
      <c r="R150" s="2668"/>
      <c r="S150" s="2668"/>
      <c r="T150" s="2669"/>
      <c r="U150" s="2678"/>
      <c r="V150" s="2679"/>
      <c r="W150" s="2679"/>
      <c r="X150" s="2679"/>
      <c r="Y150" s="2679"/>
      <c r="Z150" s="2679"/>
      <c r="AA150" s="2679"/>
      <c r="AB150" s="2679"/>
      <c r="AC150" s="2679"/>
      <c r="AD150" s="2679"/>
      <c r="AE150" s="2685"/>
      <c r="AF150" s="1529"/>
      <c r="AG150" s="1529"/>
      <c r="AH150" s="2686" t="s">
        <v>2129</v>
      </c>
      <c r="AI150" s="2687"/>
      <c r="AJ150" s="2687"/>
      <c r="AK150" s="2687"/>
      <c r="AL150" s="2687"/>
      <c r="AM150" s="2687"/>
      <c r="AN150" s="2687"/>
      <c r="AO150" s="2687"/>
      <c r="AP150" s="2687"/>
      <c r="AQ150" s="2687"/>
      <c r="AR150" s="2687"/>
      <c r="AS150" s="2671"/>
      <c r="AT150" s="2672"/>
      <c r="AU150" s="2672"/>
      <c r="AV150" s="2672"/>
      <c r="AW150" s="2672"/>
      <c r="AX150" s="1529"/>
      <c r="AY150" s="1529"/>
      <c r="AZ150" s="1529"/>
      <c r="BA150" s="1529"/>
      <c r="BB150" s="1529"/>
      <c r="BC150" s="1529"/>
      <c r="BD150" s="1529"/>
      <c r="BE150" s="1535"/>
    </row>
    <row r="151" spans="1:57" ht="15.75" customHeight="1">
      <c r="A151" s="1818"/>
      <c r="B151" s="1529"/>
      <c r="C151" s="2665" t="s">
        <v>2130</v>
      </c>
      <c r="D151" s="2666"/>
      <c r="E151" s="2666"/>
      <c r="F151" s="2666"/>
      <c r="G151" s="2666"/>
      <c r="H151" s="2666"/>
      <c r="I151" s="2666"/>
      <c r="J151" s="2666"/>
      <c r="K151" s="2666"/>
      <c r="L151" s="2666"/>
      <c r="M151" s="2667"/>
      <c r="N151" s="2668">
        <f>N150/J29</f>
        <v>88205.490445859876</v>
      </c>
      <c r="O151" s="2668"/>
      <c r="P151" s="2668"/>
      <c r="Q151" s="2668"/>
      <c r="R151" s="2668"/>
      <c r="S151" s="2668"/>
      <c r="T151" s="2669"/>
      <c r="U151" s="1553"/>
      <c r="V151" s="1553"/>
      <c r="W151" s="1553"/>
      <c r="X151" s="1553"/>
      <c r="Y151" s="1553"/>
      <c r="Z151" s="1553"/>
      <c r="AA151" s="1553"/>
      <c r="AB151" s="1553"/>
      <c r="AC151" s="1553"/>
      <c r="AD151" s="1553"/>
      <c r="AE151" s="1554"/>
      <c r="AF151" s="1529"/>
      <c r="AG151" s="1529"/>
      <c r="AH151" s="2656" t="s">
        <v>2131</v>
      </c>
      <c r="AI151" s="2657"/>
      <c r="AJ151" s="2657"/>
      <c r="AK151" s="2657"/>
      <c r="AL151" s="2657"/>
      <c r="AM151" s="2657"/>
      <c r="AN151" s="2657"/>
      <c r="AO151" s="2657"/>
      <c r="AP151" s="2657"/>
      <c r="AQ151" s="2657"/>
      <c r="AR151" s="2670"/>
      <c r="AS151" s="2671"/>
      <c r="AT151" s="2672"/>
      <c r="AU151" s="2672"/>
      <c r="AV151" s="2672"/>
      <c r="AW151" s="2672"/>
      <c r="AX151" s="1529"/>
      <c r="AY151" s="1529"/>
      <c r="AZ151" s="1529"/>
      <c r="BA151" s="1529"/>
      <c r="BB151" s="1529"/>
      <c r="BC151" s="1529"/>
      <c r="BD151" s="1529"/>
      <c r="BE151" s="1535"/>
    </row>
    <row r="152" spans="1:57" ht="15.75" customHeight="1">
      <c r="A152" s="1818"/>
      <c r="B152" s="1529"/>
      <c r="C152" s="2673" t="s">
        <v>2132</v>
      </c>
      <c r="D152" s="2674"/>
      <c r="E152" s="2674"/>
      <c r="F152" s="2674"/>
      <c r="G152" s="2674"/>
      <c r="H152" s="2674"/>
      <c r="I152" s="2674"/>
      <c r="J152" s="2674"/>
      <c r="K152" s="2674"/>
      <c r="L152" s="2674"/>
      <c r="M152" s="2675"/>
      <c r="N152" s="2676"/>
      <c r="O152" s="2676"/>
      <c r="P152" s="2676"/>
      <c r="Q152" s="2676"/>
      <c r="R152" s="2676"/>
      <c r="S152" s="2676"/>
      <c r="T152" s="2677"/>
      <c r="U152" s="2654"/>
      <c r="V152" s="2655"/>
      <c r="W152" s="2655"/>
      <c r="X152" s="2655"/>
      <c r="Y152" s="2655"/>
      <c r="Z152" s="2655"/>
      <c r="AA152" s="2655"/>
      <c r="AB152" s="2655"/>
      <c r="AC152" s="2655"/>
      <c r="AD152" s="2655"/>
      <c r="AE152" s="2684"/>
      <c r="AF152" s="1529"/>
      <c r="AG152" s="1529"/>
      <c r="AH152" s="2678"/>
      <c r="AI152" s="2679"/>
      <c r="AJ152" s="2679"/>
      <c r="AK152" s="2679"/>
      <c r="AL152" s="2679"/>
      <c r="AM152" s="2679"/>
      <c r="AN152" s="2679"/>
      <c r="AO152" s="2679"/>
      <c r="AP152" s="2679"/>
      <c r="AQ152" s="2679"/>
      <c r="AR152" s="2680"/>
      <c r="AS152" s="2681"/>
      <c r="AT152" s="2682"/>
      <c r="AU152" s="2682"/>
      <c r="AV152" s="2682"/>
      <c r="AW152" s="2683"/>
      <c r="AX152" s="1529"/>
      <c r="AY152" s="1529"/>
      <c r="AZ152" s="1529"/>
      <c r="BA152" s="1529"/>
      <c r="BB152" s="1529"/>
      <c r="BC152" s="1529"/>
      <c r="BD152" s="1529"/>
      <c r="BE152" s="1535"/>
    </row>
    <row r="153" spans="1:57" ht="15.75" customHeight="1" thickBot="1">
      <c r="A153" s="1818"/>
      <c r="B153" s="1529"/>
      <c r="C153" s="2656" t="s">
        <v>2133</v>
      </c>
      <c r="D153" s="2657"/>
      <c r="E153" s="2657"/>
      <c r="F153" s="2657"/>
      <c r="G153" s="2657"/>
      <c r="H153" s="2657"/>
      <c r="I153" s="2657"/>
      <c r="J153" s="2657"/>
      <c r="K153" s="2657"/>
      <c r="L153" s="2657"/>
      <c r="M153" s="2658"/>
      <c r="N153" s="2659">
        <f>SUM('Sources and Uses Budget'!B85:B86)</f>
        <v>2900154</v>
      </c>
      <c r="O153" s="2659"/>
      <c r="P153" s="2659"/>
      <c r="Q153" s="2659"/>
      <c r="R153" s="2659"/>
      <c r="S153" s="2659"/>
      <c r="T153" s="2660"/>
      <c r="U153" s="2651"/>
      <c r="V153" s="2652"/>
      <c r="W153" s="2652"/>
      <c r="X153" s="2652"/>
      <c r="Y153" s="2652"/>
      <c r="Z153" s="2652"/>
      <c r="AA153" s="2652"/>
      <c r="AB153" s="2652"/>
      <c r="AC153" s="2652"/>
      <c r="AD153" s="2652"/>
      <c r="AE153" s="2653"/>
      <c r="AF153" s="1529"/>
      <c r="AG153" s="1529"/>
      <c r="AH153" s="2661" t="s">
        <v>2134</v>
      </c>
      <c r="AI153" s="2662"/>
      <c r="AJ153" s="2662"/>
      <c r="AK153" s="2662"/>
      <c r="AL153" s="2662"/>
      <c r="AM153" s="2662"/>
      <c r="AN153" s="2662"/>
      <c r="AO153" s="2662"/>
      <c r="AP153" s="2662"/>
      <c r="AQ153" s="2662"/>
      <c r="AR153" s="2662"/>
      <c r="AS153" s="2663">
        <f>SUM(AS149:AW151)</f>
        <v>0</v>
      </c>
      <c r="AT153" s="2664"/>
      <c r="AU153" s="2664"/>
      <c r="AV153" s="2664"/>
      <c r="AW153" s="2664"/>
      <c r="AX153" s="1529"/>
      <c r="AY153" s="1529"/>
      <c r="AZ153" s="1529"/>
      <c r="BA153" s="1529"/>
      <c r="BB153" s="1529"/>
      <c r="BC153" s="1529"/>
      <c r="BD153" s="1529"/>
      <c r="BE153" s="1535"/>
    </row>
    <row r="154" spans="1:57" ht="15.75" customHeight="1">
      <c r="A154" s="1818"/>
      <c r="B154" s="1529"/>
      <c r="C154" s="2656" t="s">
        <v>2135</v>
      </c>
      <c r="D154" s="2657"/>
      <c r="E154" s="2657"/>
      <c r="F154" s="2657"/>
      <c r="G154" s="2657"/>
      <c r="H154" s="2657"/>
      <c r="I154" s="2657"/>
      <c r="J154" s="2657"/>
      <c r="K154" s="2657"/>
      <c r="L154" s="2657"/>
      <c r="M154" s="2658"/>
      <c r="N154" s="2659">
        <f>'Sources and Uses Budget'!B8</f>
        <v>1</v>
      </c>
      <c r="O154" s="2659"/>
      <c r="P154" s="2659"/>
      <c r="Q154" s="2659"/>
      <c r="R154" s="2659"/>
      <c r="S154" s="2659"/>
      <c r="T154" s="2660"/>
      <c r="U154" s="2651"/>
      <c r="V154" s="2652"/>
      <c r="W154" s="2652"/>
      <c r="X154" s="2652"/>
      <c r="Y154" s="2652"/>
      <c r="Z154" s="2652"/>
      <c r="AA154" s="2652"/>
      <c r="AB154" s="2652"/>
      <c r="AC154" s="2652"/>
      <c r="AD154" s="2652"/>
      <c r="AE154" s="265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6" t="s">
        <v>2136</v>
      </c>
      <c r="D155" s="2657"/>
      <c r="E155" s="2657"/>
      <c r="F155" s="2657"/>
      <c r="G155" s="2657"/>
      <c r="H155" s="2657"/>
      <c r="I155" s="2657"/>
      <c r="J155" s="2657"/>
      <c r="K155" s="2657"/>
      <c r="L155" s="2657"/>
      <c r="M155" s="2658"/>
      <c r="N155" s="2649"/>
      <c r="O155" s="2649"/>
      <c r="P155" s="2649"/>
      <c r="Q155" s="2649"/>
      <c r="R155" s="2649"/>
      <c r="S155" s="2649"/>
      <c r="T155" s="2650"/>
      <c r="U155" s="2651"/>
      <c r="V155" s="2652"/>
      <c r="W155" s="2652"/>
      <c r="X155" s="2652"/>
      <c r="Y155" s="2652"/>
      <c r="Z155" s="2652"/>
      <c r="AA155" s="2652"/>
      <c r="AB155" s="2652"/>
      <c r="AC155" s="2652"/>
      <c r="AD155" s="2652"/>
      <c r="AE155" s="265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6" t="s">
        <v>2129</v>
      </c>
      <c r="D156" s="2657"/>
      <c r="E156" s="2657"/>
      <c r="F156" s="2657"/>
      <c r="G156" s="2657"/>
      <c r="H156" s="2657"/>
      <c r="I156" s="2657"/>
      <c r="J156" s="2657"/>
      <c r="K156" s="2657"/>
      <c r="L156" s="2657"/>
      <c r="M156" s="2658"/>
      <c r="N156" s="2649"/>
      <c r="O156" s="2649"/>
      <c r="P156" s="2649"/>
      <c r="Q156" s="2649"/>
      <c r="R156" s="2649"/>
      <c r="S156" s="2649"/>
      <c r="T156" s="2650"/>
      <c r="U156" s="2651"/>
      <c r="V156" s="2652"/>
      <c r="W156" s="2652"/>
      <c r="X156" s="2652"/>
      <c r="Y156" s="2652"/>
      <c r="Z156" s="2652"/>
      <c r="AA156" s="2652"/>
      <c r="AB156" s="2652"/>
      <c r="AC156" s="2652"/>
      <c r="AD156" s="2652"/>
      <c r="AE156" s="265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5" t="s">
        <v>308</v>
      </c>
      <c r="D157" s="2646"/>
      <c r="E157" s="2647" t="s">
        <v>2119</v>
      </c>
      <c r="F157" s="2647"/>
      <c r="G157" s="2647"/>
      <c r="H157" s="2647"/>
      <c r="I157" s="2647"/>
      <c r="J157" s="2647"/>
      <c r="K157" s="2647"/>
      <c r="L157" s="2647"/>
      <c r="M157" s="2648"/>
      <c r="N157" s="2649"/>
      <c r="O157" s="2649"/>
      <c r="P157" s="2649"/>
      <c r="Q157" s="2649"/>
      <c r="R157" s="2649"/>
      <c r="S157" s="2649"/>
      <c r="T157" s="2650"/>
      <c r="U157" s="2651"/>
      <c r="V157" s="2652"/>
      <c r="W157" s="2652"/>
      <c r="X157" s="2652"/>
      <c r="Y157" s="2652"/>
      <c r="Z157" s="2652"/>
      <c r="AA157" s="2652"/>
      <c r="AB157" s="2652"/>
      <c r="AC157" s="2652"/>
      <c r="AD157" s="2652"/>
      <c r="AE157" s="265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4" t="s">
        <v>308</v>
      </c>
      <c r="D158" s="2655"/>
      <c r="E158" s="2647" t="s">
        <v>2119</v>
      </c>
      <c r="F158" s="2647"/>
      <c r="G158" s="2647"/>
      <c r="H158" s="2647"/>
      <c r="I158" s="2647"/>
      <c r="J158" s="2647"/>
      <c r="K158" s="2647"/>
      <c r="L158" s="2647"/>
      <c r="M158" s="2648"/>
      <c r="N158" s="2649"/>
      <c r="O158" s="2649"/>
      <c r="P158" s="2649"/>
      <c r="Q158" s="2649"/>
      <c r="R158" s="2649"/>
      <c r="S158" s="2649"/>
      <c r="T158" s="2650"/>
      <c r="U158" s="2651"/>
      <c r="V158" s="2652"/>
      <c r="W158" s="2652"/>
      <c r="X158" s="2652"/>
      <c r="Y158" s="2652"/>
      <c r="Z158" s="2652"/>
      <c r="AA158" s="2652"/>
      <c r="AB158" s="2652"/>
      <c r="AC158" s="2652"/>
      <c r="AD158" s="2652"/>
      <c r="AE158" s="265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30" t="s">
        <v>308</v>
      </c>
      <c r="D159" s="2631"/>
      <c r="E159" s="2632" t="s">
        <v>2119</v>
      </c>
      <c r="F159" s="2632"/>
      <c r="G159" s="2632"/>
      <c r="H159" s="2632"/>
      <c r="I159" s="2632"/>
      <c r="J159" s="2632"/>
      <c r="K159" s="2632"/>
      <c r="L159" s="2632"/>
      <c r="M159" s="2633"/>
      <c r="N159" s="2634"/>
      <c r="O159" s="2634"/>
      <c r="P159" s="2634"/>
      <c r="Q159" s="2634"/>
      <c r="R159" s="2634"/>
      <c r="S159" s="2634"/>
      <c r="T159" s="2635"/>
      <c r="U159" s="2636"/>
      <c r="V159" s="2637"/>
      <c r="W159" s="2637"/>
      <c r="X159" s="2637"/>
      <c r="Y159" s="2637"/>
      <c r="Z159" s="2637"/>
      <c r="AA159" s="2637"/>
      <c r="AB159" s="2637"/>
      <c r="AC159" s="2637"/>
      <c r="AD159" s="2637"/>
      <c r="AE159" s="263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9" t="s">
        <v>2137</v>
      </c>
      <c r="D160" s="2640"/>
      <c r="E160" s="2640"/>
      <c r="F160" s="2640"/>
      <c r="G160" s="2640"/>
      <c r="H160" s="2640"/>
      <c r="I160" s="2640"/>
      <c r="J160" s="2640"/>
      <c r="K160" s="2640"/>
      <c r="L160" s="2640"/>
      <c r="M160" s="2641"/>
      <c r="N160" s="2642">
        <f>SUM(N152:T159)</f>
        <v>2900155</v>
      </c>
      <c r="O160" s="2643"/>
      <c r="P160" s="2643"/>
      <c r="Q160" s="2643"/>
      <c r="R160" s="2643"/>
      <c r="S160" s="2643"/>
      <c r="T160" s="264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7" t="s">
        <v>2138</v>
      </c>
      <c r="D161" s="2618"/>
      <c r="E161" s="2618"/>
      <c r="F161" s="2618"/>
      <c r="G161" s="2618"/>
      <c r="H161" s="2618"/>
      <c r="I161" s="2618"/>
      <c r="J161" s="2618"/>
      <c r="K161" s="2618"/>
      <c r="L161" s="2618"/>
      <c r="M161" s="2618"/>
      <c r="N161" s="2619">
        <f>(N150-N160)/J29</f>
        <v>69733.165605095535</v>
      </c>
      <c r="O161" s="2619"/>
      <c r="P161" s="2619"/>
      <c r="Q161" s="2619"/>
      <c r="R161" s="2619"/>
      <c r="S161" s="2619"/>
      <c r="T161" s="262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21" t="s">
        <v>2139</v>
      </c>
      <c r="C164" s="2622"/>
      <c r="D164" s="2622"/>
      <c r="E164" s="2622"/>
      <c r="F164" s="2622"/>
      <c r="G164" s="2622"/>
      <c r="H164" s="2622"/>
      <c r="I164" s="2622"/>
      <c r="J164" s="2622"/>
      <c r="K164" s="2622"/>
      <c r="L164" s="2622"/>
      <c r="M164" s="2622"/>
      <c r="N164" s="2622"/>
      <c r="O164" s="2622"/>
      <c r="P164" s="2622"/>
      <c r="Q164" s="2622"/>
      <c r="R164" s="2622"/>
      <c r="S164" s="2622"/>
      <c r="T164" s="2622"/>
      <c r="U164" s="2622"/>
      <c r="V164" s="2622"/>
      <c r="W164" s="2622"/>
      <c r="X164" s="2622"/>
      <c r="Y164" s="2622"/>
      <c r="Z164" s="2622"/>
      <c r="AA164" s="2622"/>
      <c r="AB164" s="2622"/>
      <c r="AC164" s="2622"/>
      <c r="AD164" s="2622"/>
      <c r="AE164" s="2622"/>
      <c r="AF164" s="2622"/>
      <c r="AG164" s="2622"/>
      <c r="AH164" s="2622"/>
      <c r="AI164" s="2622"/>
      <c r="AJ164" s="2622"/>
      <c r="AK164" s="2622"/>
      <c r="AL164" s="2622"/>
      <c r="AM164" s="2622"/>
      <c r="AN164" s="2622"/>
      <c r="AO164" s="2622"/>
      <c r="AP164" s="2622"/>
      <c r="AQ164" s="2622"/>
      <c r="AR164" s="2622"/>
      <c r="AS164" s="2622"/>
      <c r="AT164" s="2622"/>
      <c r="AU164" s="2622"/>
      <c r="AV164" s="2622"/>
      <c r="AW164" s="2622"/>
      <c r="AX164" s="2622"/>
      <c r="AY164" s="2622"/>
      <c r="AZ164" s="2622"/>
      <c r="BA164" s="2622"/>
      <c r="BB164" s="2622"/>
      <c r="BC164" s="2622"/>
      <c r="BD164" s="2623"/>
      <c r="BE164" s="1535"/>
    </row>
    <row r="165" spans="1:57" ht="15.75" customHeight="1">
      <c r="A165" s="1818"/>
      <c r="B165" s="2624"/>
      <c r="C165" s="2625"/>
      <c r="D165" s="2625"/>
      <c r="E165" s="2625"/>
      <c r="F165" s="2625"/>
      <c r="G165" s="2625"/>
      <c r="H165" s="2625"/>
      <c r="I165" s="2625"/>
      <c r="J165" s="2625"/>
      <c r="K165" s="2625"/>
      <c r="L165" s="2625"/>
      <c r="M165" s="2625"/>
      <c r="N165" s="2625"/>
      <c r="O165" s="2625"/>
      <c r="P165" s="2625"/>
      <c r="Q165" s="2625"/>
      <c r="R165" s="2625"/>
      <c r="S165" s="2625"/>
      <c r="T165" s="2625"/>
      <c r="U165" s="2625"/>
      <c r="V165" s="2625"/>
      <c r="W165" s="2625"/>
      <c r="X165" s="2625"/>
      <c r="Y165" s="2625"/>
      <c r="Z165" s="2625"/>
      <c r="AA165" s="2625"/>
      <c r="AB165" s="2625"/>
      <c r="AC165" s="2625"/>
      <c r="AD165" s="2625"/>
      <c r="AE165" s="2625"/>
      <c r="AF165" s="2625"/>
      <c r="AG165" s="2625"/>
      <c r="AH165" s="2625"/>
      <c r="AI165" s="2625"/>
      <c r="AJ165" s="2625"/>
      <c r="AK165" s="2625"/>
      <c r="AL165" s="2625"/>
      <c r="AM165" s="2625"/>
      <c r="AN165" s="2625"/>
      <c r="AO165" s="2625"/>
      <c r="AP165" s="2625"/>
      <c r="AQ165" s="2625"/>
      <c r="AR165" s="2625"/>
      <c r="AS165" s="2625"/>
      <c r="AT165" s="2625"/>
      <c r="AU165" s="2625"/>
      <c r="AV165" s="2625"/>
      <c r="AW165" s="2625"/>
      <c r="AX165" s="2625"/>
      <c r="AY165" s="2625"/>
      <c r="AZ165" s="2625"/>
      <c r="BA165" s="2625"/>
      <c r="BB165" s="2625"/>
      <c r="BC165" s="2625"/>
      <c r="BD165" s="2626"/>
      <c r="BE165" s="1535"/>
    </row>
    <row r="166" spans="1:57" ht="15.75" customHeight="1">
      <c r="A166" s="1818"/>
      <c r="B166" s="2627" t="s">
        <v>2140</v>
      </c>
      <c r="C166" s="2628"/>
      <c r="D166" s="2628"/>
      <c r="E166" s="2628"/>
      <c r="F166" s="2628"/>
      <c r="G166" s="2628"/>
      <c r="H166" s="2628"/>
      <c r="I166" s="2628"/>
      <c r="J166" s="2628"/>
      <c r="K166" s="2628"/>
      <c r="L166" s="2628"/>
      <c r="M166" s="2628"/>
      <c r="N166" s="2628"/>
      <c r="O166" s="2628"/>
      <c r="P166" s="2628"/>
      <c r="Q166" s="2628"/>
      <c r="R166" s="2628"/>
      <c r="S166" s="2628"/>
      <c r="T166" s="2628"/>
      <c r="U166" s="2628"/>
      <c r="V166" s="2628"/>
      <c r="W166" s="2628"/>
      <c r="X166" s="2628"/>
      <c r="Y166" s="2628"/>
      <c r="Z166" s="2628"/>
      <c r="AA166" s="2628"/>
      <c r="AB166" s="2628"/>
      <c r="AC166" s="2628"/>
      <c r="AD166" s="2628"/>
      <c r="AE166" s="2628"/>
      <c r="AF166" s="2628"/>
      <c r="AG166" s="2628"/>
      <c r="AH166" s="2628"/>
      <c r="AI166" s="2628"/>
      <c r="AJ166" s="2628"/>
      <c r="AK166" s="2628"/>
      <c r="AL166" s="2628"/>
      <c r="AM166" s="2628"/>
      <c r="AN166" s="2628"/>
      <c r="AO166" s="2628"/>
      <c r="AP166" s="2628"/>
      <c r="AQ166" s="2628"/>
      <c r="AR166" s="2628"/>
      <c r="AS166" s="2628"/>
      <c r="AT166" s="2628"/>
      <c r="AU166" s="2628"/>
      <c r="AV166" s="2628"/>
      <c r="AW166" s="2628"/>
      <c r="AX166" s="2628"/>
      <c r="AY166" s="2628"/>
      <c r="AZ166" s="2628"/>
      <c r="BA166" s="2628"/>
      <c r="BB166" s="2628"/>
      <c r="BC166" s="2628"/>
      <c r="BD166" s="2629"/>
      <c r="BE166" s="1535"/>
    </row>
    <row r="167" spans="1:57" ht="15.75" customHeight="1">
      <c r="A167" s="1818"/>
      <c r="B167" s="2627" t="s">
        <v>2141</v>
      </c>
      <c r="C167" s="2628"/>
      <c r="D167" s="2628"/>
      <c r="E167" s="2628"/>
      <c r="F167" s="2628"/>
      <c r="G167" s="2628"/>
      <c r="H167" s="2628"/>
      <c r="I167" s="2628"/>
      <c r="J167" s="2628"/>
      <c r="K167" s="2628"/>
      <c r="L167" s="2628"/>
      <c r="M167" s="2628"/>
      <c r="N167" s="2628"/>
      <c r="O167" s="2628"/>
      <c r="P167" s="2628"/>
      <c r="Q167" s="2628"/>
      <c r="R167" s="2628"/>
      <c r="S167" s="2628"/>
      <c r="T167" s="2628"/>
      <c r="U167" s="2628"/>
      <c r="V167" s="2628"/>
      <c r="W167" s="2628"/>
      <c r="X167" s="2628"/>
      <c r="Y167" s="2628"/>
      <c r="Z167" s="2628"/>
      <c r="AA167" s="2628"/>
      <c r="AB167" s="2628"/>
      <c r="AC167" s="2628"/>
      <c r="AD167" s="2628"/>
      <c r="AE167" s="2628"/>
      <c r="AF167" s="2628"/>
      <c r="AG167" s="2628"/>
      <c r="AH167" s="2628"/>
      <c r="AI167" s="2628"/>
      <c r="AJ167" s="2628"/>
      <c r="AK167" s="2628"/>
      <c r="AL167" s="2628"/>
      <c r="AM167" s="2628"/>
      <c r="AN167" s="2628"/>
      <c r="AO167" s="2628"/>
      <c r="AP167" s="2628"/>
      <c r="AQ167" s="2628"/>
      <c r="AR167" s="2628"/>
      <c r="AS167" s="2628"/>
      <c r="AT167" s="2628"/>
      <c r="AU167" s="2628"/>
      <c r="AV167" s="2628"/>
      <c r="AW167" s="2628"/>
      <c r="AX167" s="2628"/>
      <c r="AY167" s="2628"/>
      <c r="AZ167" s="2628"/>
      <c r="BA167" s="2628"/>
      <c r="BB167" s="2628"/>
      <c r="BC167" s="2628"/>
      <c r="BD167" s="262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11" t="s">
        <v>2142</v>
      </c>
      <c r="C169" s="2612"/>
      <c r="D169" s="2612"/>
      <c r="E169" s="2612"/>
      <c r="F169" s="2612"/>
      <c r="G169" s="2612"/>
      <c r="H169" s="2612"/>
      <c r="I169" s="2612"/>
      <c r="J169" s="2612"/>
      <c r="K169" s="2612"/>
      <c r="L169" s="2612"/>
      <c r="M169" s="2612"/>
      <c r="N169" s="2612"/>
      <c r="O169" s="2612"/>
      <c r="P169" s="2612"/>
      <c r="Q169" s="2612"/>
      <c r="R169" s="2612"/>
      <c r="S169" s="2612"/>
      <c r="T169" s="2612"/>
      <c r="U169" s="2612"/>
      <c r="V169" s="2612"/>
      <c r="W169" s="2612"/>
      <c r="X169" s="2612"/>
      <c r="Y169" s="2612"/>
      <c r="Z169" s="2612"/>
      <c r="AA169" s="2612"/>
      <c r="AB169" s="2612"/>
      <c r="AC169" s="2612"/>
      <c r="AD169" s="2612"/>
      <c r="AE169" s="2612"/>
      <c r="AF169" s="2612"/>
      <c r="AG169" s="2612"/>
      <c r="AH169" s="2612"/>
      <c r="AI169" s="2612"/>
      <c r="AJ169" s="2612"/>
      <c r="AK169" s="2612"/>
      <c r="AL169" s="2612"/>
      <c r="AM169" s="2612"/>
      <c r="AN169" s="2612"/>
      <c r="AO169" s="2612"/>
      <c r="AP169" s="2612"/>
      <c r="AQ169" s="2612"/>
      <c r="AR169" s="2612"/>
      <c r="AS169" s="2612"/>
      <c r="AT169" s="2612"/>
      <c r="AU169" s="2612"/>
      <c r="AV169" s="2612"/>
      <c r="AW169" s="2612"/>
      <c r="AX169" s="2612"/>
      <c r="AY169" s="2612"/>
      <c r="AZ169" s="2612"/>
      <c r="BA169" s="2612"/>
      <c r="BB169" s="2612"/>
      <c r="BC169" s="2612"/>
      <c r="BD169" s="261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4" t="s">
        <v>2144</v>
      </c>
      <c r="I173" s="2614"/>
      <c r="J173" s="2614"/>
      <c r="K173" s="2614"/>
      <c r="L173" s="2614"/>
      <c r="M173" s="2614"/>
      <c r="N173" s="2614"/>
      <c r="O173" s="2614"/>
      <c r="P173" s="2614"/>
      <c r="Q173" s="2614"/>
      <c r="R173" s="2614"/>
      <c r="S173" s="2614"/>
      <c r="T173" s="2614"/>
      <c r="U173" s="2614"/>
      <c r="V173" s="2614"/>
      <c r="W173" s="2614"/>
      <c r="X173" s="2614"/>
      <c r="Y173" s="2614"/>
      <c r="Z173" s="2614"/>
      <c r="AA173" s="2614"/>
      <c r="AB173" s="2614"/>
      <c r="AC173" s="2614"/>
      <c r="AD173" s="2614"/>
      <c r="AE173" s="2614"/>
      <c r="AF173" s="2614"/>
      <c r="AG173" s="2614"/>
      <c r="AH173" s="2614"/>
      <c r="AI173" s="2614"/>
      <c r="AJ173" s="2614"/>
      <c r="AK173" s="2614"/>
      <c r="AL173" s="2614"/>
      <c r="AM173" s="2614"/>
      <c r="AN173" s="2614"/>
      <c r="AO173" s="2614"/>
      <c r="AP173" s="2614"/>
      <c r="AQ173" s="2614"/>
      <c r="AR173" s="2614"/>
      <c r="AS173" s="2614"/>
      <c r="AT173" s="2614"/>
      <c r="AU173" s="2614"/>
      <c r="AV173" s="2614"/>
      <c r="AW173" s="2614"/>
      <c r="AX173" s="2614"/>
      <c r="AY173" s="261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5" t="s">
        <v>2145</v>
      </c>
      <c r="I175" s="2615"/>
      <c r="J175" s="2615"/>
      <c r="K175" s="2615"/>
      <c r="L175" s="2615"/>
      <c r="M175" s="2615"/>
      <c r="N175" s="2615"/>
      <c r="O175" s="2615"/>
      <c r="P175" s="2615"/>
      <c r="Q175" s="2615"/>
      <c r="R175" s="2615"/>
      <c r="S175" s="2615"/>
      <c r="T175" s="2615"/>
      <c r="U175" s="2615"/>
      <c r="V175" s="2615"/>
      <c r="W175" s="2615"/>
      <c r="X175" s="2615"/>
      <c r="Y175" s="2615"/>
      <c r="Z175" s="2615"/>
      <c r="AA175" s="2615"/>
      <c r="AB175" s="2615"/>
      <c r="AC175" s="2615"/>
      <c r="AD175" s="2615"/>
      <c r="AE175" s="2615"/>
      <c r="AF175" s="2615"/>
      <c r="AG175" s="2615"/>
      <c r="AH175" s="2615"/>
      <c r="AI175" s="2615"/>
      <c r="AJ175" s="2615"/>
      <c r="AK175" s="2615"/>
      <c r="AL175" s="2615"/>
      <c r="AM175" s="2615"/>
      <c r="AN175" s="2615"/>
      <c r="AO175" s="2615"/>
      <c r="AP175" s="2615"/>
      <c r="AQ175" s="2615"/>
      <c r="AR175" s="2615"/>
      <c r="AS175" s="2615"/>
      <c r="AT175" s="2615"/>
      <c r="AU175" s="2615"/>
      <c r="AV175" s="2615"/>
      <c r="AW175" s="2615"/>
      <c r="AX175" s="2615"/>
      <c r="AY175" s="2615"/>
      <c r="AZ175" s="2615"/>
      <c r="BA175" s="1555"/>
      <c r="BB175" s="1555"/>
      <c r="BC175" s="1555"/>
      <c r="BD175" s="1535"/>
      <c r="BE175" s="1535"/>
    </row>
    <row r="176" spans="1:57" ht="15.75" customHeight="1">
      <c r="A176" s="1818"/>
      <c r="B176" s="1528"/>
      <c r="C176" s="1555"/>
      <c r="D176" s="1555"/>
      <c r="E176" s="1555"/>
      <c r="F176" s="1555"/>
      <c r="G176" s="1555"/>
      <c r="H176" s="2615"/>
      <c r="I176" s="2615"/>
      <c r="J176" s="2615"/>
      <c r="K176" s="2615"/>
      <c r="L176" s="2615"/>
      <c r="M176" s="2615"/>
      <c r="N176" s="2615"/>
      <c r="O176" s="2615"/>
      <c r="P176" s="2615"/>
      <c r="Q176" s="2615"/>
      <c r="R176" s="2615"/>
      <c r="S176" s="2615"/>
      <c r="T176" s="2615"/>
      <c r="U176" s="2615"/>
      <c r="V176" s="2615"/>
      <c r="W176" s="2615"/>
      <c r="X176" s="2615"/>
      <c r="Y176" s="2615"/>
      <c r="Z176" s="2615"/>
      <c r="AA176" s="2615"/>
      <c r="AB176" s="2615"/>
      <c r="AC176" s="2615"/>
      <c r="AD176" s="2615"/>
      <c r="AE176" s="2615"/>
      <c r="AF176" s="2615"/>
      <c r="AG176" s="2615"/>
      <c r="AH176" s="2615"/>
      <c r="AI176" s="2615"/>
      <c r="AJ176" s="2615"/>
      <c r="AK176" s="2615"/>
      <c r="AL176" s="2615"/>
      <c r="AM176" s="2615"/>
      <c r="AN176" s="2615"/>
      <c r="AO176" s="2615"/>
      <c r="AP176" s="2615"/>
      <c r="AQ176" s="2615"/>
      <c r="AR176" s="2615"/>
      <c r="AS176" s="2615"/>
      <c r="AT176" s="2615"/>
      <c r="AU176" s="2615"/>
      <c r="AV176" s="2615"/>
      <c r="AW176" s="2615"/>
      <c r="AX176" s="2615"/>
      <c r="AY176" s="2615"/>
      <c r="AZ176" s="2615"/>
      <c r="BA176" s="1555"/>
      <c r="BB176" s="1555"/>
      <c r="BC176" s="1555"/>
      <c r="BD176" s="1535"/>
      <c r="BE176" s="1535"/>
    </row>
    <row r="177" spans="1:57" ht="15.75" customHeight="1">
      <c r="A177" s="1818"/>
      <c r="B177" s="1528"/>
      <c r="C177" s="1555"/>
      <c r="D177" s="1555"/>
      <c r="E177" s="1555"/>
      <c r="F177" s="1555"/>
      <c r="G177" s="1555"/>
      <c r="H177" s="2615"/>
      <c r="I177" s="2615"/>
      <c r="J177" s="2615"/>
      <c r="K177" s="2615"/>
      <c r="L177" s="2615"/>
      <c r="M177" s="2615"/>
      <c r="N177" s="2615"/>
      <c r="O177" s="2615"/>
      <c r="P177" s="2615"/>
      <c r="Q177" s="2615"/>
      <c r="R177" s="2615"/>
      <c r="S177" s="2615"/>
      <c r="T177" s="2615"/>
      <c r="U177" s="2615"/>
      <c r="V177" s="2615"/>
      <c r="W177" s="2615"/>
      <c r="X177" s="2615"/>
      <c r="Y177" s="2615"/>
      <c r="Z177" s="2615"/>
      <c r="AA177" s="2615"/>
      <c r="AB177" s="2615"/>
      <c r="AC177" s="2615"/>
      <c r="AD177" s="2615"/>
      <c r="AE177" s="2615"/>
      <c r="AF177" s="2615"/>
      <c r="AG177" s="2615"/>
      <c r="AH177" s="2615"/>
      <c r="AI177" s="2615"/>
      <c r="AJ177" s="2615"/>
      <c r="AK177" s="2615"/>
      <c r="AL177" s="2615"/>
      <c r="AM177" s="2615"/>
      <c r="AN177" s="2615"/>
      <c r="AO177" s="2615"/>
      <c r="AP177" s="2615"/>
      <c r="AQ177" s="2615"/>
      <c r="AR177" s="2615"/>
      <c r="AS177" s="2615"/>
      <c r="AT177" s="2615"/>
      <c r="AU177" s="2615"/>
      <c r="AV177" s="2615"/>
      <c r="AW177" s="2615"/>
      <c r="AX177" s="2615"/>
      <c r="AY177" s="2615"/>
      <c r="AZ177" s="261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6" t="s">
        <v>2146</v>
      </c>
      <c r="I180" s="2616"/>
      <c r="J180" s="2616"/>
      <c r="K180" s="2616"/>
      <c r="L180" s="2616"/>
      <c r="M180" s="2616"/>
      <c r="N180" s="2616"/>
      <c r="O180" s="2616"/>
      <c r="P180" s="2616"/>
      <c r="Q180" s="2616"/>
      <c r="R180" s="2616"/>
      <c r="S180" s="2616"/>
      <c r="T180" s="2616"/>
      <c r="U180" s="2616"/>
      <c r="V180" s="2616"/>
      <c r="W180" s="2616"/>
      <c r="X180" s="2616"/>
      <c r="Y180" s="2616"/>
      <c r="Z180" s="2616"/>
      <c r="AA180" s="2616"/>
      <c r="AB180" s="2616"/>
      <c r="AC180" s="2616"/>
      <c r="AD180" s="2616"/>
      <c r="AE180" s="2616"/>
      <c r="AF180" s="2616"/>
      <c r="AG180" s="2616"/>
      <c r="AH180" s="2616"/>
      <c r="AI180" s="2616"/>
      <c r="AJ180" s="2616"/>
      <c r="AK180" s="2616"/>
      <c r="AL180" s="2616"/>
      <c r="AM180" s="2616"/>
      <c r="AN180" s="2616"/>
      <c r="AO180" s="2616"/>
      <c r="AP180" s="2616"/>
      <c r="AQ180" s="2616"/>
      <c r="AR180" s="2616"/>
      <c r="AS180" s="2616"/>
      <c r="AT180" s="2616"/>
      <c r="AU180" s="2616"/>
      <c r="AV180" s="261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9" t="s">
        <v>2147</v>
      </c>
      <c r="I182" s="2609"/>
      <c r="J182" s="2609"/>
      <c r="K182" s="2609"/>
      <c r="L182" s="1564"/>
      <c r="M182" s="1564"/>
      <c r="N182" s="1564"/>
      <c r="O182" s="1564"/>
      <c r="P182" s="1564"/>
      <c r="Q182" s="1564"/>
      <c r="R182" s="1564"/>
      <c r="S182" s="2606"/>
      <c r="T182" s="2607"/>
      <c r="U182" s="2607"/>
      <c r="V182" s="2607"/>
      <c r="W182" s="2607"/>
      <c r="X182" s="2607"/>
      <c r="Y182" s="2607"/>
      <c r="Z182" s="2607"/>
      <c r="AA182" s="2607"/>
      <c r="AB182" s="2607"/>
      <c r="AC182" s="2607"/>
      <c r="AD182" s="2607"/>
      <c r="AE182" s="2607"/>
      <c r="AF182" s="2607"/>
      <c r="AG182" s="2607"/>
      <c r="AH182" s="2607"/>
      <c r="AI182" s="2607"/>
      <c r="AJ182" s="260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9" t="s">
        <v>2148</v>
      </c>
      <c r="I184" s="2609"/>
      <c r="J184" s="2609"/>
      <c r="K184" s="1566"/>
      <c r="L184" s="1564"/>
      <c r="M184" s="1564"/>
      <c r="N184" s="1564"/>
      <c r="O184" s="1564"/>
      <c r="P184" s="1564"/>
      <c r="Q184" s="1564"/>
      <c r="R184" s="1564"/>
      <c r="S184" s="2606"/>
      <c r="T184" s="2607"/>
      <c r="U184" s="2607"/>
      <c r="V184" s="2607"/>
      <c r="W184" s="2607"/>
      <c r="X184" s="2607"/>
      <c r="Y184" s="2607"/>
      <c r="Z184" s="2607"/>
      <c r="AA184" s="2607"/>
      <c r="AB184" s="2607"/>
      <c r="AC184" s="2607"/>
      <c r="AD184" s="2607"/>
      <c r="AE184" s="2607"/>
      <c r="AF184" s="2607"/>
      <c r="AG184" s="2607"/>
      <c r="AH184" s="2607"/>
      <c r="AI184" s="2607"/>
      <c r="AJ184" s="260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9" t="s">
        <v>464</v>
      </c>
      <c r="I186" s="2609"/>
      <c r="J186" s="1566"/>
      <c r="K186" s="1566"/>
      <c r="L186" s="1564"/>
      <c r="M186" s="1564"/>
      <c r="N186" s="1564"/>
      <c r="O186" s="1564"/>
      <c r="P186" s="1564"/>
      <c r="Q186" s="1564"/>
      <c r="R186" s="1564"/>
      <c r="S186" s="2606"/>
      <c r="T186" s="2607"/>
      <c r="U186" s="2607"/>
      <c r="V186" s="2607"/>
      <c r="W186" s="2607"/>
      <c r="X186" s="2607"/>
      <c r="Y186" s="2607"/>
      <c r="Z186" s="2607"/>
      <c r="AA186" s="2607"/>
      <c r="AB186" s="2607"/>
      <c r="AC186" s="2607"/>
      <c r="AD186" s="2607"/>
      <c r="AE186" s="2607"/>
      <c r="AF186" s="2607"/>
      <c r="AG186" s="2607"/>
      <c r="AH186" s="2607"/>
      <c r="AI186" s="2607"/>
      <c r="AJ186" s="260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10" t="s">
        <v>2149</v>
      </c>
      <c r="I188" s="2610"/>
      <c r="J188" s="2610"/>
      <c r="K188" s="2610"/>
      <c r="L188" s="2610"/>
      <c r="M188" s="2610"/>
      <c r="N188" s="2610"/>
      <c r="O188" s="2610"/>
      <c r="P188" s="1564"/>
      <c r="Q188" s="1564"/>
      <c r="R188" s="1564"/>
      <c r="S188" s="2606"/>
      <c r="T188" s="2607"/>
      <c r="U188" s="2607"/>
      <c r="V188" s="2607"/>
      <c r="W188" s="2607"/>
      <c r="X188" s="2607"/>
      <c r="Y188" s="2607"/>
      <c r="Z188" s="2607"/>
      <c r="AA188" s="2607"/>
      <c r="AB188" s="2607"/>
      <c r="AC188" s="2607"/>
      <c r="AD188" s="2607"/>
      <c r="AE188" s="2607"/>
      <c r="AF188" s="2607"/>
      <c r="AG188" s="2607"/>
      <c r="AH188" s="2607"/>
      <c r="AI188" s="2607"/>
      <c r="AJ188" s="260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5" t="s">
        <v>2150</v>
      </c>
      <c r="I190" s="2605"/>
      <c r="J190" s="1564"/>
      <c r="K190" s="1564"/>
      <c r="L190" s="1564"/>
      <c r="M190" s="1564"/>
      <c r="N190" s="1564"/>
      <c r="O190" s="1564"/>
      <c r="P190" s="1564"/>
      <c r="Q190" s="1564"/>
      <c r="R190" s="1564"/>
      <c r="S190" s="2606"/>
      <c r="T190" s="2607"/>
      <c r="U190" s="2607"/>
      <c r="V190" s="2607"/>
      <c r="W190" s="2607"/>
      <c r="X190" s="2607"/>
      <c r="Y190" s="2607"/>
      <c r="Z190" s="2607"/>
      <c r="AA190" s="2607"/>
      <c r="AB190" s="2607"/>
      <c r="AC190" s="2607"/>
      <c r="AD190" s="2607"/>
      <c r="AE190" s="2607"/>
      <c r="AF190" s="2607"/>
      <c r="AG190" s="2607"/>
      <c r="AH190" s="2607"/>
      <c r="AI190" s="2607"/>
      <c r="AJ190" s="260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7" zoomScaleNormal="100" zoomScaleSheetLayoutView="100" workbookViewId="0">
      <selection activeCell="H446" sqref="H446:I44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9" t="s">
        <v>1559</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row>
    <row r="2" spans="1:42" s="927" customFormat="1" ht="12.75" customHeight="1" thickBot="1">
      <c r="A2" s="3040"/>
      <c r="B2" s="3040"/>
      <c r="C2" s="3040"/>
      <c r="D2" s="3040"/>
      <c r="E2" s="3040"/>
      <c r="F2" s="3040"/>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8" t="s">
        <v>1564</v>
      </c>
      <c r="AF7" s="3028"/>
      <c r="AG7" s="3028"/>
      <c r="AH7" s="3028"/>
      <c r="AI7" s="3028"/>
      <c r="AJ7" s="3028"/>
      <c r="AK7" s="3028"/>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2" t="s">
        <v>626</v>
      </c>
      <c r="C12" s="3012"/>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1"/>
      <c r="AH12" s="3041"/>
      <c r="AI12" s="3041"/>
      <c r="AJ12" s="304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2" t="s">
        <v>626</v>
      </c>
      <c r="C15" s="3012"/>
      <c r="D15" s="940"/>
      <c r="E15" s="3029" t="s">
        <v>1567</v>
      </c>
      <c r="F15" s="3030"/>
      <c r="G15" s="3030"/>
      <c r="H15" s="3030"/>
      <c r="I15" s="3030"/>
      <c r="J15" s="3030"/>
      <c r="K15" s="3030"/>
      <c r="L15" s="3030"/>
      <c r="M15" s="3030"/>
      <c r="N15" s="3030"/>
      <c r="O15" s="3030"/>
      <c r="P15" s="3030"/>
      <c r="Q15" s="3030"/>
      <c r="R15" s="3030"/>
      <c r="S15" s="3030"/>
      <c r="T15" s="3030"/>
      <c r="U15" s="3030"/>
      <c r="V15" s="3030"/>
      <c r="W15" s="3030"/>
      <c r="X15" s="3030"/>
      <c r="Y15" s="3030"/>
      <c r="Z15" s="3030"/>
      <c r="AA15" s="3030"/>
      <c r="AB15" s="3030"/>
      <c r="AC15" s="3030"/>
      <c r="AD15" s="3030"/>
      <c r="AE15" s="3030"/>
      <c r="AF15" s="3030"/>
      <c r="AG15" s="3030"/>
      <c r="AH15" s="3030"/>
      <c r="AI15" s="3030"/>
      <c r="AJ15" s="3031"/>
      <c r="AK15" s="933"/>
      <c r="AL15" s="933"/>
      <c r="AM15" s="933"/>
      <c r="AN15" s="929"/>
      <c r="AO15" s="943">
        <f>IF($B24="yes",20,0)</f>
        <v>0</v>
      </c>
      <c r="AP15" s="51"/>
    </row>
    <row r="16" spans="1:42" s="930" customFormat="1" ht="12.75" customHeight="1">
      <c r="A16" s="933"/>
      <c r="B16" s="933"/>
      <c r="C16" s="933"/>
      <c r="D16" s="944"/>
      <c r="E16" s="3032"/>
      <c r="F16" s="3033"/>
      <c r="G16" s="3033"/>
      <c r="H16" s="3033"/>
      <c r="I16" s="3033"/>
      <c r="J16" s="3033"/>
      <c r="K16" s="3033"/>
      <c r="L16" s="3033"/>
      <c r="M16" s="3033"/>
      <c r="N16" s="3033"/>
      <c r="O16" s="3033"/>
      <c r="P16" s="3033"/>
      <c r="Q16" s="3033"/>
      <c r="R16" s="3033"/>
      <c r="S16" s="3033"/>
      <c r="T16" s="3033"/>
      <c r="U16" s="3033"/>
      <c r="V16" s="3033"/>
      <c r="W16" s="3033"/>
      <c r="X16" s="3033"/>
      <c r="Y16" s="3033"/>
      <c r="Z16" s="3033"/>
      <c r="AA16" s="3033"/>
      <c r="AB16" s="3033"/>
      <c r="AC16" s="3033"/>
      <c r="AD16" s="3033"/>
      <c r="AE16" s="3033"/>
      <c r="AF16" s="3033"/>
      <c r="AG16" s="3033"/>
      <c r="AH16" s="3033"/>
      <c r="AI16" s="3033"/>
      <c r="AJ16" s="3034"/>
      <c r="AK16" s="933"/>
      <c r="AL16" s="933"/>
      <c r="AM16" s="933"/>
      <c r="AN16" s="929"/>
      <c r="AO16" s="930">
        <f>IF(SUM(AO12:AO15)&gt;20,20,(SUM(AO12:AO15)))</f>
        <v>0</v>
      </c>
      <c r="AP16" s="930" t="s">
        <v>1568</v>
      </c>
    </row>
    <row r="17" spans="1:42" s="930" customFormat="1" ht="12.75" customHeight="1">
      <c r="A17" s="933"/>
      <c r="B17" s="933"/>
      <c r="C17" s="933"/>
      <c r="D17" s="944"/>
      <c r="E17" s="3032"/>
      <c r="F17" s="3033"/>
      <c r="G17" s="3033"/>
      <c r="H17" s="3033"/>
      <c r="I17" s="3033"/>
      <c r="J17" s="3033"/>
      <c r="K17" s="3033"/>
      <c r="L17" s="3033"/>
      <c r="M17" s="3033"/>
      <c r="N17" s="3033"/>
      <c r="O17" s="3033"/>
      <c r="P17" s="3033"/>
      <c r="Q17" s="3033"/>
      <c r="R17" s="3033"/>
      <c r="S17" s="3033"/>
      <c r="T17" s="3033"/>
      <c r="U17" s="3033"/>
      <c r="V17" s="3033"/>
      <c r="W17" s="3033"/>
      <c r="X17" s="3033"/>
      <c r="Y17" s="3033"/>
      <c r="Z17" s="3033"/>
      <c r="AA17" s="3033"/>
      <c r="AB17" s="3033"/>
      <c r="AC17" s="3033"/>
      <c r="AD17" s="3033"/>
      <c r="AE17" s="3033"/>
      <c r="AF17" s="3033"/>
      <c r="AG17" s="3033"/>
      <c r="AH17" s="3033"/>
      <c r="AI17" s="3033"/>
      <c r="AJ17" s="3034"/>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9"/>
      <c r="F19" s="3010"/>
      <c r="G19" s="3010"/>
      <c r="H19" s="3010"/>
      <c r="I19" s="3010"/>
      <c r="J19" s="3010"/>
      <c r="K19" s="3010"/>
      <c r="L19" s="3010"/>
      <c r="M19" s="3010"/>
      <c r="N19" s="3010"/>
      <c r="O19" s="3010"/>
      <c r="P19" s="3010"/>
      <c r="Q19" s="3010"/>
      <c r="R19" s="3010"/>
      <c r="S19" s="3010"/>
      <c r="T19" s="3010"/>
      <c r="U19" s="3010"/>
      <c r="V19" s="3010"/>
      <c r="W19" s="3010"/>
      <c r="X19" s="3010"/>
      <c r="Y19" s="3010"/>
      <c r="Z19" s="3010"/>
      <c r="AA19" s="3010"/>
      <c r="AB19" s="3010"/>
      <c r="AC19" s="3010"/>
      <c r="AD19" s="3010"/>
      <c r="AE19" s="3010"/>
      <c r="AF19" s="3010"/>
      <c r="AG19" s="3010"/>
      <c r="AH19" s="3010"/>
      <c r="AI19" s="3010"/>
      <c r="AJ19" s="301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2" t="s">
        <v>626</v>
      </c>
      <c r="C21" s="3012"/>
      <c r="D21" s="940"/>
      <c r="E21" s="3013" t="s">
        <v>1570</v>
      </c>
      <c r="F21" s="3014"/>
      <c r="G21" s="3014"/>
      <c r="H21" s="3014"/>
      <c r="I21" s="3014"/>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5"/>
      <c r="AK21" s="933"/>
      <c r="AL21" s="933"/>
      <c r="AM21" s="933"/>
      <c r="AN21" s="929"/>
      <c r="AO21" s="930">
        <f>SUM(AO20)</f>
        <v>0</v>
      </c>
      <c r="AP21" s="930" t="s">
        <v>1568</v>
      </c>
    </row>
    <row r="22" spans="1:42" s="930" customFormat="1" ht="12.75" customHeight="1">
      <c r="A22" s="933"/>
      <c r="B22" s="933"/>
      <c r="C22" s="933"/>
      <c r="D22" s="943"/>
      <c r="E22" s="3016"/>
      <c r="F22" s="3017"/>
      <c r="G22" s="3017"/>
      <c r="H22" s="3017"/>
      <c r="I22" s="3017"/>
      <c r="J22" s="3017"/>
      <c r="K22" s="3017"/>
      <c r="L22" s="3017"/>
      <c r="M22" s="3017"/>
      <c r="N22" s="3017"/>
      <c r="O22" s="3017"/>
      <c r="P22" s="3017"/>
      <c r="Q22" s="3017"/>
      <c r="R22" s="3017"/>
      <c r="S22" s="3017"/>
      <c r="T22" s="3017"/>
      <c r="U22" s="3017"/>
      <c r="V22" s="3017"/>
      <c r="W22" s="3017"/>
      <c r="X22" s="3017"/>
      <c r="Y22" s="3017"/>
      <c r="Z22" s="3017"/>
      <c r="AA22" s="3017"/>
      <c r="AB22" s="3017"/>
      <c r="AC22" s="3017"/>
      <c r="AD22" s="3017"/>
      <c r="AE22" s="3017"/>
      <c r="AF22" s="3017"/>
      <c r="AG22" s="3017"/>
      <c r="AH22" s="3017"/>
      <c r="AI22" s="3017"/>
      <c r="AJ22" s="301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12" t="s">
        <v>626</v>
      </c>
      <c r="C24" s="3012"/>
      <c r="D24" s="940"/>
      <c r="E24" s="3019" t="s">
        <v>1571</v>
      </c>
      <c r="F24" s="3020"/>
      <c r="G24" s="3020"/>
      <c r="H24" s="3020"/>
      <c r="I24" s="3020"/>
      <c r="J24" s="3020"/>
      <c r="K24" s="3020"/>
      <c r="L24" s="3020"/>
      <c r="M24" s="3020"/>
      <c r="N24" s="3020"/>
      <c r="O24" s="3020"/>
      <c r="P24" s="3020"/>
      <c r="Q24" s="3020"/>
      <c r="R24" s="3020"/>
      <c r="S24" s="3020"/>
      <c r="T24" s="3020"/>
      <c r="U24" s="3020"/>
      <c r="V24" s="3020"/>
      <c r="W24" s="3020"/>
      <c r="X24" s="3020"/>
      <c r="Y24" s="3020"/>
      <c r="Z24" s="3020"/>
      <c r="AA24" s="3020"/>
      <c r="AB24" s="3020"/>
      <c r="AC24" s="3020"/>
      <c r="AD24" s="3020"/>
      <c r="AE24" s="3020"/>
      <c r="AF24" s="3020"/>
      <c r="AG24" s="3020"/>
      <c r="AH24" s="3020"/>
      <c r="AI24" s="3020"/>
      <c r="AJ24" s="3021"/>
      <c r="AK24" s="933"/>
      <c r="AL24" s="933"/>
      <c r="AM24" s="933"/>
      <c r="AN24" s="929"/>
      <c r="AO24" s="943">
        <f>IF($B39="yes",6,0)</f>
        <v>0</v>
      </c>
    </row>
    <row r="25" spans="1:42" s="930" customFormat="1" ht="12.75" customHeight="1">
      <c r="A25" s="933"/>
      <c r="B25" s="933"/>
      <c r="C25" s="933"/>
      <c r="D25" s="943"/>
      <c r="E25" s="3022"/>
      <c r="F25" s="3023"/>
      <c r="G25" s="3023"/>
      <c r="H25" s="3023"/>
      <c r="I25" s="3023"/>
      <c r="J25" s="3023"/>
      <c r="K25" s="3023"/>
      <c r="L25" s="3023"/>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2" t="s">
        <v>626</v>
      </c>
      <c r="C29" s="3012"/>
      <c r="D29" s="940"/>
      <c r="E29" s="3019" t="s">
        <v>1573</v>
      </c>
      <c r="F29" s="3020"/>
      <c r="G29" s="3020"/>
      <c r="H29" s="3020"/>
      <c r="I29" s="3020"/>
      <c r="J29" s="3020"/>
      <c r="K29" s="3020"/>
      <c r="L29" s="3020"/>
      <c r="M29" s="3020"/>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1"/>
      <c r="AK29" s="933"/>
      <c r="AL29" s="933"/>
      <c r="AM29" s="933"/>
      <c r="AN29" s="929"/>
      <c r="AO29" s="943">
        <f>IF($B49="yes",6,0)</f>
        <v>0</v>
      </c>
    </row>
    <row r="30" spans="1:42" s="930" customFormat="1" ht="12.75" customHeight="1">
      <c r="A30" s="933"/>
      <c r="B30" s="933"/>
      <c r="C30" s="933"/>
      <c r="E30" s="3025"/>
      <c r="F30" s="3026"/>
      <c r="G30" s="3026"/>
      <c r="H30" s="3026"/>
      <c r="I30" s="3026"/>
      <c r="J30" s="3026"/>
      <c r="K30" s="3026"/>
      <c r="L30" s="3026"/>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7"/>
      <c r="AK30" s="933"/>
      <c r="AL30" s="933"/>
      <c r="AM30" s="933"/>
      <c r="AN30" s="929"/>
      <c r="AO30" s="930">
        <f>IF(SUM(AO23:AO29)&gt;6,6,(SUM(AO23:AO29)))</f>
        <v>0</v>
      </c>
      <c r="AP30" s="930" t="s">
        <v>1568</v>
      </c>
    </row>
    <row r="31" spans="1:42" s="930" customFormat="1" ht="12.75" customHeight="1">
      <c r="A31" s="933"/>
      <c r="B31" s="933"/>
      <c r="C31" s="933"/>
      <c r="E31" s="3022"/>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6" t="s">
        <v>2400</v>
      </c>
      <c r="C34" s="3046"/>
      <c r="D34" s="3046"/>
      <c r="E34" s="3046"/>
      <c r="F34" s="3046"/>
      <c r="G34" s="3046"/>
      <c r="H34" s="3046"/>
      <c r="I34" s="3046"/>
      <c r="J34" s="3046"/>
      <c r="K34" s="3046"/>
      <c r="L34" s="3046"/>
      <c r="M34" s="3046"/>
      <c r="N34" s="3046"/>
      <c r="O34" s="3046"/>
      <c r="P34" s="3046"/>
      <c r="Q34" s="3046"/>
      <c r="R34" s="3046"/>
      <c r="S34" s="3046"/>
      <c r="T34" s="3046"/>
      <c r="U34" s="3046"/>
      <c r="V34" s="3046"/>
      <c r="W34" s="3046"/>
      <c r="X34" s="3046"/>
      <c r="Y34" s="3046"/>
      <c r="Z34" s="3046"/>
      <c r="AA34" s="3046"/>
      <c r="AB34" s="3046"/>
      <c r="AC34" s="3046"/>
      <c r="AD34" s="3046"/>
      <c r="AE34" s="3046"/>
      <c r="AF34" s="3046"/>
      <c r="AG34" s="3046"/>
      <c r="AH34" s="3046"/>
      <c r="AI34" s="3046"/>
      <c r="AJ34" s="3046"/>
      <c r="AK34" s="3046"/>
      <c r="AL34" s="933"/>
      <c r="AM34" s="933"/>
      <c r="AN34" s="929"/>
    </row>
    <row r="35" spans="1:41" s="930" customFormat="1" ht="12.75" customHeight="1">
      <c r="A35" s="933"/>
      <c r="B35" s="3046"/>
      <c r="C35" s="3046"/>
      <c r="D35" s="3046"/>
      <c r="E35" s="3046"/>
      <c r="F35" s="3046"/>
      <c r="G35" s="3046"/>
      <c r="H35" s="3046"/>
      <c r="I35" s="3046"/>
      <c r="J35" s="3046"/>
      <c r="K35" s="3046"/>
      <c r="L35" s="3046"/>
      <c r="M35" s="3046"/>
      <c r="N35" s="3046"/>
      <c r="O35" s="3046"/>
      <c r="P35" s="3046"/>
      <c r="Q35" s="3046"/>
      <c r="R35" s="3046"/>
      <c r="S35" s="3046"/>
      <c r="T35" s="3046"/>
      <c r="U35" s="3046"/>
      <c r="V35" s="3046"/>
      <c r="W35" s="3046"/>
      <c r="X35" s="3046"/>
      <c r="Y35" s="3046"/>
      <c r="Z35" s="3046"/>
      <c r="AA35" s="3046"/>
      <c r="AB35" s="3046"/>
      <c r="AC35" s="3046"/>
      <c r="AD35" s="3046"/>
      <c r="AE35" s="3046"/>
      <c r="AF35" s="3046"/>
      <c r="AG35" s="3046"/>
      <c r="AH35" s="3046"/>
      <c r="AI35" s="3046"/>
      <c r="AJ35" s="3046"/>
      <c r="AK35" s="304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2" t="s">
        <v>626</v>
      </c>
      <c r="C37" s="3012"/>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2" t="s">
        <v>626</v>
      </c>
      <c r="C39" s="3012"/>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2" t="s">
        <v>626</v>
      </c>
      <c r="C41" s="3012"/>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2" t="s">
        <v>626</v>
      </c>
      <c r="C43" s="3012"/>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2" t="s">
        <v>626</v>
      </c>
      <c r="C45" s="3012"/>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2" t="s">
        <v>626</v>
      </c>
      <c r="C47" s="3012"/>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2" t="s">
        <v>626</v>
      </c>
      <c r="C49" s="3012"/>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43">
        <f>AO32</f>
        <v>0</v>
      </c>
      <c r="AL51" s="3044"/>
      <c r="AM51" s="304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8" t="s">
        <v>1585</v>
      </c>
      <c r="AF54" s="3028"/>
      <c r="AG54" s="3028"/>
      <c r="AH54" s="3028"/>
      <c r="AI54" s="3028"/>
      <c r="AJ54" s="3028"/>
      <c r="AK54" s="3028"/>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2" t="s">
        <v>626</v>
      </c>
      <c r="C57" s="3012"/>
      <c r="D57" s="940" t="s">
        <v>1586</v>
      </c>
      <c r="E57" s="3029" t="s">
        <v>2239</v>
      </c>
      <c r="F57" s="3030"/>
      <c r="G57" s="3030"/>
      <c r="H57" s="3030"/>
      <c r="I57" s="3030"/>
      <c r="J57" s="3030"/>
      <c r="K57" s="3030"/>
      <c r="L57" s="3030"/>
      <c r="M57" s="3030"/>
      <c r="N57" s="3030"/>
      <c r="O57" s="3030"/>
      <c r="P57" s="3030"/>
      <c r="Q57" s="3030"/>
      <c r="R57" s="3030"/>
      <c r="S57" s="3030"/>
      <c r="T57" s="3030"/>
      <c r="U57" s="3030"/>
      <c r="V57" s="3030"/>
      <c r="W57" s="3030"/>
      <c r="X57" s="3030"/>
      <c r="Y57" s="3030"/>
      <c r="Z57" s="3030"/>
      <c r="AA57" s="3030"/>
      <c r="AB57" s="3030"/>
      <c r="AC57" s="3030"/>
      <c r="AD57" s="3030"/>
      <c r="AE57" s="3030"/>
      <c r="AF57" s="3030"/>
      <c r="AG57" s="3030"/>
      <c r="AH57" s="3030"/>
      <c r="AI57" s="3030"/>
      <c r="AJ57" s="3031"/>
      <c r="AK57" s="936"/>
      <c r="AL57" s="933"/>
      <c r="AM57" s="933"/>
      <c r="AN57" s="929"/>
      <c r="AO57" s="943">
        <f>IF($B57="yes",10,0)</f>
        <v>0</v>
      </c>
    </row>
    <row r="58" spans="1:50" s="930" customFormat="1" ht="12.75" customHeight="1">
      <c r="A58" s="931"/>
      <c r="B58" s="933"/>
      <c r="C58" s="933"/>
      <c r="D58" s="944"/>
      <c r="E58" s="3032"/>
      <c r="F58" s="3033"/>
      <c r="G58" s="3033"/>
      <c r="H58" s="3033"/>
      <c r="I58" s="3033"/>
      <c r="J58" s="3033"/>
      <c r="K58" s="3033"/>
      <c r="L58" s="3033"/>
      <c r="M58" s="3033"/>
      <c r="N58" s="3033"/>
      <c r="O58" s="3033"/>
      <c r="P58" s="3033"/>
      <c r="Q58" s="3033"/>
      <c r="R58" s="3033"/>
      <c r="S58" s="3033"/>
      <c r="T58" s="3033"/>
      <c r="U58" s="3033"/>
      <c r="V58" s="3033"/>
      <c r="W58" s="3033"/>
      <c r="X58" s="3033"/>
      <c r="Y58" s="3033"/>
      <c r="Z58" s="3033"/>
      <c r="AA58" s="3033"/>
      <c r="AB58" s="3033"/>
      <c r="AC58" s="3033"/>
      <c r="AD58" s="3033"/>
      <c r="AE58" s="3033"/>
      <c r="AF58" s="3033"/>
      <c r="AG58" s="3033"/>
      <c r="AH58" s="3033"/>
      <c r="AI58" s="3033"/>
      <c r="AJ58" s="3034"/>
      <c r="AK58" s="936"/>
      <c r="AL58" s="933"/>
      <c r="AM58" s="933"/>
      <c r="AN58" s="929"/>
      <c r="AO58" s="943">
        <f>IF($B62="yes",10,0)</f>
        <v>10</v>
      </c>
    </row>
    <row r="59" spans="1:50" s="930" customFormat="1" ht="12.75" customHeight="1">
      <c r="A59" s="931"/>
      <c r="B59" s="933"/>
      <c r="C59" s="933"/>
      <c r="D59" s="944"/>
      <c r="E59" s="3032"/>
      <c r="F59" s="3033"/>
      <c r="G59" s="3033"/>
      <c r="H59" s="3033"/>
      <c r="I59" s="3033"/>
      <c r="J59" s="3033"/>
      <c r="K59" s="3033"/>
      <c r="L59" s="3033"/>
      <c r="M59" s="3033"/>
      <c r="N59" s="3033"/>
      <c r="O59" s="3033"/>
      <c r="P59" s="3033"/>
      <c r="Q59" s="3033"/>
      <c r="R59" s="3033"/>
      <c r="S59" s="3033"/>
      <c r="T59" s="3033"/>
      <c r="U59" s="3033"/>
      <c r="V59" s="3033"/>
      <c r="W59" s="3033"/>
      <c r="X59" s="3033"/>
      <c r="Y59" s="3033"/>
      <c r="Z59" s="3033"/>
      <c r="AA59" s="3033"/>
      <c r="AB59" s="3033"/>
      <c r="AC59" s="3033"/>
      <c r="AD59" s="3033"/>
      <c r="AE59" s="3033"/>
      <c r="AF59" s="3033"/>
      <c r="AG59" s="3033"/>
      <c r="AH59" s="3033"/>
      <c r="AI59" s="3033"/>
      <c r="AJ59" s="3034"/>
      <c r="AK59" s="936"/>
      <c r="AL59" s="933"/>
      <c r="AM59" s="933"/>
      <c r="AN59" s="929"/>
      <c r="AO59" s="943">
        <f>IF($B69="yes",10,0)</f>
        <v>0</v>
      </c>
    </row>
    <row r="60" spans="1:50" s="930" customFormat="1" ht="12.75" customHeight="1">
      <c r="A60" s="931"/>
      <c r="B60" s="933"/>
      <c r="C60" s="933"/>
      <c r="D60" s="944"/>
      <c r="E60" s="3035"/>
      <c r="F60" s="3036"/>
      <c r="G60" s="3036"/>
      <c r="H60" s="3036"/>
      <c r="I60" s="3036"/>
      <c r="J60" s="3036"/>
      <c r="K60" s="3036"/>
      <c r="L60" s="3036"/>
      <c r="M60" s="3036"/>
      <c r="N60" s="3036"/>
      <c r="O60" s="3036"/>
      <c r="P60" s="3036"/>
      <c r="Q60" s="3036"/>
      <c r="R60" s="3036"/>
      <c r="S60" s="3036"/>
      <c r="T60" s="3036"/>
      <c r="U60" s="3036"/>
      <c r="V60" s="3036"/>
      <c r="W60" s="3036"/>
      <c r="X60" s="3036"/>
      <c r="Y60" s="3036"/>
      <c r="Z60" s="3036"/>
      <c r="AA60" s="3036"/>
      <c r="AB60" s="3036"/>
      <c r="AC60" s="3036"/>
      <c r="AD60" s="3036"/>
      <c r="AE60" s="3036"/>
      <c r="AF60" s="3036"/>
      <c r="AG60" s="3036"/>
      <c r="AH60" s="3036"/>
      <c r="AI60" s="3036"/>
      <c r="AJ60" s="3037"/>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2" t="s">
        <v>578</v>
      </c>
      <c r="C62" s="3012"/>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8" t="s">
        <v>578</v>
      </c>
      <c r="F63" s="3012"/>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7" t="s">
        <v>626</v>
      </c>
      <c r="F64" s="3008"/>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7" t="s">
        <v>626</v>
      </c>
      <c r="F65" s="3008"/>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8" t="s">
        <v>626</v>
      </c>
      <c r="F67" s="3012"/>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2" t="s">
        <v>626</v>
      </c>
      <c r="C69" s="3012"/>
      <c r="D69" s="940" t="s">
        <v>1591</v>
      </c>
      <c r="E69" s="3019" t="s">
        <v>2240</v>
      </c>
      <c r="F69" s="3020"/>
      <c r="G69" s="3020"/>
      <c r="H69" s="3020"/>
      <c r="I69" s="3020"/>
      <c r="J69" s="3020"/>
      <c r="K69" s="3020"/>
      <c r="L69" s="3020"/>
      <c r="M69" s="3020"/>
      <c r="N69" s="3020"/>
      <c r="O69" s="3020"/>
      <c r="P69" s="3020"/>
      <c r="Q69" s="3020"/>
      <c r="R69" s="3020"/>
      <c r="S69" s="3020"/>
      <c r="T69" s="3020"/>
      <c r="U69" s="3020"/>
      <c r="V69" s="3020"/>
      <c r="W69" s="3020"/>
      <c r="X69" s="3020"/>
      <c r="Y69" s="3020"/>
      <c r="Z69" s="3020"/>
      <c r="AA69" s="3020"/>
      <c r="AB69" s="3020"/>
      <c r="AC69" s="3020"/>
      <c r="AD69" s="3020"/>
      <c r="AE69" s="3020"/>
      <c r="AF69" s="3020"/>
      <c r="AG69" s="3020"/>
      <c r="AH69" s="3020"/>
      <c r="AI69" s="3020"/>
      <c r="AJ69" s="3021"/>
      <c r="AK69" s="936"/>
      <c r="AL69" s="933"/>
      <c r="AM69" s="933"/>
      <c r="AN69" s="929"/>
    </row>
    <row r="70" spans="1:40" s="930" customFormat="1" ht="12.75" customHeight="1">
      <c r="A70" s="931"/>
      <c r="B70" s="933"/>
      <c r="C70" s="933"/>
      <c r="D70" s="943"/>
      <c r="E70" s="3022"/>
      <c r="F70" s="3023"/>
      <c r="G70" s="3023"/>
      <c r="H70" s="3023"/>
      <c r="I70" s="3023"/>
      <c r="J70" s="3023"/>
      <c r="K70" s="3023"/>
      <c r="L70" s="3023"/>
      <c r="M70" s="3023"/>
      <c r="N70" s="3023"/>
      <c r="O70" s="3023"/>
      <c r="P70" s="3023"/>
      <c r="Q70" s="3023"/>
      <c r="R70" s="3023"/>
      <c r="S70" s="3023"/>
      <c r="T70" s="3023"/>
      <c r="U70" s="3023"/>
      <c r="V70" s="3023"/>
      <c r="W70" s="3023"/>
      <c r="X70" s="3023"/>
      <c r="Y70" s="3023"/>
      <c r="Z70" s="3023"/>
      <c r="AA70" s="3023"/>
      <c r="AB70" s="3023"/>
      <c r="AC70" s="3023"/>
      <c r="AD70" s="3023"/>
      <c r="AE70" s="3023"/>
      <c r="AF70" s="3023"/>
      <c r="AG70" s="3023"/>
      <c r="AH70" s="3023"/>
      <c r="AI70" s="3023"/>
      <c r="AJ70" s="302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43">
        <f>IF(AK51&gt;0,0,AO60)</f>
        <v>10</v>
      </c>
      <c r="AL72" s="3044"/>
      <c r="AM72" s="304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8" t="s">
        <v>1564</v>
      </c>
      <c r="AF75" s="3028"/>
      <c r="AG75" s="3028"/>
      <c r="AH75" s="3028"/>
      <c r="AI75" s="3028"/>
      <c r="AJ75" s="3028"/>
      <c r="AK75" s="3028"/>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2" t="s">
        <v>578</v>
      </c>
      <c r="C78" s="3012"/>
      <c r="D78" s="940" t="s">
        <v>1586</v>
      </c>
      <c r="E78" s="3051" t="s">
        <v>1596</v>
      </c>
      <c r="F78" s="3052"/>
      <c r="G78" s="3052"/>
      <c r="H78" s="3052"/>
      <c r="I78" s="3052"/>
      <c r="J78" s="3052"/>
      <c r="K78" s="3052"/>
      <c r="L78" s="3052"/>
      <c r="M78" s="3052"/>
      <c r="N78" s="3052"/>
      <c r="O78" s="3052"/>
      <c r="P78" s="3052"/>
      <c r="Q78" s="3052"/>
      <c r="R78" s="3052"/>
      <c r="S78" s="3052"/>
      <c r="T78" s="3052"/>
      <c r="U78" s="3052"/>
      <c r="V78" s="3052"/>
      <c r="W78" s="3052"/>
      <c r="X78" s="3052"/>
      <c r="Y78" s="3052"/>
      <c r="Z78" s="3052"/>
      <c r="AA78" s="3052"/>
      <c r="AB78" s="3052"/>
      <c r="AC78" s="3052"/>
      <c r="AD78" s="3052"/>
      <c r="AE78" s="3052"/>
      <c r="AF78" s="3052"/>
      <c r="AG78" s="3052"/>
      <c r="AH78" s="3052"/>
      <c r="AI78" s="3052"/>
      <c r="AJ78" s="3053"/>
      <c r="AK78" s="936"/>
      <c r="AL78" s="933"/>
      <c r="AM78" s="933"/>
      <c r="AN78" s="929"/>
    </row>
    <row r="79" spans="1:40" s="930" customFormat="1" ht="12.75" customHeight="1">
      <c r="A79" s="931"/>
      <c r="B79" s="932"/>
      <c r="C79" s="932"/>
      <c r="D79" s="932"/>
      <c r="E79" s="3054"/>
      <c r="F79" s="3055"/>
      <c r="G79" s="3055"/>
      <c r="H79" s="3055"/>
      <c r="I79" s="3055"/>
      <c r="J79" s="3055"/>
      <c r="K79" s="3055"/>
      <c r="L79" s="3055"/>
      <c r="M79" s="3055"/>
      <c r="N79" s="3055"/>
      <c r="O79" s="3055"/>
      <c r="P79" s="3055"/>
      <c r="Q79" s="3055"/>
      <c r="R79" s="3055"/>
      <c r="S79" s="3055"/>
      <c r="T79" s="3055"/>
      <c r="U79" s="3055"/>
      <c r="V79" s="3055"/>
      <c r="W79" s="3055"/>
      <c r="X79" s="3055"/>
      <c r="Y79" s="3055"/>
      <c r="Z79" s="3055"/>
      <c r="AA79" s="3055"/>
      <c r="AB79" s="3055"/>
      <c r="AC79" s="3055"/>
      <c r="AD79" s="3055"/>
      <c r="AE79" s="3055"/>
      <c r="AF79" s="3055"/>
      <c r="AG79" s="3055"/>
      <c r="AH79" s="3055"/>
      <c r="AI79" s="3055"/>
      <c r="AJ79" s="305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7">
        <f>Application!AH753</f>
        <v>0.45870967741935481</v>
      </c>
      <c r="F81" s="3058"/>
      <c r="G81" s="3058"/>
      <c r="H81" s="3058"/>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9">
        <f>0.6-ROUNDUP(E81,2)</f>
        <v>0.13999999999999996</v>
      </c>
      <c r="F82" s="3060"/>
      <c r="G82" s="3060"/>
      <c r="H82" s="3060"/>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9">
        <f>IF(E82*200&gt;20,20,E82*200)</f>
        <v>20</v>
      </c>
      <c r="F83" s="3050"/>
      <c r="G83" s="3050"/>
      <c r="H83" s="3050"/>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2" t="s">
        <v>626</v>
      </c>
      <c r="C86" s="3012"/>
      <c r="D86" s="940" t="s">
        <v>1588</v>
      </c>
      <c r="E86" s="3051" t="s">
        <v>2224</v>
      </c>
      <c r="F86" s="3052"/>
      <c r="G86" s="3052"/>
      <c r="H86" s="3052"/>
      <c r="I86" s="3052"/>
      <c r="J86" s="3052"/>
      <c r="K86" s="3052"/>
      <c r="L86" s="3052"/>
      <c r="M86" s="3052"/>
      <c r="N86" s="3052"/>
      <c r="O86" s="3052"/>
      <c r="P86" s="3052"/>
      <c r="Q86" s="3052"/>
      <c r="R86" s="3052"/>
      <c r="S86" s="3052"/>
      <c r="T86" s="3052"/>
      <c r="U86" s="3052"/>
      <c r="V86" s="3052"/>
      <c r="W86" s="3052"/>
      <c r="X86" s="3052"/>
      <c r="Y86" s="3052"/>
      <c r="Z86" s="3052"/>
      <c r="AA86" s="3052"/>
      <c r="AB86" s="3052"/>
      <c r="AC86" s="3052"/>
      <c r="AD86" s="3052"/>
      <c r="AE86" s="3052"/>
      <c r="AF86" s="3052"/>
      <c r="AG86" s="3052"/>
      <c r="AH86" s="3052"/>
      <c r="AI86" s="3052"/>
      <c r="AJ86" s="3053"/>
      <c r="AK86" s="936"/>
      <c r="AL86" s="933"/>
      <c r="AM86" s="933"/>
      <c r="AN86" s="929"/>
    </row>
    <row r="87" spans="1:47" s="930" customFormat="1" ht="12.75" customHeight="1">
      <c r="A87" s="931"/>
      <c r="B87" s="932"/>
      <c r="C87" s="932"/>
      <c r="D87" s="932"/>
      <c r="E87" s="3054"/>
      <c r="F87" s="3055"/>
      <c r="G87" s="3055"/>
      <c r="H87" s="3055"/>
      <c r="I87" s="3055"/>
      <c r="J87" s="3055"/>
      <c r="K87" s="3055"/>
      <c r="L87" s="3055"/>
      <c r="M87" s="3055"/>
      <c r="N87" s="3055"/>
      <c r="O87" s="3055"/>
      <c r="P87" s="3055"/>
      <c r="Q87" s="3055"/>
      <c r="R87" s="3055"/>
      <c r="S87" s="3055"/>
      <c r="T87" s="3055"/>
      <c r="U87" s="3055"/>
      <c r="V87" s="3055"/>
      <c r="W87" s="3055"/>
      <c r="X87" s="3055"/>
      <c r="Y87" s="3055"/>
      <c r="Z87" s="3055"/>
      <c r="AA87" s="3055"/>
      <c r="AB87" s="3055"/>
      <c r="AC87" s="3055"/>
      <c r="AD87" s="3055"/>
      <c r="AE87" s="3055"/>
      <c r="AF87" s="3055"/>
      <c r="AG87" s="3055"/>
      <c r="AH87" s="3055"/>
      <c r="AI87" s="3055"/>
      <c r="AJ87" s="3056"/>
      <c r="AK87" s="936"/>
      <c r="AL87" s="933"/>
      <c r="AM87" s="933"/>
      <c r="AN87" s="929"/>
    </row>
    <row r="88" spans="1:47" s="930" customFormat="1" ht="12.75" customHeight="1">
      <c r="A88" s="931"/>
      <c r="B88" s="932"/>
      <c r="C88" s="932"/>
      <c r="D88" s="932"/>
      <c r="E88" s="3054"/>
      <c r="F88" s="3055"/>
      <c r="G88" s="3055"/>
      <c r="H88" s="3055"/>
      <c r="I88" s="3055"/>
      <c r="J88" s="3055"/>
      <c r="K88" s="3055"/>
      <c r="L88" s="3055"/>
      <c r="M88" s="3055"/>
      <c r="N88" s="3055"/>
      <c r="O88" s="3055"/>
      <c r="P88" s="3055"/>
      <c r="Q88" s="3055"/>
      <c r="R88" s="3055"/>
      <c r="S88" s="3055"/>
      <c r="T88" s="3055"/>
      <c r="U88" s="3055"/>
      <c r="V88" s="3055"/>
      <c r="W88" s="3055"/>
      <c r="X88" s="3055"/>
      <c r="Y88" s="3055"/>
      <c r="Z88" s="3055"/>
      <c r="AA88" s="3055"/>
      <c r="AB88" s="3055"/>
      <c r="AC88" s="3055"/>
      <c r="AD88" s="3055"/>
      <c r="AE88" s="3055"/>
      <c r="AF88" s="3055"/>
      <c r="AG88" s="3055"/>
      <c r="AH88" s="3055"/>
      <c r="AI88" s="3055"/>
      <c r="AJ88" s="3056"/>
      <c r="AK88" s="936"/>
      <c r="AL88" s="933"/>
      <c r="AM88" s="933"/>
      <c r="AN88" s="929"/>
    </row>
    <row r="89" spans="1:47" s="930" customFormat="1" ht="12.75" customHeight="1">
      <c r="A89" s="931"/>
      <c r="B89" s="932"/>
      <c r="C89" s="932"/>
      <c r="D89" s="932"/>
      <c r="E89" s="3054"/>
      <c r="F89" s="3055"/>
      <c r="G89" s="3055"/>
      <c r="H89" s="3055"/>
      <c r="I89" s="3055"/>
      <c r="J89" s="3055"/>
      <c r="K89" s="3055"/>
      <c r="L89" s="3055"/>
      <c r="M89" s="3055"/>
      <c r="N89" s="3055"/>
      <c r="O89" s="3055"/>
      <c r="P89" s="3055"/>
      <c r="Q89" s="3055"/>
      <c r="R89" s="3055"/>
      <c r="S89" s="3055"/>
      <c r="T89" s="3055"/>
      <c r="U89" s="3055"/>
      <c r="V89" s="3055"/>
      <c r="W89" s="3055"/>
      <c r="X89" s="3055"/>
      <c r="Y89" s="3055"/>
      <c r="Z89" s="3055"/>
      <c r="AA89" s="3055"/>
      <c r="AB89" s="3055"/>
      <c r="AC89" s="3055"/>
      <c r="AD89" s="3055"/>
      <c r="AE89" s="3055"/>
      <c r="AF89" s="3055"/>
      <c r="AG89" s="3055"/>
      <c r="AH89" s="3055"/>
      <c r="AI89" s="3055"/>
      <c r="AJ89" s="305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7">
        <f>Application!AH753</f>
        <v>0.45870967741935481</v>
      </c>
      <c r="F91" s="3058"/>
      <c r="G91" s="3058"/>
      <c r="H91" s="3058"/>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7">
        <f ca="1">SUMIF(Application!AH728:AL752,0.2,Application!G728:J752)/Application!G753+SUMIF(Application!AH728:AL752,0.25,Application!G728:J752)/Application!G753+SUMIF(Application!AH728:AL752,0.3,Application!G728:J752)/Application!G753</f>
        <v>0.31612903225806449</v>
      </c>
      <c r="F92" s="3058"/>
      <c r="G92" s="3058"/>
      <c r="H92" s="3058"/>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7">
        <f ca="1">SUMIF(Application!AH728:AL752,0.35,Application!G728:J752)/Application!G753+SUMIF(Application!AH728:AL752,0.4,Application!G728:J752)/Application!G753+SUMIF(Application!AH728:AL752,0.45,Application!G728:J752)/Application!G753+SUMIF(Application!AH728:AL752,0.5,Application!G728:J752)/Application!G753</f>
        <v>0.46451612903225808</v>
      </c>
      <c r="F93" s="3058"/>
      <c r="G93" s="3058"/>
      <c r="H93" s="3058"/>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8">
        <f ca="1">IF(AND(E91&lt;=0.6,E92&gt;=0.1,OR(E93&gt;=0.1,E92=1)),20,0)</f>
        <v>20</v>
      </c>
      <c r="F94" s="3069"/>
      <c r="G94" s="3069"/>
      <c r="H94" s="3069"/>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43">
        <f>MAX(AP83,AP94)</f>
        <v>20</v>
      </c>
      <c r="AL97" s="3044"/>
      <c r="AM97" s="304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8" t="s">
        <v>1585</v>
      </c>
      <c r="AF100" s="3028"/>
      <c r="AG100" s="3028"/>
      <c r="AH100" s="3028"/>
      <c r="AI100" s="3028"/>
      <c r="AJ100" s="3028"/>
      <c r="AK100" s="3028"/>
      <c r="AL100" s="933"/>
      <c r="AM100" s="933"/>
      <c r="AN100" s="929"/>
      <c r="AO100" s="930" t="str">
        <f>Application!B728</f>
        <v>1 Bedroom</v>
      </c>
      <c r="AQ100" s="930">
        <f>Application!O728</f>
        <v>702</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702</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765</v>
      </c>
    </row>
    <row r="103" spans="1:49" s="930" customFormat="1" ht="12.75" customHeight="1">
      <c r="A103" s="933"/>
      <c r="B103" s="3012" t="s">
        <v>578</v>
      </c>
      <c r="C103" s="3012"/>
      <c r="D103" s="940" t="s">
        <v>1586</v>
      </c>
      <c r="E103" s="3051" t="s">
        <v>2386</v>
      </c>
      <c r="F103" s="3052"/>
      <c r="G103" s="3052"/>
      <c r="H103" s="3052"/>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52"/>
      <c r="AD103" s="3052"/>
      <c r="AE103" s="3052"/>
      <c r="AF103" s="3052"/>
      <c r="AG103" s="3052"/>
      <c r="AH103" s="3052"/>
      <c r="AI103" s="3052"/>
      <c r="AJ103" s="3053"/>
      <c r="AK103" s="933"/>
      <c r="AL103" s="933"/>
      <c r="AM103" s="933"/>
      <c r="AN103" s="929"/>
      <c r="AO103" s="930" t="str">
        <f>Application!B731</f>
        <v>3 Bedrooms</v>
      </c>
      <c r="AQ103" s="930">
        <f>Application!O731</f>
        <v>830</v>
      </c>
      <c r="AU103" s="930" t="s">
        <v>2364</v>
      </c>
      <c r="AV103" s="1765" t="s">
        <v>2365</v>
      </c>
      <c r="AW103" s="930" t="s">
        <v>2366</v>
      </c>
    </row>
    <row r="104" spans="1:49" s="930" customFormat="1" ht="12.75" customHeight="1">
      <c r="A104" s="933"/>
      <c r="B104" s="932"/>
      <c r="C104" s="932"/>
      <c r="D104" s="932"/>
      <c r="E104" s="3054"/>
      <c r="F104" s="3055"/>
      <c r="G104" s="3055"/>
      <c r="H104" s="3055"/>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55"/>
      <c r="AD104" s="3055"/>
      <c r="AE104" s="3055"/>
      <c r="AF104" s="3055"/>
      <c r="AG104" s="3055"/>
      <c r="AH104" s="3055"/>
      <c r="AI104" s="3055"/>
      <c r="AJ104" s="3056"/>
      <c r="AK104" s="933"/>
      <c r="AL104" s="933"/>
      <c r="AM104" s="933"/>
      <c r="AN104" s="929"/>
      <c r="AO104" s="930" t="str">
        <f>Application!B732</f>
        <v>4 Bedrooms</v>
      </c>
      <c r="AQ104" s="930">
        <f>Application!O732</f>
        <v>874</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54"/>
      <c r="F105" s="3055"/>
      <c r="G105" s="3055"/>
      <c r="H105" s="3055"/>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55"/>
      <c r="AD105" s="3055"/>
      <c r="AE105" s="3055"/>
      <c r="AF105" s="3055"/>
      <c r="AG105" s="3055"/>
      <c r="AH105" s="3055"/>
      <c r="AI105" s="3055"/>
      <c r="AJ105" s="3056"/>
      <c r="AK105" s="933"/>
      <c r="AL105" s="933"/>
      <c r="AM105" s="933"/>
      <c r="AN105" s="929"/>
      <c r="AO105" s="930" t="str">
        <f>Application!B733</f>
        <v>1 Bedroom</v>
      </c>
      <c r="AQ105" s="930">
        <f>Application!O733</f>
        <v>1235</v>
      </c>
      <c r="AU105" s="1768" t="str">
        <f>J112</f>
        <v>1-bedroom</v>
      </c>
      <c r="AV105" s="930">
        <f t="array" ref="AV105">SUM(IF(Application!B728:F752="1 Bedroom",Application!G728:J752))</f>
        <v>40</v>
      </c>
      <c r="AW105" s="1803">
        <f>AV105/AV110</f>
        <v>0.25806451612903225</v>
      </c>
    </row>
    <row r="106" spans="1:49" s="930" customFormat="1" ht="12.75" customHeight="1">
      <c r="A106" s="933"/>
      <c r="B106" s="932"/>
      <c r="C106" s="932"/>
      <c r="D106" s="932"/>
      <c r="E106" s="3054"/>
      <c r="F106" s="3055"/>
      <c r="G106" s="3055"/>
      <c r="H106" s="3055"/>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55"/>
      <c r="AD106" s="3055"/>
      <c r="AE106" s="3055"/>
      <c r="AF106" s="3055"/>
      <c r="AG106" s="3055"/>
      <c r="AH106" s="3055"/>
      <c r="AI106" s="3055"/>
      <c r="AJ106" s="3056"/>
      <c r="AK106" s="933"/>
      <c r="AL106" s="933"/>
      <c r="AM106" s="933"/>
      <c r="AN106" s="929"/>
      <c r="AO106" s="930" t="str">
        <f>Application!B734</f>
        <v>2 Bedrooms</v>
      </c>
      <c r="AQ106" s="930">
        <f>Application!O734</f>
        <v>1365</v>
      </c>
      <c r="AU106" s="1768" t="str">
        <f>O112</f>
        <v>2-bedroom</v>
      </c>
      <c r="AV106" s="930">
        <f t="array" ref="AV106">SUM(IF(Application!B728:F752="2 Bedrooms",Application!G728:J752))</f>
        <v>53</v>
      </c>
      <c r="AW106" s="1803">
        <f>AV106/AV110</f>
        <v>0.34193548387096773</v>
      </c>
    </row>
    <row r="107" spans="1:49" s="930" customFormat="1" ht="12.75" customHeight="1">
      <c r="A107" s="933"/>
      <c r="B107" s="932"/>
      <c r="C107" s="932"/>
      <c r="D107" s="932"/>
      <c r="E107" s="3054"/>
      <c r="F107" s="3055"/>
      <c r="G107" s="3055"/>
      <c r="H107" s="3055"/>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55"/>
      <c r="AD107" s="3055"/>
      <c r="AE107" s="3055"/>
      <c r="AF107" s="3055"/>
      <c r="AG107" s="3055"/>
      <c r="AH107" s="3055"/>
      <c r="AI107" s="3055"/>
      <c r="AJ107" s="3056"/>
      <c r="AK107" s="933"/>
      <c r="AL107" s="933"/>
      <c r="AM107" s="933"/>
      <c r="AN107" s="929"/>
      <c r="AO107" s="930" t="str">
        <f>Application!B735</f>
        <v>3 Bedrooms</v>
      </c>
      <c r="AQ107" s="930">
        <f>Application!O735</f>
        <v>1496</v>
      </c>
      <c r="AU107" s="1768" t="str">
        <f>T112</f>
        <v>3-bedroom</v>
      </c>
      <c r="AV107" s="930">
        <f t="array" ref="AV107">SUM(IF(Application!B728:F752="3 Bedrooms",Application!G728:J752))</f>
        <v>51</v>
      </c>
      <c r="AW107" s="1803">
        <f>AV107/AV110</f>
        <v>0.32903225806451614</v>
      </c>
    </row>
    <row r="108" spans="1:49" s="930" customFormat="1" ht="12.75" customHeight="1">
      <c r="A108" s="933"/>
      <c r="B108" s="932"/>
      <c r="C108" s="932"/>
      <c r="D108" s="932"/>
      <c r="E108" s="3054"/>
      <c r="F108" s="3055"/>
      <c r="G108" s="3055"/>
      <c r="H108" s="3055"/>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55"/>
      <c r="AD108" s="3055"/>
      <c r="AE108" s="3055"/>
      <c r="AF108" s="3055"/>
      <c r="AG108" s="3055"/>
      <c r="AH108" s="3055"/>
      <c r="AI108" s="3055"/>
      <c r="AJ108" s="3056"/>
      <c r="AK108" s="933"/>
      <c r="AL108" s="933"/>
      <c r="AM108" s="933"/>
      <c r="AN108" s="929"/>
      <c r="AO108" s="930" t="str">
        <f>Application!B736</f>
        <v>4 Bedrooms</v>
      </c>
      <c r="AQ108" s="930">
        <f>Application!O736</f>
        <v>1593</v>
      </c>
      <c r="AU108" s="1768" t="str">
        <f>Y112</f>
        <v>4-bedroom</v>
      </c>
      <c r="AV108" s="930">
        <f t="array" ref="AV108">SUM(IF(Application!B728:F752="4 Bedrooms",Application!G728:J752))</f>
        <v>11</v>
      </c>
      <c r="AW108" s="1803">
        <f>AV108/AV110</f>
        <v>7.0967741935483872E-2</v>
      </c>
    </row>
    <row r="109" spans="1:49" s="930" customFormat="1" ht="12.75" customHeight="1">
      <c r="A109" s="933"/>
      <c r="B109" s="932"/>
      <c r="C109" s="932"/>
      <c r="D109" s="932"/>
      <c r="E109" s="3054"/>
      <c r="F109" s="3055"/>
      <c r="G109" s="3055"/>
      <c r="H109" s="3055"/>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55"/>
      <c r="AD109" s="3055"/>
      <c r="AE109" s="3055"/>
      <c r="AF109" s="3055"/>
      <c r="AG109" s="3055"/>
      <c r="AH109" s="3055"/>
      <c r="AI109" s="3055"/>
      <c r="AJ109" s="3056"/>
      <c r="AK109" s="933"/>
      <c r="AL109" s="933"/>
      <c r="AM109" s="933"/>
      <c r="AN109" s="929"/>
      <c r="AO109" s="930" t="str">
        <f>Application!B737</f>
        <v>1 Bedroom</v>
      </c>
      <c r="AQ109" s="930">
        <f>Application!O737</f>
        <v>1502</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4"/>
      <c r="F110" s="3055"/>
      <c r="G110" s="3055"/>
      <c r="H110" s="3055"/>
      <c r="I110" s="3055"/>
      <c r="J110" s="3055"/>
      <c r="K110" s="3055"/>
      <c r="L110" s="3055"/>
      <c r="M110" s="3055"/>
      <c r="N110" s="3055"/>
      <c r="O110" s="3055"/>
      <c r="P110" s="3055"/>
      <c r="Q110" s="3055"/>
      <c r="R110" s="3055"/>
      <c r="S110" s="3055"/>
      <c r="T110" s="3055"/>
      <c r="U110" s="3055"/>
      <c r="V110" s="3055"/>
      <c r="W110" s="3055"/>
      <c r="X110" s="3055"/>
      <c r="Y110" s="3055"/>
      <c r="Z110" s="3055"/>
      <c r="AA110" s="3055"/>
      <c r="AB110" s="3055"/>
      <c r="AC110" s="3055"/>
      <c r="AD110" s="3055"/>
      <c r="AE110" s="3055"/>
      <c r="AF110" s="3055"/>
      <c r="AG110" s="3055"/>
      <c r="AH110" s="3055"/>
      <c r="AI110" s="3055"/>
      <c r="AJ110" s="3056"/>
      <c r="AK110" s="933"/>
      <c r="AL110" s="933"/>
      <c r="AM110" s="933"/>
      <c r="AN110" s="929"/>
      <c r="AO110" s="930" t="str">
        <f>Application!B738</f>
        <v>2 Bedrooms</v>
      </c>
      <c r="AQ110" s="930">
        <f>Application!O738</f>
        <v>1665</v>
      </c>
      <c r="AV110" s="930">
        <f>SUM(AV104:AV109)</f>
        <v>155</v>
      </c>
      <c r="AW110" s="1803">
        <f>SUM(AW104:AW109)</f>
        <v>0.99999999999999989</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1829</v>
      </c>
    </row>
    <row r="112" spans="1:49" s="930" customFormat="1" ht="12.75" customHeight="1">
      <c r="A112" s="933"/>
      <c r="B112" s="932"/>
      <c r="C112" s="933"/>
      <c r="D112" s="933"/>
      <c r="E112" s="3057" t="s">
        <v>1887</v>
      </c>
      <c r="F112" s="3058"/>
      <c r="G112" s="3058"/>
      <c r="H112" s="3058"/>
      <c r="I112" s="1473"/>
      <c r="J112" s="3058" t="s">
        <v>1980</v>
      </c>
      <c r="K112" s="3058"/>
      <c r="L112" s="3058"/>
      <c r="M112" s="3058"/>
      <c r="N112" s="1473"/>
      <c r="O112" s="3058" t="s">
        <v>1981</v>
      </c>
      <c r="P112" s="3058"/>
      <c r="Q112" s="3058"/>
      <c r="R112" s="3058"/>
      <c r="S112" s="1473"/>
      <c r="T112" s="3058" t="s">
        <v>1605</v>
      </c>
      <c r="U112" s="3058"/>
      <c r="V112" s="3058"/>
      <c r="W112" s="3058"/>
      <c r="X112" s="1473"/>
      <c r="Y112" s="3058" t="s">
        <v>1982</v>
      </c>
      <c r="Z112" s="3058"/>
      <c r="AA112" s="3058"/>
      <c r="AB112" s="3058"/>
      <c r="AC112" s="1473"/>
      <c r="AD112" s="3058" t="s">
        <v>1983</v>
      </c>
      <c r="AE112" s="3058"/>
      <c r="AF112" s="3058"/>
      <c r="AG112" s="3058"/>
      <c r="AH112" s="971"/>
      <c r="AI112" s="971"/>
      <c r="AJ112" s="973"/>
      <c r="AK112" s="933"/>
      <c r="AL112" s="933"/>
      <c r="AM112" s="933"/>
      <c r="AN112" s="929"/>
      <c r="AO112" s="930" t="str">
        <f>Application!B740</f>
        <v>4 Bedrooms</v>
      </c>
      <c r="AQ112" s="930">
        <f>Application!O740</f>
        <v>1953</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70"/>
      <c r="F115" s="3047"/>
      <c r="G115" s="3047"/>
      <c r="H115" s="3047"/>
      <c r="I115" s="1475"/>
      <c r="J115" s="3047">
        <v>2163</v>
      </c>
      <c r="K115" s="3047"/>
      <c r="L115" s="3047"/>
      <c r="M115" s="3047"/>
      <c r="N115" s="1475"/>
      <c r="O115" s="3047">
        <v>2881</v>
      </c>
      <c r="P115" s="3047"/>
      <c r="Q115" s="3047"/>
      <c r="R115" s="3047"/>
      <c r="S115" s="1475"/>
      <c r="T115" s="3047">
        <v>3704</v>
      </c>
      <c r="U115" s="3047"/>
      <c r="V115" s="3047"/>
      <c r="W115" s="3047"/>
      <c r="X115" s="1475"/>
      <c r="Y115" s="3047">
        <v>5082</v>
      </c>
      <c r="Z115" s="3047"/>
      <c r="AA115" s="3047"/>
      <c r="AB115" s="3047"/>
      <c r="AC115" s="1475"/>
      <c r="AD115" s="3047"/>
      <c r="AE115" s="3047"/>
      <c r="AF115" s="3047"/>
      <c r="AG115" s="3047"/>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8">
        <f>Application!DX663</f>
        <v>0</v>
      </c>
      <c r="F118" s="3006"/>
      <c r="G118" s="3006"/>
      <c r="H118" s="3006"/>
      <c r="I118" s="1475"/>
      <c r="J118" s="3006">
        <f>Application!EC663</f>
        <v>1155.175</v>
      </c>
      <c r="K118" s="3006"/>
      <c r="L118" s="3006"/>
      <c r="M118" s="3006"/>
      <c r="N118" s="1475"/>
      <c r="O118" s="3006">
        <f>Application!EH663</f>
        <v>1206.5094339622642</v>
      </c>
      <c r="P118" s="3006"/>
      <c r="Q118" s="3006"/>
      <c r="R118" s="3006"/>
      <c r="S118" s="1479"/>
      <c r="T118" s="3006">
        <f>Application!EM663</f>
        <v>1371.9411764705883</v>
      </c>
      <c r="U118" s="3006"/>
      <c r="V118" s="3006"/>
      <c r="W118" s="3006"/>
      <c r="X118" s="1479"/>
      <c r="Y118" s="3006">
        <f>Application!ER663</f>
        <v>1429.7272727272725</v>
      </c>
      <c r="Z118" s="3006"/>
      <c r="AA118" s="3006"/>
      <c r="AB118" s="3006"/>
      <c r="AC118" s="1479"/>
      <c r="AD118" s="3006">
        <f>Application!EW663</f>
        <v>0</v>
      </c>
      <c r="AE118" s="3006"/>
      <c r="AF118" s="3006"/>
      <c r="AG118" s="300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70" t="e">
        <f>(E115-E118)/E115</f>
        <v>#DIV/0!</v>
      </c>
      <c r="F121" s="3271"/>
      <c r="G121" s="3271"/>
      <c r="H121" s="3272"/>
      <c r="I121" s="971"/>
      <c r="J121" s="3270">
        <f>(J115-J118)/J115</f>
        <v>0.46593851132686087</v>
      </c>
      <c r="K121" s="3271"/>
      <c r="L121" s="3271"/>
      <c r="M121" s="3272"/>
      <c r="N121" s="971"/>
      <c r="O121" s="3270">
        <f>(O115-O118)/O115</f>
        <v>0.58121852344246294</v>
      </c>
      <c r="P121" s="3271"/>
      <c r="Q121" s="3271"/>
      <c r="R121" s="3272"/>
      <c r="S121" s="971"/>
      <c r="T121" s="3270">
        <f>(T115-T118)/T115</f>
        <v>0.62960551391182817</v>
      </c>
      <c r="U121" s="3271"/>
      <c r="V121" s="3271"/>
      <c r="W121" s="3272"/>
      <c r="X121" s="971"/>
      <c r="Y121" s="3270">
        <f>(Y115-Y118)/Y115</f>
        <v>0.71866838395764021</v>
      </c>
      <c r="Z121" s="3271"/>
      <c r="AA121" s="3271"/>
      <c r="AB121" s="3272"/>
      <c r="AC121" s="971"/>
      <c r="AD121" s="3270" t="e">
        <f>(AD115-AD118)/AD115</f>
        <v>#DIV/0!</v>
      </c>
      <c r="AE121" s="3271"/>
      <c r="AF121" s="3271"/>
      <c r="AG121" s="327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3" t="e">
        <f>IF(((E121-0.1)*AW104)&gt;0,((E121-0.1)*AW104),0)</f>
        <v>#DIV/0!</v>
      </c>
      <c r="F124" s="3004"/>
      <c r="G124" s="3004"/>
      <c r="H124" s="3005"/>
      <c r="I124" s="971"/>
      <c r="J124" s="3003">
        <f>IF(((J121-0.1)*AW105)&gt;0,((J121-0.1)*AW105),0)</f>
        <v>9.4435744858544723E-2</v>
      </c>
      <c r="K124" s="3004"/>
      <c r="L124" s="3004"/>
      <c r="M124" s="3005"/>
      <c r="N124" s="971"/>
      <c r="O124" s="3003">
        <f>IF(((O121-0.1)*AW106)&gt;0,((O121-0.1)*AW106),0)</f>
        <v>0.16454568866097119</v>
      </c>
      <c r="P124" s="3004"/>
      <c r="Q124" s="3004"/>
      <c r="R124" s="3005"/>
      <c r="S124" s="971"/>
      <c r="T124" s="3003">
        <f>IF(((T121-0.1)*AW107)&gt;0,((T121-0.1)*AW107),0)</f>
        <v>0.17425729812582735</v>
      </c>
      <c r="U124" s="3004"/>
      <c r="V124" s="3004"/>
      <c r="W124" s="3005"/>
      <c r="X124" s="971"/>
      <c r="Y124" s="3003">
        <f>IF(((Y121-0.1)*AW108)&gt;0,((Y121-0.1)*AW108),0)</f>
        <v>4.3905498216348662E-2</v>
      </c>
      <c r="Z124" s="3004"/>
      <c r="AA124" s="3004"/>
      <c r="AB124" s="3005"/>
      <c r="AC124" s="971"/>
      <c r="AD124" s="3003" t="e">
        <f>IF(((AD121-0.1)*AW109)&gt;0,((AD121-0.1)*AW109),0)</f>
        <v>#DIV/0!</v>
      </c>
      <c r="AE124" s="3004"/>
      <c r="AF124" s="3004"/>
      <c r="AG124" s="300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70">
        <f>ROUNDDOWN(SUMIF(E124:AG124,"&gt;0"),2)</f>
        <v>0.47</v>
      </c>
      <c r="F126" s="3271"/>
      <c r="G126" s="3271"/>
      <c r="H126" s="3272"/>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3">
        <f>IF((E126*100)&gt;10,10,E126*100)</f>
        <v>10</v>
      </c>
      <c r="F127" s="3044"/>
      <c r="G127" s="3044"/>
      <c r="H127" s="3045"/>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43">
        <f>E127</f>
        <v>10</v>
      </c>
      <c r="AL131" s="3044"/>
      <c r="AM131" s="304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28" t="s">
        <v>1585</v>
      </c>
      <c r="AF134" s="3028"/>
      <c r="AG134" s="3028"/>
      <c r="AH134" s="3028"/>
      <c r="AI134" s="3028"/>
      <c r="AJ134" s="3028"/>
      <c r="AK134" s="302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6" t="s">
        <v>1609</v>
      </c>
      <c r="AG136" s="3066"/>
      <c r="AH136" s="3066"/>
      <c r="AI136" s="3066"/>
      <c r="AJ136" s="3066"/>
      <c r="AK136" s="3066"/>
      <c r="AL136" s="3066"/>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7" t="s">
        <v>2599</v>
      </c>
      <c r="C138" s="3067"/>
      <c r="D138" s="3067"/>
      <c r="E138" s="3067"/>
      <c r="F138" s="3067"/>
      <c r="G138" s="3067"/>
      <c r="H138" s="3067"/>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6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83" t="s">
        <v>1612</v>
      </c>
      <c r="C141" s="3083"/>
      <c r="D141" s="3083"/>
      <c r="E141" s="3083"/>
      <c r="F141" s="3083"/>
      <c r="G141" s="3083"/>
      <c r="H141" s="3083"/>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83"/>
      <c r="AD141" s="3083"/>
      <c r="AE141" s="3083"/>
      <c r="AF141" s="3083"/>
      <c r="AG141" s="3083"/>
      <c r="AH141" s="3083"/>
      <c r="AI141" s="3083"/>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84" t="s">
        <v>626</v>
      </c>
      <c r="AC143" s="308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83" t="s">
        <v>1614</v>
      </c>
      <c r="C146" s="3083"/>
      <c r="D146" s="3083"/>
      <c r="E146" s="3083"/>
      <c r="F146" s="3083"/>
      <c r="G146" s="3083"/>
      <c r="H146" s="3083"/>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86">
        <f>IF($AB$143="N/A",VLOOKUP($B$141,$AO$139:$AP$142,2,FALSE),VLOOKUP($B$146,$AO$144:$AP$147,2,FALSE))</f>
        <v>7</v>
      </c>
      <c r="AK149" s="308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6" t="s">
        <v>1623</v>
      </c>
      <c r="AG151" s="3066"/>
      <c r="AH151" s="3066"/>
      <c r="AI151" s="3066"/>
      <c r="AJ151" s="3066"/>
      <c r="AK151" s="3066"/>
      <c r="AL151" s="3066"/>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3" t="s">
        <v>1621</v>
      </c>
      <c r="D153" s="3083"/>
      <c r="E153" s="3083"/>
      <c r="F153" s="3083"/>
      <c r="G153" s="3083"/>
      <c r="H153" s="3083"/>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83"/>
      <c r="AD153" s="3083"/>
      <c r="AE153" s="3083"/>
      <c r="AF153" s="3083"/>
      <c r="AG153" s="3083"/>
      <c r="AH153" s="3083"/>
      <c r="AI153" s="3083"/>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4" t="s">
        <v>626</v>
      </c>
      <c r="AD155" s="3084"/>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83" t="s">
        <v>1614</v>
      </c>
      <c r="D157" s="3083"/>
      <c r="E157" s="3083"/>
      <c r="F157" s="3083"/>
      <c r="G157" s="3083"/>
      <c r="H157" s="3083"/>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83"/>
      <c r="AD157" s="308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67" t="s">
        <v>2600</v>
      </c>
      <c r="D161" s="3067"/>
      <c r="E161" s="3067"/>
      <c r="F161" s="3067"/>
      <c r="G161" s="3067"/>
      <c r="H161" s="3067"/>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67"/>
      <c r="AD161" s="3067"/>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85">
        <f>IF($AC$155="N/A",VLOOKUP($C$153,$AO$153:$AP$156,2,FALSE),VLOOKUP($C$157,$AO$160:$AP$162,2,FALSE))</f>
        <v>3</v>
      </c>
      <c r="AK163" s="308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43">
        <f>$AJ$149+$AJ$163</f>
        <v>10</v>
      </c>
      <c r="AL166" s="3044"/>
      <c r="AM166" s="304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0" t="s">
        <v>1585</v>
      </c>
      <c r="AF169" s="3080"/>
      <c r="AG169" s="3080"/>
      <c r="AH169" s="3080"/>
      <c r="AI169" s="3080"/>
      <c r="AJ169" s="3080"/>
      <c r="AK169" s="3080"/>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81" t="s">
        <v>1155</v>
      </c>
      <c r="C171" s="3081"/>
      <c r="D171" s="3081"/>
      <c r="E171" s="3081"/>
      <c r="F171" s="3081"/>
      <c r="G171" s="3081"/>
      <c r="H171" s="3081"/>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81"/>
      <c r="AD171" s="1023"/>
      <c r="AE171" s="1023"/>
      <c r="AF171" s="3066" t="s">
        <v>1634</v>
      </c>
      <c r="AG171" s="3066"/>
      <c r="AH171" s="3066"/>
      <c r="AI171" s="3066"/>
      <c r="AJ171" s="3066"/>
      <c r="AK171" s="3066"/>
      <c r="AL171" s="3066"/>
      <c r="AN171" s="1000"/>
      <c r="AP171" s="943" t="s">
        <v>1157</v>
      </c>
      <c r="AQ171" s="943">
        <v>10</v>
      </c>
    </row>
    <row r="172" spans="1:81" s="943" customFormat="1" ht="12.75" customHeight="1">
      <c r="A172" s="927"/>
      <c r="B172" s="3082" t="s">
        <v>2225</v>
      </c>
      <c r="C172" s="3082"/>
      <c r="D172" s="3082"/>
      <c r="E172" s="3082"/>
      <c r="F172" s="3082"/>
      <c r="G172" s="3082"/>
      <c r="H172" s="3082"/>
      <c r="I172" s="3082"/>
      <c r="J172" s="3082"/>
      <c r="K172" s="3082"/>
      <c r="L172" s="3082"/>
      <c r="M172" s="3082"/>
      <c r="N172" s="3082"/>
      <c r="O172" s="3082"/>
      <c r="P172" s="3082"/>
      <c r="Q172" s="3082"/>
      <c r="R172" s="3082"/>
      <c r="S172" s="3082"/>
      <c r="T172" s="3067" t="s">
        <v>626</v>
      </c>
      <c r="U172" s="3067"/>
      <c r="V172" s="3067"/>
      <c r="W172" s="3067"/>
      <c r="X172" s="3067"/>
      <c r="Y172" s="3067"/>
      <c r="Z172" s="3067"/>
      <c r="AA172" s="3067"/>
      <c r="AB172" s="3067"/>
      <c r="AC172" s="3067"/>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90">
        <f>IF(AK72&gt;0,VLOOKUP($B$171,AP168:AQ175,2,FALSE),0)</f>
        <v>10</v>
      </c>
      <c r="AL174" s="3091"/>
      <c r="AM174" s="3092"/>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0" t="s">
        <v>1643</v>
      </c>
      <c r="AF177" s="3080"/>
      <c r="AG177" s="3080"/>
      <c r="AH177" s="3080"/>
      <c r="AI177" s="3080"/>
      <c r="AJ177" s="3080"/>
      <c r="AK177" s="308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2" t="str">
        <f>Application!C639</f>
        <v>HCD AHSC</v>
      </c>
      <c r="C182" s="3072"/>
      <c r="D182" s="3072"/>
      <c r="E182" s="3072"/>
      <c r="F182" s="3072"/>
      <c r="G182" s="3072"/>
      <c r="H182" s="3072"/>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1397"/>
      <c r="AD182" s="3075">
        <f>Application!AO639</f>
        <v>20000000</v>
      </c>
      <c r="AE182" s="3075"/>
      <c r="AF182" s="3075"/>
      <c r="AG182" s="3075"/>
      <c r="AH182" s="3075"/>
      <c r="AI182" s="3075"/>
      <c r="AJ182" s="3075"/>
      <c r="AK182" s="1024"/>
    </row>
    <row r="183" spans="1:37">
      <c r="A183" s="1016"/>
      <c r="B183" s="3072" t="s">
        <v>2637</v>
      </c>
      <c r="C183" s="3072"/>
      <c r="D183" s="3072"/>
      <c r="E183" s="3072"/>
      <c r="F183" s="3072"/>
      <c r="G183" s="3072"/>
      <c r="H183" s="3072"/>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1397"/>
      <c r="AD183" s="3075">
        <f>Application!AO643</f>
        <v>11699000</v>
      </c>
      <c r="AE183" s="3075"/>
      <c r="AF183" s="3075"/>
      <c r="AG183" s="3075"/>
      <c r="AH183" s="3075"/>
      <c r="AI183" s="3075"/>
      <c r="AJ183" s="3075"/>
      <c r="AK183" s="1024"/>
    </row>
    <row r="184" spans="1:37">
      <c r="A184" s="1016"/>
      <c r="B184" s="3072"/>
      <c r="C184" s="3072"/>
      <c r="D184" s="3072"/>
      <c r="E184" s="3072"/>
      <c r="F184" s="3072"/>
      <c r="G184" s="3072"/>
      <c r="H184" s="3072"/>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1397"/>
      <c r="AD184" s="3075"/>
      <c r="AE184" s="3075"/>
      <c r="AF184" s="3075"/>
      <c r="AG184" s="3075"/>
      <c r="AH184" s="3075"/>
      <c r="AI184" s="3075"/>
      <c r="AJ184" s="3075"/>
      <c r="AK184" s="1024"/>
    </row>
    <row r="185" spans="1:37">
      <c r="A185" s="1016"/>
      <c r="B185" s="3072"/>
      <c r="C185" s="3072"/>
      <c r="D185" s="3072"/>
      <c r="E185" s="3072"/>
      <c r="F185" s="3072"/>
      <c r="G185" s="3072"/>
      <c r="H185" s="3072"/>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1397"/>
      <c r="AD185" s="3075"/>
      <c r="AE185" s="3075"/>
      <c r="AF185" s="3075"/>
      <c r="AG185" s="3075"/>
      <c r="AH185" s="3075"/>
      <c r="AI185" s="3075"/>
      <c r="AJ185" s="3075"/>
      <c r="AK185" s="1024"/>
    </row>
    <row r="186" spans="1:37">
      <c r="A186" s="1016"/>
      <c r="B186" s="3072"/>
      <c r="C186" s="3072"/>
      <c r="D186" s="3072"/>
      <c r="E186" s="3072"/>
      <c r="F186" s="3072"/>
      <c r="G186" s="3072"/>
      <c r="H186" s="3072"/>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1397"/>
      <c r="AD186" s="3075"/>
      <c r="AE186" s="3075"/>
      <c r="AF186" s="3075"/>
      <c r="AG186" s="3075"/>
      <c r="AH186" s="3075"/>
      <c r="AI186" s="3075"/>
      <c r="AJ186" s="3075"/>
      <c r="AK186" s="1024"/>
    </row>
    <row r="187" spans="1:37">
      <c r="A187" s="1016"/>
      <c r="B187" s="3072"/>
      <c r="C187" s="3072"/>
      <c r="D187" s="3072"/>
      <c r="E187" s="3072"/>
      <c r="F187" s="3072"/>
      <c r="G187" s="3072"/>
      <c r="H187" s="3072"/>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1397"/>
      <c r="AD187" s="3075"/>
      <c r="AE187" s="3075"/>
      <c r="AF187" s="3075"/>
      <c r="AG187" s="3075"/>
      <c r="AH187" s="3075"/>
      <c r="AI187" s="3075"/>
      <c r="AJ187" s="3075"/>
      <c r="AK187" s="1024"/>
    </row>
    <row r="188" spans="1:37">
      <c r="A188" s="1016"/>
      <c r="B188" s="3072"/>
      <c r="C188" s="3072"/>
      <c r="D188" s="3072"/>
      <c r="E188" s="3072"/>
      <c r="F188" s="3072"/>
      <c r="G188" s="3072"/>
      <c r="H188" s="3072"/>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1397"/>
      <c r="AD188" s="3075"/>
      <c r="AE188" s="3075"/>
      <c r="AF188" s="3075"/>
      <c r="AG188" s="3075"/>
      <c r="AH188" s="3075"/>
      <c r="AI188" s="3075"/>
      <c r="AJ188" s="3075"/>
      <c r="AK188" s="1024"/>
    </row>
    <row r="189" spans="1:37">
      <c r="A189" s="1016"/>
      <c r="B189" s="3072"/>
      <c r="C189" s="3072"/>
      <c r="D189" s="3072"/>
      <c r="E189" s="3072"/>
      <c r="F189" s="3072"/>
      <c r="G189" s="3072"/>
      <c r="H189" s="3072"/>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1397"/>
      <c r="AD189" s="3075"/>
      <c r="AE189" s="3075"/>
      <c r="AF189" s="3075"/>
      <c r="AG189" s="3075"/>
      <c r="AH189" s="3075"/>
      <c r="AI189" s="3075"/>
      <c r="AJ189" s="3075"/>
      <c r="AK189" s="1024"/>
    </row>
    <row r="190" spans="1:37">
      <c r="A190" s="1016"/>
      <c r="B190" s="3072"/>
      <c r="C190" s="3072"/>
      <c r="D190" s="3072"/>
      <c r="E190" s="3072"/>
      <c r="F190" s="3072"/>
      <c r="G190" s="3072"/>
      <c r="H190" s="3072"/>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1397"/>
      <c r="AD190" s="3075"/>
      <c r="AE190" s="3075"/>
      <c r="AF190" s="3075"/>
      <c r="AG190" s="3075"/>
      <c r="AH190" s="3075"/>
      <c r="AI190" s="3075"/>
      <c r="AJ190" s="3075"/>
      <c r="AK190" s="1024"/>
    </row>
    <row r="191" spans="1:37">
      <c r="A191" s="1016"/>
      <c r="B191" s="3072"/>
      <c r="C191" s="3072"/>
      <c r="D191" s="3072"/>
      <c r="E191" s="3072"/>
      <c r="F191" s="3072"/>
      <c r="G191" s="3072"/>
      <c r="H191" s="3072"/>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1397"/>
      <c r="AD191" s="3075"/>
      <c r="AE191" s="3075"/>
      <c r="AF191" s="3075"/>
      <c r="AG191" s="3075"/>
      <c r="AH191" s="3075"/>
      <c r="AI191" s="3075"/>
      <c r="AJ191" s="3075"/>
      <c r="AK191" s="1024"/>
    </row>
    <row r="192" spans="1:37">
      <c r="A192" s="1016"/>
      <c r="B192" s="3240" t="s">
        <v>1931</v>
      </c>
      <c r="C192" s="3240"/>
      <c r="D192" s="3240"/>
      <c r="E192" s="3240"/>
      <c r="F192" s="3240"/>
      <c r="G192" s="3240"/>
      <c r="H192" s="3240"/>
      <c r="I192" s="3240"/>
      <c r="J192" s="3240"/>
      <c r="K192" s="3240"/>
      <c r="L192" s="3240"/>
      <c r="M192" s="3240"/>
      <c r="N192" s="3240"/>
      <c r="O192" s="3240"/>
      <c r="P192" s="3240"/>
      <c r="Q192" s="3240"/>
      <c r="R192" s="3240"/>
      <c r="S192" s="3240"/>
      <c r="T192" s="3240"/>
      <c r="U192" s="3240"/>
      <c r="V192" s="3240"/>
      <c r="W192" s="3240"/>
      <c r="X192" s="3240"/>
      <c r="Y192" s="3240"/>
      <c r="Z192" s="3240"/>
      <c r="AA192" s="3240"/>
      <c r="AB192" s="3240"/>
      <c r="AC192" s="927"/>
      <c r="AD192" s="3097">
        <f>AB243</f>
        <v>0</v>
      </c>
      <c r="AE192" s="3097"/>
      <c r="AF192" s="3097"/>
      <c r="AG192" s="3097"/>
      <c r="AH192" s="3097"/>
      <c r="AI192" s="3097"/>
      <c r="AJ192" s="3097"/>
      <c r="AK192" s="1024"/>
    </row>
    <row r="193" spans="1:37">
      <c r="A193" s="1016"/>
      <c r="B193" s="3238" t="s">
        <v>1894</v>
      </c>
      <c r="C193" s="3238"/>
      <c r="D193" s="3238"/>
      <c r="E193" s="3238"/>
      <c r="F193" s="3238"/>
      <c r="G193" s="3238"/>
      <c r="H193" s="3238"/>
      <c r="I193" s="3238"/>
      <c r="J193" s="3238"/>
      <c r="K193" s="3238"/>
      <c r="L193" s="3238"/>
      <c r="M193" s="3238"/>
      <c r="N193" s="3238"/>
      <c r="O193" s="3238"/>
      <c r="P193" s="3238"/>
      <c r="Q193" s="3238"/>
      <c r="R193" s="3238"/>
      <c r="S193" s="3238"/>
      <c r="T193" s="3238"/>
      <c r="U193" s="3238"/>
      <c r="V193" s="3238"/>
      <c r="W193" s="3238"/>
      <c r="X193" s="3238"/>
      <c r="Y193" s="3238"/>
      <c r="Z193" s="3238"/>
      <c r="AA193" s="3238"/>
      <c r="AB193" s="3238"/>
      <c r="AC193" s="1397"/>
      <c r="AD193" s="3098">
        <f>'Sources and Uses Budget'!B15</f>
        <v>0</v>
      </c>
      <c r="AE193" s="3098"/>
      <c r="AF193" s="3098"/>
      <c r="AG193" s="3098"/>
      <c r="AH193" s="3098"/>
      <c r="AI193" s="3098"/>
      <c r="AJ193" s="309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02">
        <f>SUM(AD182:AJ192)-AD193</f>
        <v>31699000</v>
      </c>
      <c r="AE194" s="3102"/>
      <c r="AF194" s="3102"/>
      <c r="AG194" s="3102"/>
      <c r="AH194" s="3102"/>
      <c r="AI194" s="3102"/>
      <c r="AJ194" s="310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8" t="s">
        <v>1911</v>
      </c>
      <c r="J205" s="3078"/>
      <c r="K205" s="3078"/>
      <c r="L205" s="991"/>
      <c r="M205" s="991"/>
      <c r="N205" s="991"/>
      <c r="O205" s="991"/>
      <c r="P205" s="991"/>
      <c r="Q205" s="991"/>
      <c r="R205" s="991"/>
      <c r="S205" s="991"/>
      <c r="T205" s="3274" t="s">
        <v>1905</v>
      </c>
      <c r="U205" s="3274"/>
      <c r="V205" s="3274"/>
      <c r="W205" s="3274"/>
      <c r="X205" s="3274"/>
      <c r="Y205" s="3274"/>
      <c r="Z205" s="1401"/>
      <c r="AA205" s="1402"/>
      <c r="AB205" s="3071" t="s">
        <v>1906</v>
      </c>
      <c r="AC205" s="3071"/>
      <c r="AD205" s="3071"/>
      <c r="AE205" s="3071"/>
      <c r="AF205" s="3071"/>
      <c r="AG205" s="3071"/>
      <c r="AH205" s="1371"/>
      <c r="AI205" s="1371"/>
      <c r="AJ205" s="1371"/>
      <c r="AK205" s="1024"/>
    </row>
    <row r="206" spans="1:37">
      <c r="A206" s="1016"/>
      <c r="B206" s="3076" t="s">
        <v>1884</v>
      </c>
      <c r="C206" s="3076"/>
      <c r="D206" s="3076"/>
      <c r="E206" s="3076"/>
      <c r="F206" s="3076"/>
      <c r="G206" s="3076"/>
      <c r="I206" s="3077" t="s">
        <v>1912</v>
      </c>
      <c r="J206" s="3077"/>
      <c r="K206" s="3077"/>
      <c r="L206" s="1799"/>
      <c r="N206" s="3064" t="s">
        <v>1907</v>
      </c>
      <c r="O206" s="3064"/>
      <c r="P206" s="3064"/>
      <c r="Q206" s="3064"/>
      <c r="R206" s="3064"/>
      <c r="T206" s="3064" t="s">
        <v>1908</v>
      </c>
      <c r="U206" s="3064"/>
      <c r="V206" s="3064"/>
      <c r="W206" s="3064"/>
      <c r="X206" s="3064"/>
      <c r="Y206" s="3064"/>
      <c r="Z206" s="1403"/>
      <c r="AA206" s="1402"/>
      <c r="AB206" s="3241" t="s">
        <v>1909</v>
      </c>
      <c r="AC206" s="3241"/>
      <c r="AD206" s="3241"/>
      <c r="AE206" s="3241"/>
      <c r="AF206" s="3241"/>
      <c r="AG206" s="3241"/>
      <c r="AH206" s="1371"/>
      <c r="AI206" s="1371"/>
      <c r="AJ206" s="1371"/>
      <c r="AK206" s="1024"/>
    </row>
    <row r="207" spans="1:37">
      <c r="A207" s="1016"/>
      <c r="B207" s="3079" t="s">
        <v>1384</v>
      </c>
      <c r="C207" s="3079"/>
      <c r="D207" s="3079"/>
      <c r="E207" s="3079"/>
      <c r="F207" s="3079"/>
      <c r="G207" s="3079"/>
      <c r="H207" s="1405"/>
      <c r="I207" s="3062"/>
      <c r="J207" s="3062"/>
      <c r="K207" s="3062"/>
      <c r="L207" s="1799"/>
      <c r="N207" s="3065"/>
      <c r="O207" s="3065"/>
      <c r="P207" s="3065"/>
      <c r="Q207" s="3065"/>
      <c r="R207" s="3065"/>
      <c r="T207" s="3239"/>
      <c r="U207" s="3239"/>
      <c r="V207" s="3239"/>
      <c r="W207" s="3239"/>
      <c r="X207" s="3239"/>
      <c r="Y207" s="3239"/>
      <c r="Z207" s="1404"/>
      <c r="AA207" s="1404"/>
      <c r="AB207" s="3061">
        <f t="shared" ref="AB207:AB216" si="0">MAX(($T207-$N207)*$I207*12,0)</f>
        <v>0</v>
      </c>
      <c r="AC207" s="3061"/>
      <c r="AD207" s="3061"/>
      <c r="AE207" s="3061"/>
      <c r="AF207" s="3061"/>
      <c r="AG207" s="3061"/>
      <c r="AH207" s="1371"/>
      <c r="AI207" s="1371"/>
      <c r="AJ207" s="1371"/>
      <c r="AK207" s="1024"/>
    </row>
    <row r="208" spans="1:37">
      <c r="A208" s="1016"/>
      <c r="B208" s="3079" t="s">
        <v>1384</v>
      </c>
      <c r="C208" s="3079"/>
      <c r="D208" s="3079"/>
      <c r="E208" s="3079"/>
      <c r="F208" s="3079"/>
      <c r="G208" s="3079"/>
      <c r="I208" s="3062"/>
      <c r="J208" s="3062"/>
      <c r="K208" s="3062"/>
      <c r="L208" s="1799"/>
      <c r="N208" s="3065"/>
      <c r="O208" s="3065"/>
      <c r="P208" s="3065"/>
      <c r="Q208" s="3065"/>
      <c r="R208" s="3065"/>
      <c r="T208" s="3239"/>
      <c r="U208" s="3239"/>
      <c r="V208" s="3239"/>
      <c r="W208" s="3239"/>
      <c r="X208" s="3239"/>
      <c r="Y208" s="3239"/>
      <c r="Z208" s="1404"/>
      <c r="AA208" s="1404"/>
      <c r="AB208" s="3061">
        <f t="shared" si="0"/>
        <v>0</v>
      </c>
      <c r="AC208" s="3061"/>
      <c r="AD208" s="3061"/>
      <c r="AE208" s="3061"/>
      <c r="AF208" s="3061"/>
      <c r="AG208" s="3061"/>
      <c r="AH208" s="1371"/>
      <c r="AI208" s="1371"/>
      <c r="AJ208" s="1371"/>
      <c r="AK208" s="1024"/>
    </row>
    <row r="209" spans="1:37">
      <c r="A209" s="1016"/>
      <c r="B209" s="3079" t="s">
        <v>1384</v>
      </c>
      <c r="C209" s="3079"/>
      <c r="D209" s="3079"/>
      <c r="E209" s="3079"/>
      <c r="F209" s="3079"/>
      <c r="G209" s="3079"/>
      <c r="I209" s="3062"/>
      <c r="J209" s="3062"/>
      <c r="K209" s="3062"/>
      <c r="L209" s="1799"/>
      <c r="N209" s="3065"/>
      <c r="O209" s="3065"/>
      <c r="P209" s="3065"/>
      <c r="Q209" s="3065"/>
      <c r="R209" s="3065"/>
      <c r="T209" s="3239"/>
      <c r="U209" s="3239"/>
      <c r="V209" s="3239"/>
      <c r="W209" s="3239"/>
      <c r="X209" s="3239"/>
      <c r="Y209" s="3239"/>
      <c r="Z209" s="1404"/>
      <c r="AA209" s="1404"/>
      <c r="AB209" s="3061">
        <f t="shared" si="0"/>
        <v>0</v>
      </c>
      <c r="AC209" s="3061"/>
      <c r="AD209" s="3061"/>
      <c r="AE209" s="3061"/>
      <c r="AF209" s="3061"/>
      <c r="AG209" s="3061"/>
      <c r="AH209" s="1371"/>
      <c r="AI209" s="1371"/>
      <c r="AJ209" s="1371"/>
      <c r="AK209" s="1024"/>
    </row>
    <row r="210" spans="1:37">
      <c r="A210" s="1016"/>
      <c r="B210" s="3079" t="s">
        <v>1384</v>
      </c>
      <c r="C210" s="3079"/>
      <c r="D210" s="3079"/>
      <c r="E210" s="3079"/>
      <c r="F210" s="3079"/>
      <c r="G210" s="3079"/>
      <c r="I210" s="3062"/>
      <c r="J210" s="3062"/>
      <c r="K210" s="3062"/>
      <c r="L210" s="1799"/>
      <c r="N210" s="3065"/>
      <c r="O210" s="3065"/>
      <c r="P210" s="3065"/>
      <c r="Q210" s="3065"/>
      <c r="R210" s="3065"/>
      <c r="T210" s="3239"/>
      <c r="U210" s="3239"/>
      <c r="V210" s="3239"/>
      <c r="W210" s="3239"/>
      <c r="X210" s="3239"/>
      <c r="Y210" s="3239"/>
      <c r="Z210" s="1404"/>
      <c r="AA210" s="1404"/>
      <c r="AB210" s="3061">
        <f t="shared" si="0"/>
        <v>0</v>
      </c>
      <c r="AC210" s="3061"/>
      <c r="AD210" s="3061"/>
      <c r="AE210" s="3061"/>
      <c r="AF210" s="3061"/>
      <c r="AG210" s="3061"/>
      <c r="AH210" s="1371"/>
      <c r="AI210" s="1371"/>
      <c r="AJ210" s="1371"/>
      <c r="AK210" s="1024"/>
    </row>
    <row r="211" spans="1:37">
      <c r="A211" s="1016"/>
      <c r="B211" s="3079" t="s">
        <v>1384</v>
      </c>
      <c r="C211" s="3079"/>
      <c r="D211" s="3079"/>
      <c r="E211" s="3079"/>
      <c r="F211" s="3079"/>
      <c r="G211" s="3079"/>
      <c r="I211" s="3062"/>
      <c r="J211" s="3062"/>
      <c r="K211" s="3062"/>
      <c r="L211" s="1811"/>
      <c r="N211" s="3065"/>
      <c r="O211" s="3065"/>
      <c r="P211" s="3065"/>
      <c r="Q211" s="3065"/>
      <c r="R211" s="3065"/>
      <c r="T211" s="3239"/>
      <c r="U211" s="3239"/>
      <c r="V211" s="3239"/>
      <c r="W211" s="3239"/>
      <c r="X211" s="3239"/>
      <c r="Y211" s="3239"/>
      <c r="Z211" s="1404"/>
      <c r="AA211" s="1404"/>
      <c r="AB211" s="3061">
        <f t="shared" si="0"/>
        <v>0</v>
      </c>
      <c r="AC211" s="3061"/>
      <c r="AD211" s="3061"/>
      <c r="AE211" s="3061"/>
      <c r="AF211" s="3061"/>
      <c r="AG211" s="3061"/>
      <c r="AH211" s="1371"/>
      <c r="AI211" s="1371"/>
      <c r="AJ211" s="1371"/>
      <c r="AK211" s="1024"/>
    </row>
    <row r="212" spans="1:37">
      <c r="A212" s="1016"/>
      <c r="B212" s="3079" t="s">
        <v>1384</v>
      </c>
      <c r="C212" s="3079"/>
      <c r="D212" s="3079"/>
      <c r="E212" s="3079"/>
      <c r="F212" s="3079"/>
      <c r="G212" s="3079"/>
      <c r="I212" s="3062"/>
      <c r="J212" s="3062"/>
      <c r="K212" s="3062"/>
      <c r="L212" s="1811"/>
      <c r="N212" s="3065"/>
      <c r="O212" s="3065"/>
      <c r="P212" s="3065"/>
      <c r="Q212" s="3065"/>
      <c r="R212" s="3065"/>
      <c r="T212" s="3239"/>
      <c r="U212" s="3239"/>
      <c r="V212" s="3239"/>
      <c r="W212" s="3239"/>
      <c r="X212" s="3239"/>
      <c r="Y212" s="3239"/>
      <c r="Z212" s="1404"/>
      <c r="AA212" s="1404"/>
      <c r="AB212" s="3061">
        <f t="shared" si="0"/>
        <v>0</v>
      </c>
      <c r="AC212" s="3061"/>
      <c r="AD212" s="3061"/>
      <c r="AE212" s="3061"/>
      <c r="AF212" s="3061"/>
      <c r="AG212" s="3061"/>
      <c r="AH212" s="1371"/>
      <c r="AI212" s="1371"/>
      <c r="AJ212" s="1371"/>
      <c r="AK212" s="1024"/>
    </row>
    <row r="213" spans="1:37">
      <c r="A213" s="1016"/>
      <c r="B213" s="3079" t="s">
        <v>1384</v>
      </c>
      <c r="C213" s="3079"/>
      <c r="D213" s="3079"/>
      <c r="E213" s="3079"/>
      <c r="F213" s="3079"/>
      <c r="G213" s="3079"/>
      <c r="I213" s="3062"/>
      <c r="J213" s="3062"/>
      <c r="K213" s="3062"/>
      <c r="L213" s="1811"/>
      <c r="N213" s="3065"/>
      <c r="O213" s="3065"/>
      <c r="P213" s="3065"/>
      <c r="Q213" s="3065"/>
      <c r="R213" s="3065"/>
      <c r="T213" s="3239"/>
      <c r="U213" s="3239"/>
      <c r="V213" s="3239"/>
      <c r="W213" s="3239"/>
      <c r="X213" s="3239"/>
      <c r="Y213" s="3239"/>
      <c r="Z213" s="1404"/>
      <c r="AA213" s="1404"/>
      <c r="AB213" s="3061">
        <f t="shared" si="0"/>
        <v>0</v>
      </c>
      <c r="AC213" s="3061"/>
      <c r="AD213" s="3061"/>
      <c r="AE213" s="3061"/>
      <c r="AF213" s="3061"/>
      <c r="AG213" s="3061"/>
      <c r="AH213" s="1371"/>
      <c r="AI213" s="1371"/>
      <c r="AJ213" s="1371"/>
      <c r="AK213" s="1024"/>
    </row>
    <row r="214" spans="1:37">
      <c r="A214" s="1016"/>
      <c r="B214" s="3079" t="s">
        <v>1384</v>
      </c>
      <c r="C214" s="3079"/>
      <c r="D214" s="3079"/>
      <c r="E214" s="3079"/>
      <c r="F214" s="3079"/>
      <c r="G214" s="3079"/>
      <c r="I214" s="3062"/>
      <c r="J214" s="3062"/>
      <c r="K214" s="3062"/>
      <c r="L214" s="1811"/>
      <c r="N214" s="3065"/>
      <c r="O214" s="3065"/>
      <c r="P214" s="3065"/>
      <c r="Q214" s="3065"/>
      <c r="R214" s="3065"/>
      <c r="T214" s="3239"/>
      <c r="U214" s="3239"/>
      <c r="V214" s="3239"/>
      <c r="W214" s="3239"/>
      <c r="X214" s="3239"/>
      <c r="Y214" s="3239"/>
      <c r="Z214" s="1404"/>
      <c r="AA214" s="1404"/>
      <c r="AB214" s="3061">
        <f t="shared" si="0"/>
        <v>0</v>
      </c>
      <c r="AC214" s="3061"/>
      <c r="AD214" s="3061"/>
      <c r="AE214" s="3061"/>
      <c r="AF214" s="3061"/>
      <c r="AG214" s="3061"/>
      <c r="AH214" s="1371"/>
      <c r="AI214" s="1371"/>
      <c r="AJ214" s="1371"/>
      <c r="AK214" s="1024"/>
    </row>
    <row r="215" spans="1:37">
      <c r="A215" s="1016"/>
      <c r="B215" s="3079" t="s">
        <v>1384</v>
      </c>
      <c r="C215" s="3079"/>
      <c r="D215" s="3079"/>
      <c r="E215" s="3079"/>
      <c r="F215" s="3079"/>
      <c r="G215" s="3079"/>
      <c r="I215" s="3062"/>
      <c r="J215" s="3062"/>
      <c r="K215" s="3062"/>
      <c r="L215" s="1811"/>
      <c r="N215" s="3065"/>
      <c r="O215" s="3065"/>
      <c r="P215" s="3065"/>
      <c r="Q215" s="3065"/>
      <c r="R215" s="3065"/>
      <c r="T215" s="3239"/>
      <c r="U215" s="3239"/>
      <c r="V215" s="3239"/>
      <c r="W215" s="3239"/>
      <c r="X215" s="3239"/>
      <c r="Y215" s="3239"/>
      <c r="Z215" s="1404"/>
      <c r="AA215" s="1404"/>
      <c r="AB215" s="3061">
        <f t="shared" si="0"/>
        <v>0</v>
      </c>
      <c r="AC215" s="3061"/>
      <c r="AD215" s="3061"/>
      <c r="AE215" s="3061"/>
      <c r="AF215" s="3061"/>
      <c r="AG215" s="3061"/>
      <c r="AH215" s="1371"/>
      <c r="AI215" s="1371"/>
      <c r="AJ215" s="1371"/>
      <c r="AK215" s="1024"/>
    </row>
    <row r="216" spans="1:37">
      <c r="A216" s="1016"/>
      <c r="B216" s="3079" t="s">
        <v>1384</v>
      </c>
      <c r="C216" s="3079"/>
      <c r="D216" s="3079"/>
      <c r="E216" s="3079"/>
      <c r="F216" s="3079"/>
      <c r="G216" s="3079"/>
      <c r="I216" s="3063"/>
      <c r="J216" s="3063"/>
      <c r="K216" s="3063"/>
      <c r="L216" s="1811"/>
      <c r="N216" s="3065"/>
      <c r="O216" s="3065"/>
      <c r="P216" s="3065"/>
      <c r="Q216" s="3065"/>
      <c r="R216" s="3065"/>
      <c r="T216" s="3239"/>
      <c r="U216" s="3239"/>
      <c r="V216" s="3239"/>
      <c r="W216" s="3239"/>
      <c r="X216" s="3239"/>
      <c r="Y216" s="3239"/>
      <c r="Z216" s="1404"/>
      <c r="AA216" s="1404"/>
      <c r="AB216" s="3249">
        <f t="shared" si="0"/>
        <v>0</v>
      </c>
      <c r="AC216" s="3249"/>
      <c r="AD216" s="3249"/>
      <c r="AE216" s="3249"/>
      <c r="AF216" s="3249"/>
      <c r="AG216" s="324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61">
        <f>SUM(AB207:AB216)</f>
        <v>0</v>
      </c>
      <c r="AC217" s="3061"/>
      <c r="AD217" s="3061"/>
      <c r="AE217" s="3061"/>
      <c r="AF217" s="3061"/>
      <c r="AG217" s="306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2"/>
      <c r="AC223" s="3242"/>
      <c r="AD223" s="3242"/>
      <c r="AE223" s="3242"/>
      <c r="AF223" s="3242"/>
      <c r="AG223" s="3242"/>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2"/>
      <c r="AC226" s="3242"/>
      <c r="AD226" s="3242"/>
      <c r="AE226" s="3242"/>
      <c r="AF226" s="3242"/>
      <c r="AG226" s="3242"/>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3"/>
      <c r="AC227" s="3273"/>
      <c r="AD227" s="3273"/>
      <c r="AE227" s="3273"/>
      <c r="AF227" s="3273"/>
      <c r="AG227" s="3273"/>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0">
        <f>IFERROR(AB226/AB227,0)</f>
        <v>0</v>
      </c>
      <c r="AC228" s="3250"/>
      <c r="AD228" s="3250"/>
      <c r="AE228" s="3250"/>
      <c r="AF228" s="3250"/>
      <c r="AG228" s="325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7">
        <f>MAX(AB223,AB228)</f>
        <v>0</v>
      </c>
      <c r="AC230" s="3237"/>
      <c r="AD230" s="3237"/>
      <c r="AE230" s="3237"/>
      <c r="AF230" s="3237"/>
      <c r="AG230" s="323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3">
        <f>AB217+AB230</f>
        <v>0</v>
      </c>
      <c r="AC233" s="3073"/>
      <c r="AD233" s="3073"/>
      <c r="AE233" s="3073"/>
      <c r="AF233" s="3073"/>
      <c r="AG233" s="307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6">
        <v>0.05</v>
      </c>
      <c r="AC234" s="3106"/>
      <c r="AD234" s="3106"/>
      <c r="AE234" s="3106"/>
      <c r="AF234" s="3106"/>
      <c r="AG234" s="3106"/>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7">
        <f>AB233-(AB233*AB234)</f>
        <v>0</v>
      </c>
      <c r="AC235" s="3107"/>
      <c r="AD235" s="3107"/>
      <c r="AE235" s="3107"/>
      <c r="AF235" s="3107"/>
      <c r="AG235" s="3107"/>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3">
        <f>AB235/AB241</f>
        <v>0</v>
      </c>
      <c r="AC237" s="3073"/>
      <c r="AD237" s="3073"/>
      <c r="AE237" s="3073"/>
      <c r="AF237" s="3073"/>
      <c r="AG237" s="307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4">
        <v>15</v>
      </c>
      <c r="AC239" s="3074"/>
      <c r="AD239" s="3074"/>
      <c r="AE239" s="3074"/>
      <c r="AF239" s="3074"/>
      <c r="AG239" s="3074"/>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8">
        <v>0.04</v>
      </c>
      <c r="AC240" s="3108"/>
      <c r="AD240" s="3108"/>
      <c r="AE240" s="3108"/>
      <c r="AF240" s="3108"/>
      <c r="AG240" s="3108"/>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9">
        <v>1.1499999999999999</v>
      </c>
      <c r="AC241" s="3109"/>
      <c r="AD241" s="3109"/>
      <c r="AE241" s="3109"/>
      <c r="AF241" s="3109"/>
      <c r="AG241" s="310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9">
        <f>PV(AB240/12,AB239*12,-AB237/12, ,0)</f>
        <v>0</v>
      </c>
      <c r="AC243" s="3100"/>
      <c r="AD243" s="3100"/>
      <c r="AE243" s="3100"/>
      <c r="AF243" s="3100"/>
      <c r="AG243" s="310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3">
        <f>IFERROR(('Sources and Uses Budget'!D105/'Sources and Uses Budget'!B105),0)</f>
        <v>5.2130947496966057E-3</v>
      </c>
      <c r="AC249" s="3104"/>
      <c r="AD249" s="3104"/>
      <c r="AE249" s="3104"/>
      <c r="AF249" s="3104"/>
      <c r="AG249" s="310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3">
        <f>AD194*(1-AB249)</f>
        <v>31533750.109529369</v>
      </c>
      <c r="AH251" s="3093"/>
      <c r="AI251" s="3093"/>
      <c r="AJ251" s="3093"/>
      <c r="AK251" s="3093"/>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3">
        <f>'Sources and Uses Budget'!C105</f>
        <v>188227703</v>
      </c>
      <c r="AH252" s="3093"/>
      <c r="AI252" s="3093"/>
      <c r="AJ252" s="3093"/>
      <c r="AK252" s="309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4">
        <f>ROUNDDOWN(IF(AND(C274="Yes",AK72=10),((AG251*2)/AG252),AG251/AG252),2)</f>
        <v>0.16</v>
      </c>
      <c r="AH253" s="3094"/>
      <c r="AI253" s="3094"/>
      <c r="AJ253" s="3094"/>
      <c r="AK253" s="3094"/>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95">
        <f>IF(AG253=0,0,IF((AG253*100)&gt;8,8,(AG253*100)))</f>
        <v>8</v>
      </c>
      <c r="AL256" s="3095"/>
      <c r="AM256" s="3096"/>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7" t="s">
        <v>578</v>
      </c>
      <c r="D261" s="3087"/>
      <c r="E261" s="940"/>
      <c r="F261" s="3258" t="s">
        <v>2415</v>
      </c>
      <c r="G261" s="3259"/>
      <c r="H261" s="3259"/>
      <c r="I261" s="3259"/>
      <c r="J261" s="3259"/>
      <c r="K261" s="3259"/>
      <c r="L261" s="3259"/>
      <c r="M261" s="3259"/>
      <c r="N261" s="3259"/>
      <c r="O261" s="3259"/>
      <c r="P261" s="3259"/>
      <c r="Q261" s="3259"/>
      <c r="R261" s="3259"/>
      <c r="S261" s="3259"/>
      <c r="T261" s="3259"/>
      <c r="U261" s="3259"/>
      <c r="V261" s="3259"/>
      <c r="W261" s="3259"/>
      <c r="X261" s="3259"/>
      <c r="Y261" s="3259"/>
      <c r="Z261" s="3259"/>
      <c r="AA261" s="3259"/>
      <c r="AB261" s="3259"/>
      <c r="AC261" s="3259"/>
      <c r="AD261" s="3260"/>
      <c r="AE261" s="943"/>
      <c r="AF261" s="1066"/>
      <c r="AG261" s="3088" t="s">
        <v>1634</v>
      </c>
      <c r="AH261" s="3088"/>
      <c r="AI261" s="3088"/>
      <c r="AJ261" s="3088"/>
      <c r="AK261" s="1026"/>
      <c r="AL261" s="1026"/>
      <c r="AM261" s="1026"/>
      <c r="AN261" s="1061"/>
      <c r="AO261" s="943"/>
      <c r="AS261" s="21"/>
      <c r="AT261" s="21"/>
    </row>
    <row r="262" spans="1:81" ht="13.7" customHeight="1">
      <c r="A262" s="1060"/>
      <c r="B262" s="1065"/>
      <c r="C262" s="1067"/>
      <c r="D262" s="943"/>
      <c r="E262" s="940"/>
      <c r="F262" s="3261"/>
      <c r="G262" s="3262"/>
      <c r="H262" s="3262"/>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62"/>
      <c r="AD262" s="326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1"/>
      <c r="G263" s="3262"/>
      <c r="H263" s="3262"/>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62"/>
      <c r="AD263" s="3263"/>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9"/>
      <c r="D264" s="3089"/>
      <c r="E264" s="940"/>
      <c r="F264" s="3264"/>
      <c r="G264" s="3265"/>
      <c r="H264" s="3265"/>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65"/>
      <c r="AD264" s="3266"/>
      <c r="AE264" s="943"/>
      <c r="AF264" s="1066"/>
      <c r="AG264" s="3088"/>
      <c r="AH264" s="3088"/>
      <c r="AI264" s="3088"/>
      <c r="AJ264" s="3088"/>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95">
        <f>IF($C$261="yes",10,0)</f>
        <v>10</v>
      </c>
      <c r="AL267" s="3095"/>
      <c r="AM267" s="3096"/>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6" t="s">
        <v>1653</v>
      </c>
      <c r="B274" s="3116"/>
      <c r="C274" s="3087" t="s">
        <v>626</v>
      </c>
      <c r="D274" s="3087"/>
      <c r="E274" s="940"/>
      <c r="F274" s="3117" t="s">
        <v>1654</v>
      </c>
      <c r="G274" s="3118"/>
      <c r="H274" s="3118"/>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18"/>
      <c r="AD274" s="3119"/>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10"/>
      <c r="G275" s="3111"/>
      <c r="H275" s="3111"/>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111"/>
      <c r="AD275" s="311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0"/>
      <c r="G276" s="3111"/>
      <c r="H276" s="3111"/>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111"/>
      <c r="AD276" s="311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0" t="s">
        <v>1656</v>
      </c>
      <c r="G277" s="3111"/>
      <c r="H277" s="3111"/>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111"/>
      <c r="AD277" s="3112"/>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10"/>
      <c r="G278" s="3111"/>
      <c r="H278" s="3111"/>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111"/>
      <c r="AD278" s="3112"/>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10" t="s">
        <v>1657</v>
      </c>
      <c r="G279" s="3111"/>
      <c r="H279" s="3111"/>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111"/>
      <c r="AD279" s="3112"/>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10"/>
      <c r="G280" s="3111"/>
      <c r="H280" s="3111"/>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111"/>
      <c r="AD280" s="311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0" t="s">
        <v>1658</v>
      </c>
      <c r="G281" s="3111"/>
      <c r="H281" s="3111"/>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111"/>
      <c r="AD281" s="311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3"/>
      <c r="G282" s="3114"/>
      <c r="H282" s="3114"/>
      <c r="I282" s="3114"/>
      <c r="J282" s="3114"/>
      <c r="K282" s="3114"/>
      <c r="L282" s="3114"/>
      <c r="M282" s="3114"/>
      <c r="N282" s="3114"/>
      <c r="O282" s="3114"/>
      <c r="P282" s="3114"/>
      <c r="Q282" s="3114"/>
      <c r="R282" s="3114"/>
      <c r="S282" s="3114"/>
      <c r="T282" s="3114"/>
      <c r="U282" s="3114"/>
      <c r="V282" s="3114"/>
      <c r="W282" s="3114"/>
      <c r="X282" s="3114"/>
      <c r="Y282" s="3114"/>
      <c r="Z282" s="3114"/>
      <c r="AA282" s="3114"/>
      <c r="AB282" s="3114"/>
      <c r="AC282" s="3114"/>
      <c r="AD282" s="311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6" t="s">
        <v>1659</v>
      </c>
      <c r="B284" s="3116"/>
      <c r="C284" s="3087" t="s">
        <v>626</v>
      </c>
      <c r="D284" s="3087"/>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10" t="s">
        <v>1662</v>
      </c>
      <c r="G285" s="3111"/>
      <c r="H285" s="3111"/>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111"/>
      <c r="AD285" s="3112"/>
      <c r="AE285" s="944"/>
      <c r="AF285" s="944"/>
      <c r="AG285" s="944"/>
      <c r="AH285" s="944"/>
      <c r="AI285" s="944"/>
      <c r="AJ285" s="943"/>
      <c r="AK285" s="1026"/>
      <c r="AL285" s="1026"/>
      <c r="AM285" s="1026"/>
      <c r="AR285" s="1086"/>
    </row>
    <row r="286" spans="1:53" ht="15" customHeight="1">
      <c r="A286" s="1060"/>
      <c r="B286" s="944"/>
      <c r="C286" s="943"/>
      <c r="D286" s="944"/>
      <c r="E286" s="943"/>
      <c r="F286" s="3110"/>
      <c r="G286" s="3111"/>
      <c r="H286" s="3111"/>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111"/>
      <c r="AD286" s="3112"/>
      <c r="AE286" s="944"/>
      <c r="AF286" s="944"/>
      <c r="AG286" s="944"/>
      <c r="AH286" s="944"/>
      <c r="AI286" s="944"/>
      <c r="AJ286" s="943"/>
      <c r="AK286" s="1026"/>
      <c r="AL286" s="1026"/>
      <c r="AM286" s="1026"/>
      <c r="AR286" s="1086"/>
    </row>
    <row r="287" spans="1:53">
      <c r="A287" s="1060"/>
      <c r="B287" s="944"/>
      <c r="C287" s="943"/>
      <c r="D287" s="944"/>
      <c r="E287" s="943"/>
      <c r="F287" s="3110" t="s">
        <v>1657</v>
      </c>
      <c r="G287" s="3111"/>
      <c r="H287" s="3111"/>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111"/>
      <c r="AD287" s="311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0"/>
      <c r="G288" s="3111"/>
      <c r="H288" s="3111"/>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111"/>
      <c r="AD288" s="3112"/>
      <c r="AE288" s="944"/>
      <c r="AF288" s="944"/>
      <c r="AG288" s="944"/>
      <c r="AH288" s="944"/>
      <c r="AI288" s="944"/>
      <c r="AJ288" s="943"/>
      <c r="AK288" s="1026"/>
      <c r="AL288" s="1026"/>
      <c r="AM288" s="1026"/>
      <c r="AP288" s="1079"/>
      <c r="AQ288" s="968"/>
      <c r="AR288" s="1086"/>
    </row>
    <row r="289" spans="1:60">
      <c r="A289" s="1060"/>
      <c r="B289" s="944"/>
      <c r="C289" s="943"/>
      <c r="D289" s="944"/>
      <c r="E289" s="943"/>
      <c r="F289" s="3110" t="s">
        <v>1663</v>
      </c>
      <c r="G289" s="3111"/>
      <c r="H289" s="3111"/>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111"/>
      <c r="AD289" s="3112"/>
      <c r="AE289" s="944"/>
      <c r="AF289" s="944"/>
      <c r="AG289" s="944"/>
      <c r="AH289" s="944"/>
      <c r="AI289" s="944"/>
      <c r="AJ289" s="943"/>
      <c r="AK289" s="1026"/>
      <c r="AL289" s="1026"/>
      <c r="AM289" s="1026"/>
      <c r="AP289" s="1079"/>
      <c r="AQ289" s="968"/>
      <c r="AR289" s="1086"/>
    </row>
    <row r="290" spans="1:60">
      <c r="A290" s="1060"/>
      <c r="B290" s="944"/>
      <c r="C290" s="943"/>
      <c r="D290" s="944"/>
      <c r="E290" s="943"/>
      <c r="F290" s="3113"/>
      <c r="G290" s="3114"/>
      <c r="H290" s="3114"/>
      <c r="I290" s="3114"/>
      <c r="J290" s="3114"/>
      <c r="K290" s="3114"/>
      <c r="L290" s="3114"/>
      <c r="M290" s="3114"/>
      <c r="N290" s="3114"/>
      <c r="O290" s="3114"/>
      <c r="P290" s="3114"/>
      <c r="Q290" s="3114"/>
      <c r="R290" s="3114"/>
      <c r="S290" s="3114"/>
      <c r="T290" s="3114"/>
      <c r="U290" s="3114"/>
      <c r="V290" s="3114"/>
      <c r="W290" s="3114"/>
      <c r="X290" s="3114"/>
      <c r="Y290" s="3114"/>
      <c r="Z290" s="3114"/>
      <c r="AA290" s="3114"/>
      <c r="AB290" s="3114"/>
      <c r="AC290" s="3114"/>
      <c r="AD290" s="311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6" t="s">
        <v>1664</v>
      </c>
      <c r="B292" s="3116"/>
      <c r="C292" s="3087" t="s">
        <v>578</v>
      </c>
      <c r="D292" s="3087"/>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10" t="s">
        <v>1665</v>
      </c>
      <c r="G293" s="3111"/>
      <c r="H293" s="3111"/>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111"/>
      <c r="AD293" s="3112"/>
      <c r="AE293" s="944"/>
      <c r="AF293" s="944"/>
      <c r="AG293" s="1012"/>
      <c r="AH293" s="944"/>
      <c r="AI293" s="944"/>
      <c r="AJ293" s="943"/>
      <c r="AK293" s="1026"/>
      <c r="AL293" s="1026"/>
      <c r="AM293" s="1026"/>
      <c r="AN293" s="110"/>
      <c r="AO293" s="51"/>
      <c r="AP293" s="950" t="s">
        <v>1384</v>
      </c>
      <c r="AR293" s="21"/>
    </row>
    <row r="294" spans="1:60" s="21" customFormat="1">
      <c r="F294" s="3110"/>
      <c r="G294" s="3111"/>
      <c r="H294" s="3111"/>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111"/>
      <c r="AD294" s="3112"/>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20" t="s">
        <v>2384</v>
      </c>
      <c r="G298" s="3121"/>
      <c r="H298" s="3121"/>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21"/>
      <c r="AD298" s="312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20"/>
      <c r="G299" s="3121"/>
      <c r="H299" s="3121"/>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21"/>
      <c r="AD299" s="312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20"/>
      <c r="G300" s="3121"/>
      <c r="H300" s="3121"/>
      <c r="I300" s="3121"/>
      <c r="J300" s="3121"/>
      <c r="K300" s="3121"/>
      <c r="L300" s="3121"/>
      <c r="M300" s="3121"/>
      <c r="N300" s="3121"/>
      <c r="O300" s="3121"/>
      <c r="P300" s="3121"/>
      <c r="Q300" s="3121"/>
      <c r="R300" s="3121"/>
      <c r="S300" s="3121"/>
      <c r="T300" s="3121"/>
      <c r="U300" s="3121"/>
      <c r="V300" s="3121"/>
      <c r="W300" s="3121"/>
      <c r="X300" s="3121"/>
      <c r="Y300" s="3121"/>
      <c r="Z300" s="3121"/>
      <c r="AA300" s="3121"/>
      <c r="AB300" s="3121"/>
      <c r="AC300" s="3121"/>
      <c r="AD300" s="312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20"/>
      <c r="G301" s="3121"/>
      <c r="H301" s="3121"/>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21"/>
      <c r="AD301" s="312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23"/>
      <c r="G302" s="3124"/>
      <c r="H302" s="3124"/>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24"/>
      <c r="AD302" s="312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26" t="s">
        <v>1384</v>
      </c>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26"/>
      <c r="AD306" s="3127"/>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26"/>
      <c r="AD307" s="3127"/>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26"/>
      <c r="AD308" s="3127"/>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28"/>
      <c r="J309" s="3128"/>
      <c r="K309" s="3128"/>
      <c r="L309" s="3128"/>
      <c r="M309" s="3128"/>
      <c r="N309" s="3128"/>
      <c r="O309" s="3128"/>
      <c r="P309" s="3128"/>
      <c r="Q309" s="3128"/>
      <c r="R309" s="3128"/>
      <c r="S309" s="3128"/>
      <c r="T309" s="3128"/>
      <c r="U309" s="3128"/>
      <c r="V309" s="3128"/>
      <c r="W309" s="3128"/>
      <c r="X309" s="3128"/>
      <c r="Y309" s="3128"/>
      <c r="Z309" s="3128"/>
      <c r="AA309" s="3128"/>
      <c r="AB309" s="3128"/>
      <c r="AC309" s="3128"/>
      <c r="AD309" s="3129"/>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26" t="s">
        <v>1990</v>
      </c>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26"/>
      <c r="AD311" s="312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26"/>
      <c r="AD312" s="3127"/>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28"/>
      <c r="J313" s="3128"/>
      <c r="K313" s="3128"/>
      <c r="L313" s="3128"/>
      <c r="M313" s="3128"/>
      <c r="N313" s="3128"/>
      <c r="O313" s="3128"/>
      <c r="P313" s="3128"/>
      <c r="Q313" s="3128"/>
      <c r="R313" s="3128"/>
      <c r="S313" s="3128"/>
      <c r="T313" s="3128"/>
      <c r="U313" s="3128"/>
      <c r="V313" s="3128"/>
      <c r="W313" s="3128"/>
      <c r="X313" s="3128"/>
      <c r="Y313" s="3128"/>
      <c r="Z313" s="3128"/>
      <c r="AA313" s="3128"/>
      <c r="AB313" s="3128"/>
      <c r="AC313" s="3128"/>
      <c r="AD313" s="3129"/>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16" t="s">
        <v>1668</v>
      </c>
      <c r="B315" s="3116"/>
      <c r="C315" s="3087" t="s">
        <v>626</v>
      </c>
      <c r="D315" s="3087"/>
      <c r="E315" s="940"/>
      <c r="F315" s="3019" t="s">
        <v>1669</v>
      </c>
      <c r="G315" s="3020"/>
      <c r="H315" s="3020"/>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20"/>
      <c r="AD315" s="3021"/>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25"/>
      <c r="G316" s="3026"/>
      <c r="H316" s="3026"/>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26"/>
      <c r="AD316" s="3027"/>
      <c r="AE316" s="944"/>
      <c r="AF316" s="944"/>
      <c r="AG316" s="944"/>
      <c r="AH316" s="944"/>
      <c r="AI316" s="944"/>
      <c r="AJ316" s="943"/>
      <c r="AK316" s="1026"/>
      <c r="AL316" s="1026"/>
      <c r="AM316" s="1026"/>
      <c r="AN316" s="110"/>
      <c r="AO316" s="51"/>
    </row>
    <row r="317" spans="1:60" ht="15" customHeight="1">
      <c r="A317" s="1060"/>
      <c r="B317" s="944"/>
      <c r="C317" s="944"/>
      <c r="D317" s="944"/>
      <c r="E317" s="944"/>
      <c r="F317" s="3025"/>
      <c r="G317" s="3026"/>
      <c r="H317" s="3026"/>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26"/>
      <c r="AD317" s="302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90">
        <f>AP279</f>
        <v>9</v>
      </c>
      <c r="AL320" s="3091"/>
      <c r="AM320" s="309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0" t="s">
        <v>1585</v>
      </c>
      <c r="AF323" s="3080"/>
      <c r="AG323" s="3080"/>
      <c r="AH323" s="3080"/>
      <c r="AI323" s="3080"/>
      <c r="AJ323" s="3080"/>
      <c r="AK323" s="308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1" t="s">
        <v>2192</v>
      </c>
      <c r="C325" s="3111"/>
      <c r="D325" s="3111"/>
      <c r="E325" s="3111"/>
      <c r="F325" s="3111"/>
      <c r="G325" s="3111"/>
      <c r="H325" s="3111"/>
      <c r="I325" s="3111"/>
      <c r="J325" s="3111"/>
      <c r="K325" s="3111"/>
      <c r="L325" s="3111"/>
      <c r="M325" s="3111"/>
      <c r="N325" s="3111"/>
      <c r="O325" s="3111"/>
      <c r="P325" s="3111"/>
      <c r="Q325" s="3111"/>
      <c r="R325" s="3111"/>
      <c r="S325" s="3111"/>
      <c r="T325" s="3111"/>
      <c r="U325" s="3111"/>
      <c r="V325" s="3111"/>
      <c r="W325" s="3111"/>
      <c r="X325" s="3111"/>
      <c r="Y325" s="3111"/>
      <c r="Z325" s="3111"/>
      <c r="AA325" s="3111"/>
      <c r="AB325" s="3111"/>
      <c r="AC325" s="3111"/>
      <c r="AD325" s="3111"/>
      <c r="AE325" s="3111"/>
      <c r="AF325" s="3111"/>
      <c r="AG325" s="3111"/>
      <c r="AH325" s="3111"/>
      <c r="AI325" s="3111"/>
      <c r="AJ325" s="3111"/>
      <c r="AK325" s="1078"/>
      <c r="AL325" s="967"/>
      <c r="AM325" s="1027"/>
      <c r="AN325" s="1000"/>
    </row>
    <row r="326" spans="1:42" s="943" customFormat="1" ht="12.75" customHeight="1">
      <c r="A326" s="1027"/>
      <c r="B326" s="3111"/>
      <c r="C326" s="3111"/>
      <c r="D326" s="3111"/>
      <c r="E326" s="3111"/>
      <c r="F326" s="3111"/>
      <c r="G326" s="3111"/>
      <c r="H326" s="3111"/>
      <c r="I326" s="3111"/>
      <c r="J326" s="3111"/>
      <c r="K326" s="3111"/>
      <c r="L326" s="3111"/>
      <c r="M326" s="3111"/>
      <c r="N326" s="3111"/>
      <c r="O326" s="3111"/>
      <c r="P326" s="3111"/>
      <c r="Q326" s="3111"/>
      <c r="R326" s="3111"/>
      <c r="S326" s="3111"/>
      <c r="T326" s="3111"/>
      <c r="U326" s="3111"/>
      <c r="V326" s="3111"/>
      <c r="W326" s="3111"/>
      <c r="X326" s="3111"/>
      <c r="Y326" s="3111"/>
      <c r="Z326" s="3111"/>
      <c r="AA326" s="3111"/>
      <c r="AB326" s="3111"/>
      <c r="AC326" s="3111"/>
      <c r="AD326" s="3111"/>
      <c r="AE326" s="3111"/>
      <c r="AF326" s="3111"/>
      <c r="AG326" s="3111"/>
      <c r="AH326" s="3111"/>
      <c r="AI326" s="3111"/>
      <c r="AJ326" s="3111"/>
      <c r="AK326" s="1078"/>
      <c r="AL326" s="967"/>
      <c r="AM326" s="1027"/>
      <c r="AN326" s="1000"/>
    </row>
    <row r="327" spans="1:42" s="943" customFormat="1" ht="12.75" customHeight="1">
      <c r="A327" s="1027"/>
      <c r="B327" s="3111"/>
      <c r="C327" s="3111"/>
      <c r="D327" s="3111"/>
      <c r="E327" s="3111"/>
      <c r="F327" s="3111"/>
      <c r="G327" s="3111"/>
      <c r="H327" s="3111"/>
      <c r="I327" s="3111"/>
      <c r="J327" s="3111"/>
      <c r="K327" s="3111"/>
      <c r="L327" s="3111"/>
      <c r="M327" s="3111"/>
      <c r="N327" s="3111"/>
      <c r="O327" s="3111"/>
      <c r="P327" s="3111"/>
      <c r="Q327" s="3111"/>
      <c r="R327" s="3111"/>
      <c r="S327" s="3111"/>
      <c r="T327" s="3111"/>
      <c r="U327" s="3111"/>
      <c r="V327" s="3111"/>
      <c r="W327" s="3111"/>
      <c r="X327" s="3111"/>
      <c r="Y327" s="3111"/>
      <c r="Z327" s="3111"/>
      <c r="AA327" s="3111"/>
      <c r="AB327" s="3111"/>
      <c r="AC327" s="3111"/>
      <c r="AD327" s="3111"/>
      <c r="AE327" s="3111"/>
      <c r="AF327" s="3111"/>
      <c r="AG327" s="3111"/>
      <c r="AH327" s="3111"/>
      <c r="AI327" s="3111"/>
      <c r="AJ327" s="3111"/>
      <c r="AK327" s="1078"/>
      <c r="AL327" s="967"/>
      <c r="AM327" s="1027"/>
      <c r="AN327" s="1000"/>
    </row>
    <row r="328" spans="1:42" s="943" customFormat="1" ht="12.75" customHeight="1">
      <c r="A328" s="1027"/>
      <c r="B328" s="3111"/>
      <c r="C328" s="3111"/>
      <c r="D328" s="3111"/>
      <c r="E328" s="3111"/>
      <c r="F328" s="3111"/>
      <c r="G328" s="3111"/>
      <c r="H328" s="3111"/>
      <c r="I328" s="3111"/>
      <c r="J328" s="3111"/>
      <c r="K328" s="3111"/>
      <c r="L328" s="3111"/>
      <c r="M328" s="3111"/>
      <c r="N328" s="3111"/>
      <c r="O328" s="3111"/>
      <c r="P328" s="3111"/>
      <c r="Q328" s="3111"/>
      <c r="R328" s="3111"/>
      <c r="S328" s="3111"/>
      <c r="T328" s="3111"/>
      <c r="U328" s="3111"/>
      <c r="V328" s="3111"/>
      <c r="W328" s="3111"/>
      <c r="X328" s="3111"/>
      <c r="Y328" s="3111"/>
      <c r="Z328" s="3111"/>
      <c r="AA328" s="3111"/>
      <c r="AB328" s="3111"/>
      <c r="AC328" s="3111"/>
      <c r="AD328" s="3111"/>
      <c r="AE328" s="3111"/>
      <c r="AF328" s="3111"/>
      <c r="AG328" s="3111"/>
      <c r="AH328" s="3111"/>
      <c r="AI328" s="3111"/>
      <c r="AJ328" s="3111"/>
      <c r="AK328" s="1078"/>
      <c r="AL328" s="967"/>
      <c r="AM328" s="1027"/>
      <c r="AN328" s="1000"/>
    </row>
    <row r="329" spans="1:42" s="943" customFormat="1" ht="12.75" customHeight="1">
      <c r="A329" s="1027"/>
      <c r="B329" s="3111"/>
      <c r="C329" s="3111"/>
      <c r="D329" s="3111"/>
      <c r="E329" s="3111"/>
      <c r="F329" s="3111"/>
      <c r="G329" s="3111"/>
      <c r="H329" s="3111"/>
      <c r="I329" s="3111"/>
      <c r="J329" s="3111"/>
      <c r="K329" s="3111"/>
      <c r="L329" s="3111"/>
      <c r="M329" s="3111"/>
      <c r="N329" s="3111"/>
      <c r="O329" s="3111"/>
      <c r="P329" s="3111"/>
      <c r="Q329" s="3111"/>
      <c r="R329" s="3111"/>
      <c r="S329" s="3111"/>
      <c r="T329" s="3111"/>
      <c r="U329" s="3111"/>
      <c r="V329" s="3111"/>
      <c r="W329" s="3111"/>
      <c r="X329" s="3111"/>
      <c r="Y329" s="3111"/>
      <c r="Z329" s="3111"/>
      <c r="AA329" s="3111"/>
      <c r="AB329" s="3111"/>
      <c r="AC329" s="3111"/>
      <c r="AD329" s="3111"/>
      <c r="AE329" s="3111"/>
      <c r="AF329" s="3111"/>
      <c r="AG329" s="3111"/>
      <c r="AH329" s="3111"/>
      <c r="AI329" s="3111"/>
      <c r="AJ329" s="3111"/>
      <c r="AK329" s="1078"/>
      <c r="AL329" s="967"/>
      <c r="AM329" s="1027"/>
      <c r="AN329" s="1000"/>
    </row>
    <row r="330" spans="1:42" s="943" customFormat="1" ht="12.75" customHeight="1">
      <c r="A330" s="1027"/>
      <c r="B330" s="3111"/>
      <c r="C330" s="3111"/>
      <c r="D330" s="3111"/>
      <c r="E330" s="3111"/>
      <c r="F330" s="3111"/>
      <c r="G330" s="3111"/>
      <c r="H330" s="3111"/>
      <c r="I330" s="3111"/>
      <c r="J330" s="3111"/>
      <c r="K330" s="3111"/>
      <c r="L330" s="3111"/>
      <c r="M330" s="3111"/>
      <c r="N330" s="3111"/>
      <c r="O330" s="3111"/>
      <c r="P330" s="3111"/>
      <c r="Q330" s="3111"/>
      <c r="R330" s="3111"/>
      <c r="S330" s="3111"/>
      <c r="T330" s="3111"/>
      <c r="U330" s="3111"/>
      <c r="V330" s="3111"/>
      <c r="W330" s="3111"/>
      <c r="X330" s="3111"/>
      <c r="Y330" s="3111"/>
      <c r="Z330" s="3111"/>
      <c r="AA330" s="3111"/>
      <c r="AB330" s="3111"/>
      <c r="AC330" s="3111"/>
      <c r="AD330" s="3111"/>
      <c r="AE330" s="3111"/>
      <c r="AF330" s="3111"/>
      <c r="AG330" s="3111"/>
      <c r="AH330" s="3111"/>
      <c r="AI330" s="3111"/>
      <c r="AJ330" s="3111"/>
      <c r="AK330" s="1078"/>
      <c r="AL330" s="967"/>
      <c r="AM330" s="1027"/>
      <c r="AN330" s="1000"/>
    </row>
    <row r="331" spans="1:42" s="943" customFormat="1" ht="12.75" customHeight="1">
      <c r="A331" s="1027"/>
      <c r="B331" s="3111"/>
      <c r="C331" s="3111"/>
      <c r="D331" s="3111"/>
      <c r="E331" s="3111"/>
      <c r="F331" s="3111"/>
      <c r="G331" s="3111"/>
      <c r="H331" s="3111"/>
      <c r="I331" s="3111"/>
      <c r="J331" s="3111"/>
      <c r="K331" s="3111"/>
      <c r="L331" s="3111"/>
      <c r="M331" s="3111"/>
      <c r="N331" s="3111"/>
      <c r="O331" s="3111"/>
      <c r="P331" s="3111"/>
      <c r="Q331" s="3111"/>
      <c r="R331" s="3111"/>
      <c r="S331" s="3111"/>
      <c r="T331" s="3111"/>
      <c r="U331" s="3111"/>
      <c r="V331" s="3111"/>
      <c r="W331" s="3111"/>
      <c r="X331" s="3111"/>
      <c r="Y331" s="3111"/>
      <c r="Z331" s="3111"/>
      <c r="AA331" s="3111"/>
      <c r="AB331" s="3111"/>
      <c r="AC331" s="3111"/>
      <c r="AD331" s="3111"/>
      <c r="AE331" s="3111"/>
      <c r="AF331" s="3111"/>
      <c r="AG331" s="3111"/>
      <c r="AH331" s="3111"/>
      <c r="AI331" s="3111"/>
      <c r="AJ331" s="3111"/>
      <c r="AK331" s="1078"/>
      <c r="AL331" s="967"/>
      <c r="AM331" s="1027"/>
      <c r="AN331" s="1000"/>
    </row>
    <row r="332" spans="1:42" ht="12.75" customHeight="1">
      <c r="A332" s="1027"/>
      <c r="B332" s="3111"/>
      <c r="C332" s="3111"/>
      <c r="D332" s="3111"/>
      <c r="E332" s="3111"/>
      <c r="F332" s="3111"/>
      <c r="G332" s="3111"/>
      <c r="H332" s="3111"/>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111"/>
      <c r="AD332" s="3111"/>
      <c r="AE332" s="3111"/>
      <c r="AF332" s="3111"/>
      <c r="AG332" s="3111"/>
      <c r="AH332" s="3111"/>
      <c r="AI332" s="3111"/>
      <c r="AJ332" s="3111"/>
      <c r="AK332" s="1078"/>
      <c r="AL332" s="967"/>
      <c r="AM332" s="1027"/>
    </row>
    <row r="333" spans="1:42" s="943" customFormat="1" ht="12.75" customHeight="1">
      <c r="A333" s="1060"/>
      <c r="B333" s="3111"/>
      <c r="C333" s="3111"/>
      <c r="D333" s="3111"/>
      <c r="E333" s="3111"/>
      <c r="F333" s="3111"/>
      <c r="G333" s="3111"/>
      <c r="H333" s="3111"/>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111"/>
      <c r="AD333" s="3111"/>
      <c r="AE333" s="3111"/>
      <c r="AF333" s="3111"/>
      <c r="AG333" s="3111"/>
      <c r="AH333" s="3111"/>
      <c r="AI333" s="3111"/>
      <c r="AJ333" s="311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6" t="s">
        <v>1609</v>
      </c>
      <c r="AG339" s="3066"/>
      <c r="AH339" s="3066"/>
      <c r="AI339" s="3066"/>
      <c r="AJ339" s="3066"/>
      <c r="AK339" s="3066"/>
      <c r="AL339" s="3066"/>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6" t="s">
        <v>1675</v>
      </c>
      <c r="AG346" s="3066"/>
      <c r="AH346" s="3066"/>
      <c r="AI346" s="3066"/>
      <c r="AJ346" s="3066"/>
      <c r="AK346" s="3066"/>
      <c r="AL346" s="3066"/>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6" t="s">
        <v>1649</v>
      </c>
      <c r="AG352" s="3066"/>
      <c r="AH352" s="3066"/>
      <c r="AI352" s="3066"/>
      <c r="AJ352" s="3066"/>
      <c r="AK352" s="3066"/>
      <c r="AL352" s="3066"/>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6" t="s">
        <v>1678</v>
      </c>
      <c r="AG358" s="3066"/>
      <c r="AH358" s="3066"/>
      <c r="AI358" s="3066"/>
      <c r="AJ358" s="3066"/>
      <c r="AK358" s="3066"/>
      <c r="AL358" s="3066"/>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33" t="s">
        <v>1384</v>
      </c>
      <c r="P362" s="3133"/>
      <c r="Q362" s="3133"/>
      <c r="R362" s="3133"/>
      <c r="S362" s="3133"/>
      <c r="T362" s="3133"/>
      <c r="U362" s="3133"/>
      <c r="V362" s="3133"/>
      <c r="W362" s="3133"/>
      <c r="X362" s="3133"/>
      <c r="Y362" s="3133"/>
      <c r="Z362" s="3133"/>
      <c r="AA362" s="3133"/>
      <c r="AB362" s="313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6" t="s">
        <v>1623</v>
      </c>
      <c r="AG364" s="3066"/>
      <c r="AH364" s="3066"/>
      <c r="AI364" s="3066"/>
      <c r="AJ364" s="3066"/>
      <c r="AK364" s="3066"/>
      <c r="AL364" s="3066"/>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30" t="s">
        <v>725</v>
      </c>
      <c r="I367" s="313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32" t="s">
        <v>626</v>
      </c>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32"/>
      <c r="AD375" s="3132"/>
      <c r="AE375" s="3132"/>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84" t="s">
        <v>626</v>
      </c>
      <c r="C377" s="3084"/>
      <c r="D377" s="1644"/>
      <c r="E377" s="3111" t="s">
        <v>1682</v>
      </c>
      <c r="F377" s="3111"/>
      <c r="G377" s="3111"/>
      <c r="H377" s="3111"/>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111"/>
      <c r="AD377" s="3111"/>
      <c r="AE377" s="3111"/>
      <c r="AF377" s="3111"/>
      <c r="AG377" s="3111"/>
      <c r="AH377" s="1644"/>
      <c r="AI377" s="1644"/>
      <c r="AJ377" s="1644"/>
      <c r="AK377" s="1644"/>
      <c r="AL377" s="1644"/>
      <c r="AN377" s="1000"/>
    </row>
    <row r="378" spans="1:46" s="943" customFormat="1" ht="12.75" customHeight="1">
      <c r="A378" s="1060"/>
      <c r="B378" s="1023"/>
      <c r="C378" s="1639"/>
      <c r="D378" s="1644"/>
      <c r="E378" s="3111"/>
      <c r="F378" s="3111"/>
      <c r="G378" s="3111"/>
      <c r="H378" s="3111"/>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111"/>
      <c r="AD378" s="3111"/>
      <c r="AE378" s="3111"/>
      <c r="AF378" s="3111"/>
      <c r="AG378" s="3111"/>
      <c r="AH378" s="1644"/>
      <c r="AI378" s="1644"/>
      <c r="AJ378" s="1644"/>
      <c r="AK378" s="1644"/>
      <c r="AL378" s="1644"/>
      <c r="AN378" s="1000"/>
    </row>
    <row r="379" spans="1:46" s="943" customFormat="1" ht="12.75" customHeight="1">
      <c r="A379" s="1060"/>
      <c r="B379" s="1023"/>
      <c r="C379" s="1639"/>
      <c r="D379" s="1644"/>
      <c r="E379" s="3111"/>
      <c r="F379" s="3111"/>
      <c r="G379" s="3111"/>
      <c r="H379" s="3111"/>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111"/>
      <c r="AD379" s="3111"/>
      <c r="AE379" s="3111"/>
      <c r="AF379" s="3111"/>
      <c r="AG379" s="3111"/>
      <c r="AH379" s="1644"/>
      <c r="AI379" s="1644"/>
      <c r="AJ379" s="1644"/>
      <c r="AK379" s="1644"/>
      <c r="AL379" s="1644"/>
      <c r="AN379" s="1000"/>
    </row>
    <row r="380" spans="1:46" s="943" customFormat="1" ht="12.75" customHeight="1">
      <c r="A380" s="1060"/>
      <c r="B380" s="1023"/>
      <c r="C380" s="1639"/>
      <c r="D380" s="1646"/>
      <c r="E380" s="3111"/>
      <c r="F380" s="3111"/>
      <c r="G380" s="3111"/>
      <c r="H380" s="3111"/>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111"/>
      <c r="AD380" s="3111"/>
      <c r="AE380" s="3111"/>
      <c r="AF380" s="3111"/>
      <c r="AG380" s="311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90">
        <f>VLOOKUP($H$367,$AO$347:$AP$352,2,FALSE)+VLOOKUP($I$375,$AO$374:$AP$376,2,FALSE)</f>
        <v>7</v>
      </c>
      <c r="AK382" s="309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31" t="s">
        <v>2193</v>
      </c>
      <c r="F386" s="3131"/>
      <c r="G386" s="3131"/>
      <c r="H386" s="3131"/>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31"/>
      <c r="AD386" s="3131"/>
      <c r="AE386" s="932"/>
      <c r="AF386" s="3066" t="s">
        <v>1623</v>
      </c>
      <c r="AG386" s="3066"/>
      <c r="AH386" s="3066"/>
      <c r="AI386" s="3066"/>
      <c r="AJ386" s="3066"/>
      <c r="AK386" s="3066"/>
      <c r="AL386" s="3066"/>
      <c r="AM386" s="1026"/>
      <c r="AN386" s="1125"/>
    </row>
    <row r="387" spans="1:42" s="943" customFormat="1" ht="12.75" customHeight="1">
      <c r="A387" s="1126"/>
      <c r="B387" s="1023"/>
      <c r="C387" s="1639"/>
      <c r="D387" s="1106"/>
      <c r="E387" s="3131"/>
      <c r="F387" s="3131"/>
      <c r="G387" s="3131"/>
      <c r="H387" s="3131"/>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31"/>
      <c r="AD387" s="313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1"/>
      <c r="F388" s="3131"/>
      <c r="G388" s="3131"/>
      <c r="H388" s="3131"/>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31"/>
      <c r="AD388" s="313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1"/>
      <c r="F389" s="3131"/>
      <c r="G389" s="3131"/>
      <c r="H389" s="3131"/>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31"/>
      <c r="AD389" s="313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1"/>
      <c r="F390" s="3131"/>
      <c r="G390" s="3131"/>
      <c r="H390" s="3131"/>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31"/>
      <c r="AD390" s="313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1"/>
      <c r="F391" s="3131"/>
      <c r="G391" s="3131"/>
      <c r="H391" s="3131"/>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31"/>
      <c r="AD391" s="313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1"/>
      <c r="F392" s="3131"/>
      <c r="G392" s="3131"/>
      <c r="H392" s="3131"/>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31"/>
      <c r="AD392" s="313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1"/>
      <c r="F393" s="3131"/>
      <c r="G393" s="3131"/>
      <c r="H393" s="3131"/>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31"/>
      <c r="AD393" s="313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84" t="s">
        <v>626</v>
      </c>
      <c r="Y395" s="3084"/>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6" t="s">
        <v>1687</v>
      </c>
      <c r="AG397" s="3066"/>
      <c r="AH397" s="3066"/>
      <c r="AI397" s="3066"/>
      <c r="AJ397" s="3066"/>
      <c r="AK397" s="3066"/>
      <c r="AL397" s="306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30" t="s">
        <v>725</v>
      </c>
      <c r="I399" s="313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90">
        <f>VLOOKUP($H$399,$AO$366:$AP$368,2,FALSE)</f>
        <v>3</v>
      </c>
      <c r="AK401" s="3092"/>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6" t="s">
        <v>1623</v>
      </c>
      <c r="AG405" s="3066"/>
      <c r="AH405" s="3066"/>
      <c r="AI405" s="3066"/>
      <c r="AJ405" s="3066"/>
      <c r="AK405" s="3066"/>
      <c r="AL405" s="3066"/>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6" t="s">
        <v>1687</v>
      </c>
      <c r="AG408" s="3066"/>
      <c r="AH408" s="3066"/>
      <c r="AI408" s="3066"/>
      <c r="AJ408" s="3066"/>
      <c r="AK408" s="3066"/>
      <c r="AL408" s="3066"/>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30" t="s">
        <v>626</v>
      </c>
      <c r="I411" s="313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90">
        <f>VLOOKUP(H411,AT366:AU368,2,FALSE)</f>
        <v>0</v>
      </c>
      <c r="AK413" s="3092"/>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11" t="s">
        <v>1699</v>
      </c>
      <c r="F418" s="3111"/>
      <c r="G418" s="3111"/>
      <c r="H418" s="3111"/>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111"/>
      <c r="AD418" s="927"/>
      <c r="AE418" s="927"/>
      <c r="AF418" s="3066" t="s">
        <v>1649</v>
      </c>
      <c r="AG418" s="3066"/>
      <c r="AH418" s="3066"/>
      <c r="AI418" s="3066"/>
      <c r="AJ418" s="3066"/>
      <c r="AK418" s="3066"/>
      <c r="AL418" s="3066"/>
      <c r="AN418" s="1000"/>
    </row>
    <row r="419" spans="1:42" s="943" customFormat="1" ht="12.75" customHeight="1">
      <c r="B419" s="927"/>
      <c r="C419" s="986"/>
      <c r="D419" s="927"/>
      <c r="E419" s="3111"/>
      <c r="F419" s="3111"/>
      <c r="G419" s="3111"/>
      <c r="H419" s="3111"/>
      <c r="I419" s="3111"/>
      <c r="J419" s="3111"/>
      <c r="K419" s="3111"/>
      <c r="L419" s="3111"/>
      <c r="M419" s="3111"/>
      <c r="N419" s="3111"/>
      <c r="O419" s="3111"/>
      <c r="P419" s="3111"/>
      <c r="Q419" s="3111"/>
      <c r="R419" s="3111"/>
      <c r="S419" s="3111"/>
      <c r="T419" s="3111"/>
      <c r="U419" s="3111"/>
      <c r="V419" s="3111"/>
      <c r="W419" s="3111"/>
      <c r="X419" s="3111"/>
      <c r="Y419" s="3111"/>
      <c r="Z419" s="3111"/>
      <c r="AA419" s="3111"/>
      <c r="AB419" s="3111"/>
      <c r="AC419" s="3111"/>
      <c r="AD419" s="927"/>
      <c r="AE419" s="927"/>
      <c r="AF419" s="927"/>
      <c r="AG419" s="927"/>
      <c r="AH419" s="927"/>
      <c r="AI419" s="927"/>
      <c r="AJ419" s="927"/>
      <c r="AK419" s="927"/>
      <c r="AL419" s="927"/>
      <c r="AN419" s="1000"/>
    </row>
    <row r="420" spans="1:42" s="943" customFormat="1" ht="12.75" customHeight="1">
      <c r="B420" s="927"/>
      <c r="C420" s="986"/>
      <c r="D420" s="1106"/>
      <c r="E420" s="3111"/>
      <c r="F420" s="3111"/>
      <c r="G420" s="3111"/>
      <c r="H420" s="3111"/>
      <c r="I420" s="3111"/>
      <c r="J420" s="3111"/>
      <c r="K420" s="3111"/>
      <c r="L420" s="3111"/>
      <c r="M420" s="3111"/>
      <c r="N420" s="3111"/>
      <c r="O420" s="3111"/>
      <c r="P420" s="3111"/>
      <c r="Q420" s="3111"/>
      <c r="R420" s="3111"/>
      <c r="S420" s="3111"/>
      <c r="T420" s="3111"/>
      <c r="U420" s="3111"/>
      <c r="V420" s="3111"/>
      <c r="W420" s="3111"/>
      <c r="X420" s="3111"/>
      <c r="Y420" s="3111"/>
      <c r="Z420" s="3111"/>
      <c r="AA420" s="3111"/>
      <c r="AB420" s="3111"/>
      <c r="AC420" s="311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11" t="s">
        <v>1700</v>
      </c>
      <c r="F422" s="3111"/>
      <c r="G422" s="3111"/>
      <c r="H422" s="3111"/>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111"/>
      <c r="AD422" s="927"/>
      <c r="AE422" s="927"/>
      <c r="AF422" s="3066" t="s">
        <v>1678</v>
      </c>
      <c r="AG422" s="3066"/>
      <c r="AH422" s="3066"/>
      <c r="AI422" s="3066"/>
      <c r="AJ422" s="3066"/>
      <c r="AK422" s="3066"/>
      <c r="AL422" s="3066"/>
      <c r="AN422" s="1000"/>
    </row>
    <row r="423" spans="1:42" s="943" customFormat="1" ht="12.75" customHeight="1">
      <c r="B423" s="927"/>
      <c r="C423" s="986"/>
      <c r="D423" s="927"/>
      <c r="E423" s="3111"/>
      <c r="F423" s="3111"/>
      <c r="G423" s="3111"/>
      <c r="H423" s="3111"/>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111"/>
      <c r="AD423" s="927"/>
      <c r="AE423" s="927"/>
      <c r="AF423" s="927"/>
      <c r="AG423" s="927"/>
      <c r="AH423" s="927"/>
      <c r="AI423" s="927"/>
      <c r="AJ423" s="927"/>
      <c r="AK423" s="927"/>
      <c r="AL423" s="927"/>
      <c r="AN423" s="1000"/>
    </row>
    <row r="424" spans="1:42" s="943" customFormat="1" ht="15" customHeight="1">
      <c r="B424" s="927"/>
      <c r="C424" s="986"/>
      <c r="D424" s="1106"/>
      <c r="E424" s="3111"/>
      <c r="F424" s="3111"/>
      <c r="G424" s="3111"/>
      <c r="H424" s="3111"/>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11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11" t="s">
        <v>1701</v>
      </c>
      <c r="F426" s="3111"/>
      <c r="G426" s="3111"/>
      <c r="H426" s="3111"/>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111"/>
      <c r="AD426" s="927"/>
      <c r="AE426" s="927"/>
      <c r="AF426" s="3066" t="s">
        <v>1623</v>
      </c>
      <c r="AG426" s="3066"/>
      <c r="AH426" s="3066"/>
      <c r="AI426" s="3066"/>
      <c r="AJ426" s="3066"/>
      <c r="AK426" s="3066"/>
      <c r="AL426" s="3066"/>
      <c r="AN426" s="1000"/>
    </row>
    <row r="427" spans="1:42" s="943" customFormat="1" ht="12.75" customHeight="1">
      <c r="A427" s="1060"/>
      <c r="B427" s="1023"/>
      <c r="C427" s="1640"/>
      <c r="D427" s="927"/>
      <c r="E427" s="3111"/>
      <c r="F427" s="3111"/>
      <c r="G427" s="3111"/>
      <c r="H427" s="3111"/>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111"/>
      <c r="AD427" s="927"/>
      <c r="AE427" s="3066"/>
      <c r="AF427" s="3066"/>
      <c r="AG427" s="3066"/>
      <c r="AH427" s="3066"/>
      <c r="AI427" s="3066"/>
      <c r="AJ427" s="3066"/>
      <c r="AK427" s="3066"/>
      <c r="AL427" s="1596"/>
      <c r="AM427" s="1026"/>
      <c r="AN427" s="1000"/>
      <c r="AO427" s="943" t="s">
        <v>626</v>
      </c>
      <c r="AP427" s="1120">
        <v>0</v>
      </c>
    </row>
    <row r="428" spans="1:42" s="943" customFormat="1" ht="12.75" customHeight="1">
      <c r="A428" s="1126"/>
      <c r="B428" s="927"/>
      <c r="C428" s="927"/>
      <c r="D428" s="1106"/>
      <c r="E428" s="3111"/>
      <c r="F428" s="3111"/>
      <c r="G428" s="3111"/>
      <c r="H428" s="3111"/>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11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11" t="s">
        <v>1702</v>
      </c>
      <c r="F430" s="3111"/>
      <c r="G430" s="3111"/>
      <c r="H430" s="3111"/>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111"/>
      <c r="AD430" s="927"/>
      <c r="AE430" s="927"/>
      <c r="AF430" s="3066" t="s">
        <v>1678</v>
      </c>
      <c r="AG430" s="3066"/>
      <c r="AH430" s="3066"/>
      <c r="AI430" s="3066"/>
      <c r="AJ430" s="3066"/>
      <c r="AK430" s="3066"/>
      <c r="AL430" s="3066"/>
      <c r="AN430" s="1000"/>
    </row>
    <row r="431" spans="1:42" s="943" customFormat="1" ht="12.75" customHeight="1">
      <c r="A431" s="1115"/>
      <c r="B431" s="1023"/>
      <c r="C431" s="1656"/>
      <c r="D431" s="1106"/>
      <c r="E431" s="3111"/>
      <c r="F431" s="3111"/>
      <c r="G431" s="3111"/>
      <c r="H431" s="3111"/>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11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11"/>
      <c r="F432" s="3111"/>
      <c r="G432" s="3111"/>
      <c r="H432" s="3111"/>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11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11" t="s">
        <v>1703</v>
      </c>
      <c r="F434" s="3111"/>
      <c r="G434" s="3111"/>
      <c r="H434" s="3111"/>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111"/>
      <c r="AD434" s="927"/>
      <c r="AE434" s="927"/>
      <c r="AF434" s="3066" t="s">
        <v>1623</v>
      </c>
      <c r="AG434" s="3066"/>
      <c r="AH434" s="3066"/>
      <c r="AI434" s="3066"/>
      <c r="AJ434" s="3066"/>
      <c r="AK434" s="3066"/>
      <c r="AL434" s="3066"/>
      <c r="AM434" s="1065"/>
      <c r="AN434" s="1000"/>
    </row>
    <row r="435" spans="1:42" s="943" customFormat="1" ht="12.75" customHeight="1">
      <c r="A435" s="1060"/>
      <c r="B435" s="1023"/>
      <c r="C435" s="1640"/>
      <c r="D435" s="1106"/>
      <c r="E435" s="3111"/>
      <c r="F435" s="3111"/>
      <c r="G435" s="3111"/>
      <c r="H435" s="3111"/>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11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11"/>
      <c r="F436" s="3111"/>
      <c r="G436" s="3111"/>
      <c r="H436" s="3111"/>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11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11" t="s">
        <v>1704</v>
      </c>
      <c r="F438" s="3111"/>
      <c r="G438" s="3111"/>
      <c r="H438" s="3111"/>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111"/>
      <c r="AD438" s="927"/>
      <c r="AE438" s="927"/>
      <c r="AF438" s="3066" t="s">
        <v>1687</v>
      </c>
      <c r="AG438" s="3066"/>
      <c r="AH438" s="3066"/>
      <c r="AI438" s="3066"/>
      <c r="AJ438" s="3066"/>
      <c r="AK438" s="3066"/>
      <c r="AL438" s="3066"/>
      <c r="AM438" s="1065"/>
      <c r="AN438" s="1000"/>
    </row>
    <row r="439" spans="1:42" s="943" customFormat="1" ht="12.75" customHeight="1">
      <c r="A439" s="1599"/>
      <c r="B439" s="1006"/>
      <c r="C439" s="1637"/>
      <c r="D439" s="1106"/>
      <c r="E439" s="3111"/>
      <c r="F439" s="3111"/>
      <c r="G439" s="3111"/>
      <c r="H439" s="3111"/>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11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11"/>
      <c r="F440" s="3111"/>
      <c r="G440" s="3111"/>
      <c r="H440" s="3111"/>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11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11" t="s">
        <v>1705</v>
      </c>
      <c r="F442" s="3111"/>
      <c r="G442" s="3111"/>
      <c r="H442" s="3111"/>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111"/>
      <c r="AD442" s="927"/>
      <c r="AE442" s="927"/>
      <c r="AF442" s="3066" t="s">
        <v>1706</v>
      </c>
      <c r="AG442" s="3066"/>
      <c r="AH442" s="3066"/>
      <c r="AI442" s="3066"/>
      <c r="AJ442" s="3066"/>
      <c r="AK442" s="3066"/>
      <c r="AL442" s="3066"/>
      <c r="AM442" s="1065"/>
      <c r="AN442" s="1000"/>
      <c r="AO442" s="1118" t="s">
        <v>725</v>
      </c>
      <c r="AP442" s="943">
        <v>3</v>
      </c>
    </row>
    <row r="443" spans="1:42" s="943" customFormat="1" ht="12.75" customHeight="1">
      <c r="A443" s="1599"/>
      <c r="B443" s="1006"/>
      <c r="C443" s="1637"/>
      <c r="D443" s="1106"/>
      <c r="E443" s="3111"/>
      <c r="F443" s="3111"/>
      <c r="G443" s="3111"/>
      <c r="H443" s="3111"/>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11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11"/>
      <c r="F444" s="3111"/>
      <c r="G444" s="3111"/>
      <c r="H444" s="3111"/>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11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30" t="s">
        <v>626</v>
      </c>
      <c r="I446" s="313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90">
        <f>VLOOKUP($H$446,$AO$394:$AP$401,2,FALSE)</f>
        <v>0</v>
      </c>
      <c r="AK448" s="309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11" t="s">
        <v>2189</v>
      </c>
      <c r="F452" s="3111"/>
      <c r="G452" s="3111"/>
      <c r="H452" s="3111"/>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927"/>
      <c r="AD452" s="927"/>
      <c r="AE452" s="930"/>
      <c r="AF452" s="3066" t="s">
        <v>1623</v>
      </c>
      <c r="AG452" s="3066"/>
      <c r="AH452" s="3066"/>
      <c r="AI452" s="3066"/>
      <c r="AJ452" s="3066"/>
      <c r="AK452" s="3066"/>
      <c r="AL452" s="3066"/>
      <c r="AM452" s="1026"/>
      <c r="AN452" s="1001"/>
    </row>
    <row r="453" spans="1:42" s="1002" customFormat="1" ht="12.75" customHeight="1">
      <c r="A453" s="1060"/>
      <c r="B453" s="1023"/>
      <c r="C453" s="1649"/>
      <c r="D453" s="1106"/>
      <c r="E453" s="3111"/>
      <c r="F453" s="3111"/>
      <c r="G453" s="3111"/>
      <c r="H453" s="3111"/>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927"/>
      <c r="AD453" s="927"/>
      <c r="AE453" s="1035"/>
      <c r="AF453" s="930"/>
      <c r="AG453" s="930"/>
      <c r="AH453" s="930"/>
      <c r="AI453" s="930"/>
      <c r="AJ453" s="930"/>
      <c r="AK453" s="930"/>
      <c r="AL453" s="930"/>
      <c r="AM453" s="1026"/>
      <c r="AN453" s="1001"/>
      <c r="AO453" s="3134"/>
      <c r="AP453" s="3134"/>
    </row>
    <row r="454" spans="1:42" s="1002" customFormat="1" ht="12.75" customHeight="1">
      <c r="A454" s="1060"/>
      <c r="B454" s="1023"/>
      <c r="C454" s="1649"/>
      <c r="D454" s="1106"/>
      <c r="E454" s="3111"/>
      <c r="F454" s="3111"/>
      <c r="G454" s="3111"/>
      <c r="H454" s="3111"/>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11"/>
      <c r="F455" s="3111"/>
      <c r="G455" s="3111"/>
      <c r="H455" s="3111"/>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11" t="s">
        <v>2191</v>
      </c>
      <c r="F457" s="3111"/>
      <c r="G457" s="3111"/>
      <c r="H457" s="3111"/>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927"/>
      <c r="AD457" s="927"/>
      <c r="AE457" s="927"/>
      <c r="AF457" s="3066" t="s">
        <v>1687</v>
      </c>
      <c r="AG457" s="3066"/>
      <c r="AH457" s="3066"/>
      <c r="AI457" s="3066"/>
      <c r="AJ457" s="3066"/>
      <c r="AK457" s="3066"/>
      <c r="AL457" s="3066"/>
      <c r="AM457" s="1026"/>
      <c r="AN457" s="1000"/>
      <c r="AO457" s="1118" t="s">
        <v>542</v>
      </c>
      <c r="AP457" s="943">
        <v>1</v>
      </c>
    </row>
    <row r="458" spans="1:42" s="943" customFormat="1" ht="12" customHeight="1">
      <c r="A458" s="1026"/>
      <c r="B458" s="927"/>
      <c r="C458" s="1657"/>
      <c r="D458" s="927"/>
      <c r="E458" s="3111"/>
      <c r="F458" s="3111"/>
      <c r="G458" s="3111"/>
      <c r="H458" s="3111"/>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11"/>
      <c r="F459" s="3111"/>
      <c r="G459" s="3111"/>
      <c r="H459" s="3111"/>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11"/>
      <c r="F460" s="3111"/>
      <c r="G460" s="3111"/>
      <c r="H460" s="3111"/>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11" t="s">
        <v>2190</v>
      </c>
      <c r="F462" s="3111"/>
      <c r="G462" s="3111"/>
      <c r="H462" s="3111"/>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11"/>
      <c r="F463" s="3111"/>
      <c r="G463" s="3111"/>
      <c r="H463" s="3111"/>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11"/>
      <c r="F464" s="3111"/>
      <c r="G464" s="3111"/>
      <c r="H464" s="3111"/>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30" t="s">
        <v>725</v>
      </c>
      <c r="I466" s="313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90">
        <f>VLOOKUP($H$466,$AO$413:$AP$415,2,FALSE)</f>
        <v>3</v>
      </c>
      <c r="AK468" s="3092"/>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35" t="s">
        <v>2194</v>
      </c>
      <c r="F472" s="3135"/>
      <c r="G472" s="3135"/>
      <c r="H472" s="3135"/>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927"/>
      <c r="AD472" s="927"/>
      <c r="AE472" s="927"/>
      <c r="AF472" s="3066" t="s">
        <v>1623</v>
      </c>
      <c r="AG472" s="3066"/>
      <c r="AH472" s="3066"/>
      <c r="AI472" s="3066"/>
      <c r="AJ472" s="3066"/>
      <c r="AK472" s="3066"/>
      <c r="AL472" s="3066"/>
      <c r="AM472" s="1026"/>
      <c r="AN472" s="1133"/>
      <c r="AP472" s="1135" t="s">
        <v>1715</v>
      </c>
    </row>
    <row r="473" spans="1:43" s="1134" customFormat="1" ht="11.85" customHeight="1">
      <c r="A473" s="1060"/>
      <c r="B473" s="1023"/>
      <c r="C473" s="1639"/>
      <c r="D473" s="1106"/>
      <c r="E473" s="3135"/>
      <c r="F473" s="3135"/>
      <c r="G473" s="3135"/>
      <c r="H473" s="3135"/>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927"/>
      <c r="AD473" s="927"/>
      <c r="AE473" s="1023"/>
      <c r="AF473" s="927"/>
      <c r="AG473" s="927"/>
      <c r="AH473" s="927"/>
      <c r="AI473" s="927"/>
      <c r="AJ473" s="927"/>
      <c r="AK473" s="927"/>
      <c r="AL473" s="927"/>
      <c r="AM473" s="1026"/>
      <c r="AN473" s="1133"/>
      <c r="AP473" s="1135" t="s">
        <v>1716</v>
      </c>
    </row>
    <row r="474" spans="1:43" s="1134" customFormat="1" ht="14.1" customHeight="1">
      <c r="A474" s="1060"/>
      <c r="B474" s="1024"/>
      <c r="C474" s="1640"/>
      <c r="D474" s="1106"/>
      <c r="E474" s="3135"/>
      <c r="F474" s="3135"/>
      <c r="G474" s="3135"/>
      <c r="H474" s="3135"/>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927"/>
      <c r="AD474" s="927"/>
      <c r="AE474" s="1035"/>
      <c r="AF474" s="927"/>
      <c r="AG474" s="927"/>
      <c r="AH474" s="927"/>
      <c r="AI474" s="927"/>
      <c r="AJ474" s="927"/>
      <c r="AK474" s="927"/>
      <c r="AL474" s="927"/>
      <c r="AM474" s="1026"/>
      <c r="AN474" s="1133"/>
      <c r="AP474" s="1135" t="s">
        <v>1717</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1" customHeight="1">
      <c r="A476" s="1060"/>
      <c r="B476" s="1006"/>
      <c r="C476" s="1637"/>
      <c r="D476" s="1106" t="s">
        <v>542</v>
      </c>
      <c r="E476" s="3136" t="s">
        <v>1718</v>
      </c>
      <c r="F476" s="3136"/>
      <c r="G476" s="3136"/>
      <c r="H476" s="3136"/>
      <c r="I476" s="3136"/>
      <c r="J476" s="3136"/>
      <c r="K476" s="3136"/>
      <c r="L476" s="3136"/>
      <c r="M476" s="3136"/>
      <c r="N476" s="3136"/>
      <c r="O476" s="3136"/>
      <c r="P476" s="3136"/>
      <c r="Q476" s="3136"/>
      <c r="R476" s="3136"/>
      <c r="S476" s="3136"/>
      <c r="T476" s="3136"/>
      <c r="U476" s="3136"/>
      <c r="V476" s="3136"/>
      <c r="W476" s="3136"/>
      <c r="X476" s="3136"/>
      <c r="Y476" s="3136"/>
      <c r="Z476" s="3136"/>
      <c r="AA476" s="3136"/>
      <c r="AB476" s="3136"/>
      <c r="AC476" s="927"/>
      <c r="AD476" s="927"/>
      <c r="AE476" s="927"/>
      <c r="AF476" s="3066" t="s">
        <v>1687</v>
      </c>
      <c r="AG476" s="3066"/>
      <c r="AH476" s="3066"/>
      <c r="AI476" s="3066"/>
      <c r="AJ476" s="3066"/>
      <c r="AK476" s="3066"/>
      <c r="AL476" s="3066"/>
      <c r="AM476" s="1026"/>
      <c r="AN476" s="1136"/>
    </row>
    <row r="477" spans="1:43" s="1134" customFormat="1" ht="12.75" customHeight="1">
      <c r="A477" s="1060"/>
      <c r="B477" s="1023"/>
      <c r="C477" s="1639"/>
      <c r="D477" s="1023"/>
      <c r="E477" s="3136"/>
      <c r="F477" s="3136"/>
      <c r="G477" s="3136"/>
      <c r="H477" s="3136"/>
      <c r="I477" s="3136"/>
      <c r="J477" s="3136"/>
      <c r="K477" s="3136"/>
      <c r="L477" s="3136"/>
      <c r="M477" s="3136"/>
      <c r="N477" s="3136"/>
      <c r="O477" s="3136"/>
      <c r="P477" s="3136"/>
      <c r="Q477" s="3136"/>
      <c r="R477" s="3136"/>
      <c r="S477" s="3136"/>
      <c r="T477" s="3136"/>
      <c r="U477" s="3136"/>
      <c r="V477" s="3136"/>
      <c r="W477" s="3136"/>
      <c r="X477" s="3136"/>
      <c r="Y477" s="3136"/>
      <c r="Z477" s="3136"/>
      <c r="AA477" s="3136"/>
      <c r="AB477" s="3136"/>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36"/>
      <c r="F478" s="3136"/>
      <c r="G478" s="3136"/>
      <c r="H478" s="3136"/>
      <c r="I478" s="3136"/>
      <c r="J478" s="3136"/>
      <c r="K478" s="3136"/>
      <c r="L478" s="3136"/>
      <c r="M478" s="3136"/>
      <c r="N478" s="3136"/>
      <c r="O478" s="3136"/>
      <c r="P478" s="3136"/>
      <c r="Q478" s="3136"/>
      <c r="R478" s="3136"/>
      <c r="S478" s="3136"/>
      <c r="T478" s="3136"/>
      <c r="U478" s="3136"/>
      <c r="V478" s="3136"/>
      <c r="W478" s="3136"/>
      <c r="X478" s="3136"/>
      <c r="Y478" s="3136"/>
      <c r="Z478" s="3136"/>
      <c r="AA478" s="3136"/>
      <c r="AB478" s="3136"/>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1679</v>
      </c>
      <c r="E480" s="1643"/>
      <c r="F480" s="1643"/>
      <c r="G480" s="1643"/>
      <c r="H480" s="3130" t="s">
        <v>626</v>
      </c>
      <c r="I480" s="313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90">
        <f>VLOOKUP($H$480,$AO$413:$AP$415,2,FALSE)</f>
        <v>0</v>
      </c>
      <c r="AK482" s="3092"/>
      <c r="AL482" s="1005"/>
      <c r="AM482" s="1002"/>
      <c r="AN482" s="1138"/>
      <c r="AP482" s="3090"/>
      <c r="AQ482" s="309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11" t="s">
        <v>2195</v>
      </c>
      <c r="F486" s="3111"/>
      <c r="G486" s="3111"/>
      <c r="H486" s="3111"/>
      <c r="I486" s="3111"/>
      <c r="J486" s="3111"/>
      <c r="K486" s="3111"/>
      <c r="L486" s="3111"/>
      <c r="M486" s="3111"/>
      <c r="N486" s="3111"/>
      <c r="O486" s="3111"/>
      <c r="P486" s="3111"/>
      <c r="Q486" s="3111"/>
      <c r="R486" s="3111"/>
      <c r="S486" s="3111"/>
      <c r="T486" s="3111"/>
      <c r="U486" s="3111"/>
      <c r="V486" s="3111"/>
      <c r="W486" s="3111"/>
      <c r="X486" s="3111"/>
      <c r="Y486" s="3111"/>
      <c r="Z486" s="3111"/>
      <c r="AA486" s="3111"/>
      <c r="AB486" s="3111"/>
      <c r="AC486" s="927"/>
      <c r="AD486" s="927"/>
      <c r="AE486" s="927"/>
      <c r="AF486" s="3066" t="s">
        <v>1623</v>
      </c>
      <c r="AG486" s="3066"/>
      <c r="AH486" s="3066"/>
      <c r="AI486" s="3066"/>
      <c r="AJ486" s="3066"/>
      <c r="AK486" s="3066"/>
      <c r="AL486" s="3066"/>
      <c r="AM486" s="1026"/>
      <c r="AN486" s="1133"/>
      <c r="AT486" s="51"/>
      <c r="AU486" s="51"/>
      <c r="AV486" s="51"/>
      <c r="AW486" s="51"/>
      <c r="AX486" s="51"/>
      <c r="AY486" s="51"/>
      <c r="AZ486" s="51"/>
    </row>
    <row r="487" spans="1:81" s="1134" customFormat="1">
      <c r="A487" s="1060"/>
      <c r="B487" s="1023"/>
      <c r="C487" s="1639"/>
      <c r="D487" s="1106"/>
      <c r="E487" s="3111"/>
      <c r="F487" s="3111"/>
      <c r="G487" s="3111"/>
      <c r="H487" s="3111"/>
      <c r="I487" s="3111"/>
      <c r="J487" s="3111"/>
      <c r="K487" s="3111"/>
      <c r="L487" s="3111"/>
      <c r="M487" s="3111"/>
      <c r="N487" s="3111"/>
      <c r="O487" s="3111"/>
      <c r="P487" s="3111"/>
      <c r="Q487" s="3111"/>
      <c r="R487" s="3111"/>
      <c r="S487" s="3111"/>
      <c r="T487" s="3111"/>
      <c r="U487" s="3111"/>
      <c r="V487" s="3111"/>
      <c r="W487" s="3111"/>
      <c r="X487" s="3111"/>
      <c r="Y487" s="3111"/>
      <c r="Z487" s="3111"/>
      <c r="AA487" s="3111"/>
      <c r="AB487" s="311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11" t="s">
        <v>1722</v>
      </c>
      <c r="F489" s="3111"/>
      <c r="G489" s="3111"/>
      <c r="H489" s="3111"/>
      <c r="I489" s="3111"/>
      <c r="J489" s="3111"/>
      <c r="K489" s="3111"/>
      <c r="L489" s="3111"/>
      <c r="M489" s="3111"/>
      <c r="N489" s="3111"/>
      <c r="O489" s="3111"/>
      <c r="P489" s="3111"/>
      <c r="Q489" s="3111"/>
      <c r="R489" s="3111"/>
      <c r="S489" s="3111"/>
      <c r="T489" s="3111"/>
      <c r="U489" s="3111"/>
      <c r="V489" s="3111"/>
      <c r="W489" s="3111"/>
      <c r="X489" s="3111"/>
      <c r="Y489" s="3111"/>
      <c r="Z489" s="3111"/>
      <c r="AA489" s="3111"/>
      <c r="AB489" s="3111"/>
      <c r="AC489" s="927"/>
      <c r="AD489" s="927"/>
      <c r="AE489" s="927"/>
      <c r="AF489" s="3066" t="s">
        <v>1687</v>
      </c>
      <c r="AG489" s="3066"/>
      <c r="AH489" s="3066"/>
      <c r="AI489" s="3066"/>
      <c r="AJ489" s="3066"/>
      <c r="AK489" s="3066"/>
      <c r="AL489" s="3066"/>
      <c r="AM489" s="1026"/>
      <c r="AN489" s="1133"/>
      <c r="AT489" s="51"/>
      <c r="AU489" s="51"/>
      <c r="AV489" s="51"/>
      <c r="AW489" s="51"/>
      <c r="AX489" s="51"/>
      <c r="AY489" s="51"/>
      <c r="AZ489" s="51"/>
    </row>
    <row r="490" spans="1:81" s="1134" customFormat="1">
      <c r="A490" s="1060"/>
      <c r="B490" s="1023"/>
      <c r="C490" s="1639"/>
      <c r="D490" s="1023"/>
      <c r="E490" s="3111"/>
      <c r="F490" s="3111"/>
      <c r="G490" s="3111"/>
      <c r="H490" s="3111"/>
      <c r="I490" s="3111"/>
      <c r="J490" s="3111"/>
      <c r="K490" s="3111"/>
      <c r="L490" s="3111"/>
      <c r="M490" s="3111"/>
      <c r="N490" s="3111"/>
      <c r="O490" s="3111"/>
      <c r="P490" s="3111"/>
      <c r="Q490" s="3111"/>
      <c r="R490" s="3111"/>
      <c r="S490" s="3111"/>
      <c r="T490" s="3111"/>
      <c r="U490" s="3111"/>
      <c r="V490" s="3111"/>
      <c r="W490" s="3111"/>
      <c r="X490" s="3111"/>
      <c r="Y490" s="3111"/>
      <c r="Z490" s="3111"/>
      <c r="AA490" s="3111"/>
      <c r="AB490" s="311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30" t="s">
        <v>626</v>
      </c>
      <c r="I492" s="313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90">
        <f>VLOOKUP($H$492,$AO$427:$AP$429,2,FALSE)</f>
        <v>0</v>
      </c>
      <c r="AK494" s="309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11" t="s">
        <v>1725</v>
      </c>
      <c r="F498" s="3111"/>
      <c r="G498" s="3111"/>
      <c r="H498" s="3111"/>
      <c r="I498" s="3111"/>
      <c r="J498" s="3111"/>
      <c r="K498" s="3111"/>
      <c r="L498" s="3111"/>
      <c r="M498" s="3111"/>
      <c r="N498" s="3111"/>
      <c r="O498" s="3111"/>
      <c r="P498" s="3111"/>
      <c r="Q498" s="3111"/>
      <c r="R498" s="3111"/>
      <c r="S498" s="3111"/>
      <c r="T498" s="3111"/>
      <c r="U498" s="3111"/>
      <c r="V498" s="3111"/>
      <c r="W498" s="3111"/>
      <c r="X498" s="3111"/>
      <c r="Y498" s="3111"/>
      <c r="Z498" s="3111"/>
      <c r="AA498" s="3111"/>
      <c r="AB498" s="3111"/>
      <c r="AC498" s="927"/>
      <c r="AD498" s="927"/>
      <c r="AE498" s="927"/>
      <c r="AF498" s="3066" t="s">
        <v>1623</v>
      </c>
      <c r="AG498" s="3066"/>
      <c r="AH498" s="3066"/>
      <c r="AI498" s="3066"/>
      <c r="AJ498" s="3066"/>
      <c r="AK498" s="3066"/>
      <c r="AL498" s="3066"/>
      <c r="AM498" s="1026"/>
      <c r="AN498" s="1133"/>
      <c r="AT498" s="51"/>
      <c r="AU498" s="51"/>
      <c r="AV498" s="51"/>
      <c r="AW498" s="51"/>
      <c r="AX498" s="51"/>
      <c r="AY498" s="51"/>
      <c r="AZ498" s="51"/>
    </row>
    <row r="499" spans="1:81" s="1134" customFormat="1">
      <c r="A499" s="1060"/>
      <c r="B499" s="927"/>
      <c r="C499" s="1637"/>
      <c r="D499" s="1106"/>
      <c r="E499" s="3111"/>
      <c r="F499" s="3111"/>
      <c r="G499" s="3111"/>
      <c r="H499" s="3111"/>
      <c r="I499" s="3111"/>
      <c r="J499" s="3111"/>
      <c r="K499" s="3111"/>
      <c r="L499" s="3111"/>
      <c r="M499" s="3111"/>
      <c r="N499" s="3111"/>
      <c r="O499" s="3111"/>
      <c r="P499" s="3111"/>
      <c r="Q499" s="3111"/>
      <c r="R499" s="3111"/>
      <c r="S499" s="3111"/>
      <c r="T499" s="3111"/>
      <c r="U499" s="3111"/>
      <c r="V499" s="3111"/>
      <c r="W499" s="3111"/>
      <c r="X499" s="3111"/>
      <c r="Y499" s="3111"/>
      <c r="Z499" s="3111"/>
      <c r="AA499" s="3111"/>
      <c r="AB499" s="311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11"/>
      <c r="F500" s="3111"/>
      <c r="G500" s="3111"/>
      <c r="H500" s="3111"/>
      <c r="I500" s="3111"/>
      <c r="J500" s="3111"/>
      <c r="K500" s="3111"/>
      <c r="L500" s="3111"/>
      <c r="M500" s="3111"/>
      <c r="N500" s="3111"/>
      <c r="O500" s="3111"/>
      <c r="P500" s="3111"/>
      <c r="Q500" s="3111"/>
      <c r="R500" s="3111"/>
      <c r="S500" s="3111"/>
      <c r="T500" s="3111"/>
      <c r="U500" s="3111"/>
      <c r="V500" s="3111"/>
      <c r="W500" s="3111"/>
      <c r="X500" s="3111"/>
      <c r="Y500" s="3111"/>
      <c r="Z500" s="3111"/>
      <c r="AA500" s="3111"/>
      <c r="AB500" s="311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11"/>
      <c r="F501" s="3111"/>
      <c r="G501" s="3111"/>
      <c r="H501" s="3111"/>
      <c r="I501" s="3111"/>
      <c r="J501" s="3111"/>
      <c r="K501" s="3111"/>
      <c r="L501" s="3111"/>
      <c r="M501" s="3111"/>
      <c r="N501" s="3111"/>
      <c r="O501" s="3111"/>
      <c r="P501" s="3111"/>
      <c r="Q501" s="3111"/>
      <c r="R501" s="3111"/>
      <c r="S501" s="3111"/>
      <c r="T501" s="3111"/>
      <c r="U501" s="3111"/>
      <c r="V501" s="3111"/>
      <c r="W501" s="3111"/>
      <c r="X501" s="3111"/>
      <c r="Y501" s="3111"/>
      <c r="Z501" s="3111"/>
      <c r="AA501" s="3111"/>
      <c r="AB501" s="311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11" t="s">
        <v>1726</v>
      </c>
      <c r="F503" s="3111"/>
      <c r="G503" s="3111"/>
      <c r="H503" s="3111"/>
      <c r="I503" s="3111"/>
      <c r="J503" s="3111"/>
      <c r="K503" s="3111"/>
      <c r="L503" s="3111"/>
      <c r="M503" s="3111"/>
      <c r="N503" s="3111"/>
      <c r="O503" s="3111"/>
      <c r="P503" s="3111"/>
      <c r="Q503" s="3111"/>
      <c r="R503" s="3111"/>
      <c r="S503" s="3111"/>
      <c r="T503" s="3111"/>
      <c r="U503" s="3111"/>
      <c r="V503" s="3111"/>
      <c r="W503" s="3111"/>
      <c r="X503" s="3111"/>
      <c r="Y503" s="3111"/>
      <c r="Z503" s="3111"/>
      <c r="AA503" s="3111"/>
      <c r="AB503" s="969"/>
      <c r="AC503" s="927"/>
      <c r="AD503" s="927"/>
      <c r="AE503" s="927"/>
      <c r="AF503" s="3066" t="s">
        <v>1687</v>
      </c>
      <c r="AG503" s="3066"/>
      <c r="AH503" s="3066"/>
      <c r="AI503" s="3066"/>
      <c r="AJ503" s="3066"/>
      <c r="AK503" s="3066"/>
      <c r="AL503" s="3066"/>
      <c r="AM503" s="1026"/>
      <c r="AN503" s="1133"/>
      <c r="AO503" s="126"/>
      <c r="AP503" s="51"/>
    </row>
    <row r="504" spans="1:81" s="1134" customFormat="1">
      <c r="A504" s="1060"/>
      <c r="B504" s="1006"/>
      <c r="C504" s="1637"/>
      <c r="D504" s="1106"/>
      <c r="E504" s="3111"/>
      <c r="F504" s="3111"/>
      <c r="G504" s="3111"/>
      <c r="H504" s="3111"/>
      <c r="I504" s="3111"/>
      <c r="J504" s="3111"/>
      <c r="K504" s="3111"/>
      <c r="L504" s="3111"/>
      <c r="M504" s="3111"/>
      <c r="N504" s="3111"/>
      <c r="O504" s="3111"/>
      <c r="P504" s="3111"/>
      <c r="Q504" s="3111"/>
      <c r="R504" s="3111"/>
      <c r="S504" s="3111"/>
      <c r="T504" s="3111"/>
      <c r="U504" s="3111"/>
      <c r="V504" s="3111"/>
      <c r="W504" s="3111"/>
      <c r="X504" s="3111"/>
      <c r="Y504" s="3111"/>
      <c r="Z504" s="3111"/>
      <c r="AA504" s="311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11"/>
      <c r="F505" s="3111"/>
      <c r="G505" s="3111"/>
      <c r="H505" s="3111"/>
      <c r="I505" s="3111"/>
      <c r="J505" s="3111"/>
      <c r="K505" s="3111"/>
      <c r="L505" s="3111"/>
      <c r="M505" s="3111"/>
      <c r="N505" s="3111"/>
      <c r="O505" s="3111"/>
      <c r="P505" s="3111"/>
      <c r="Q505" s="3111"/>
      <c r="R505" s="3111"/>
      <c r="S505" s="3111"/>
      <c r="T505" s="3111"/>
      <c r="U505" s="3111"/>
      <c r="V505" s="3111"/>
      <c r="W505" s="3111"/>
      <c r="X505" s="3111"/>
      <c r="Y505" s="3111"/>
      <c r="Z505" s="3111"/>
      <c r="AA505" s="311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11"/>
      <c r="F506" s="3111"/>
      <c r="G506" s="3111"/>
      <c r="H506" s="3111"/>
      <c r="I506" s="3111"/>
      <c r="J506" s="3111"/>
      <c r="K506" s="3111"/>
      <c r="L506" s="3111"/>
      <c r="M506" s="3111"/>
      <c r="N506" s="3111"/>
      <c r="O506" s="3111"/>
      <c r="P506" s="3111"/>
      <c r="Q506" s="3111"/>
      <c r="R506" s="3111"/>
      <c r="S506" s="3111"/>
      <c r="T506" s="3111"/>
      <c r="U506" s="3111"/>
      <c r="V506" s="3111"/>
      <c r="W506" s="3111"/>
      <c r="X506" s="3111"/>
      <c r="Y506" s="3111"/>
      <c r="Z506" s="3111"/>
      <c r="AA506" s="311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30" t="s">
        <v>542</v>
      </c>
      <c r="I508" s="313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90">
        <f>VLOOKUP($H$508,$AO$441:$AP$443,2,FALSE)</f>
        <v>2</v>
      </c>
      <c r="AK510" s="309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11" t="s">
        <v>1728</v>
      </c>
      <c r="F514" s="3111"/>
      <c r="G514" s="3111"/>
      <c r="H514" s="3111"/>
      <c r="I514" s="3111"/>
      <c r="J514" s="3111"/>
      <c r="K514" s="3111"/>
      <c r="L514" s="3111"/>
      <c r="M514" s="3111"/>
      <c r="N514" s="3111"/>
      <c r="O514" s="3111"/>
      <c r="P514" s="3111"/>
      <c r="Q514" s="3111"/>
      <c r="R514" s="3111"/>
      <c r="S514" s="3111"/>
      <c r="T514" s="3111"/>
      <c r="U514" s="3111"/>
      <c r="V514" s="3111"/>
      <c r="W514" s="3111"/>
      <c r="X514" s="3111"/>
      <c r="Y514" s="3111"/>
      <c r="Z514" s="3111"/>
      <c r="AA514" s="3111"/>
      <c r="AB514" s="3111"/>
      <c r="AC514" s="927"/>
      <c r="AD514" s="927"/>
      <c r="AE514" s="927"/>
      <c r="AF514" s="3066" t="s">
        <v>1687</v>
      </c>
      <c r="AG514" s="3066"/>
      <c r="AH514" s="3066"/>
      <c r="AI514" s="3066"/>
      <c r="AJ514" s="3066"/>
      <c r="AK514" s="3066"/>
      <c r="AL514" s="306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11"/>
      <c r="F515" s="3111"/>
      <c r="G515" s="3111"/>
      <c r="H515" s="3111"/>
      <c r="I515" s="3111"/>
      <c r="J515" s="3111"/>
      <c r="K515" s="3111"/>
      <c r="L515" s="3111"/>
      <c r="M515" s="3111"/>
      <c r="N515" s="3111"/>
      <c r="O515" s="3111"/>
      <c r="P515" s="3111"/>
      <c r="Q515" s="3111"/>
      <c r="R515" s="3111"/>
      <c r="S515" s="3111"/>
      <c r="T515" s="3111"/>
      <c r="U515" s="3111"/>
      <c r="V515" s="3111"/>
      <c r="W515" s="3111"/>
      <c r="X515" s="3111"/>
      <c r="Y515" s="3111"/>
      <c r="Z515" s="3111"/>
      <c r="AA515" s="3111"/>
      <c r="AB515" s="311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11" t="s">
        <v>1729</v>
      </c>
      <c r="F517" s="3111"/>
      <c r="G517" s="3111"/>
      <c r="H517" s="3111"/>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927"/>
      <c r="AD517" s="927"/>
      <c r="AE517" s="927"/>
      <c r="AF517" s="3066" t="s">
        <v>1706</v>
      </c>
      <c r="AG517" s="3066"/>
      <c r="AH517" s="3066"/>
      <c r="AI517" s="3066"/>
      <c r="AJ517" s="3066"/>
      <c r="AK517" s="3066"/>
      <c r="AL517" s="306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11"/>
      <c r="F518" s="3111"/>
      <c r="G518" s="3111"/>
      <c r="H518" s="3111"/>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30" t="s">
        <v>626</v>
      </c>
      <c r="I520" s="313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90">
        <f>VLOOKUP($H$520,$AO$455:$AP$457,2,FALSE)</f>
        <v>0</v>
      </c>
      <c r="AK522" s="309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11" t="s">
        <v>2188</v>
      </c>
      <c r="F526" s="3111"/>
      <c r="G526" s="3111"/>
      <c r="H526" s="3111"/>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111"/>
      <c r="AD526" s="3111"/>
      <c r="AE526" s="927"/>
      <c r="AF526" s="3066" t="s">
        <v>1687</v>
      </c>
      <c r="AG526" s="3066"/>
      <c r="AH526" s="3066"/>
      <c r="AI526" s="3066"/>
      <c r="AJ526" s="3066"/>
      <c r="AK526" s="3066"/>
      <c r="AL526" s="3066"/>
      <c r="AM526" s="1031"/>
      <c r="AN526" s="1133"/>
    </row>
    <row r="527" spans="1:74" s="1134" customFormat="1" ht="13.7" customHeight="1">
      <c r="A527" s="1060"/>
      <c r="B527" s="1035"/>
      <c r="C527" s="1649"/>
      <c r="D527" s="1106"/>
      <c r="E527" s="3111"/>
      <c r="F527" s="3111"/>
      <c r="G527" s="3111"/>
      <c r="H527" s="3111"/>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111"/>
      <c r="AD527" s="3111"/>
      <c r="AE527" s="927"/>
      <c r="AF527" s="1596"/>
      <c r="AG527" s="1596"/>
      <c r="AH527" s="1596"/>
      <c r="AI527" s="1596"/>
      <c r="AJ527" s="1596"/>
      <c r="AK527" s="1596"/>
      <c r="AL527" s="1596"/>
      <c r="AM527" s="1031"/>
      <c r="AN527" s="1133"/>
    </row>
    <row r="528" spans="1:74" s="1134" customFormat="1">
      <c r="A528" s="1060"/>
      <c r="B528" s="1035"/>
      <c r="C528" s="1649"/>
      <c r="D528" s="1106"/>
      <c r="E528" s="3111"/>
      <c r="F528" s="3111"/>
      <c r="G528" s="3111"/>
      <c r="H528" s="3111"/>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111"/>
      <c r="AD528" s="311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11"/>
      <c r="F529" s="3111"/>
      <c r="G529" s="3111"/>
      <c r="H529" s="3111"/>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111"/>
      <c r="AD529" s="311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8" t="s">
        <v>2196</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7"/>
      <c r="AF531" s="3066" t="s">
        <v>1623</v>
      </c>
      <c r="AG531" s="3066"/>
      <c r="AH531" s="3066"/>
      <c r="AI531" s="3066"/>
      <c r="AJ531" s="3066"/>
      <c r="AK531" s="3066"/>
      <c r="AL531" s="3066"/>
      <c r="AM531" s="1031"/>
      <c r="AN531" s="1000"/>
    </row>
    <row r="532" spans="1:81" s="943" customFormat="1" ht="12.75" customHeight="1">
      <c r="A532" s="1060"/>
      <c r="B532" s="1035"/>
      <c r="C532" s="1649"/>
      <c r="D532" s="1106"/>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30" t="s">
        <v>626</v>
      </c>
      <c r="I536" s="313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90">
        <f>VLOOKUP($H$536,$AP$477:$AQ$479,2,FALSE)</f>
        <v>0</v>
      </c>
      <c r="AK538" s="309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11" t="s">
        <v>2187</v>
      </c>
      <c r="F542" s="3111"/>
      <c r="G542" s="3111"/>
      <c r="H542" s="3111"/>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111"/>
      <c r="AD542" s="3111"/>
      <c r="AE542" s="927"/>
      <c r="AF542" s="3066" t="s">
        <v>1733</v>
      </c>
      <c r="AG542" s="3066"/>
      <c r="AH542" s="3066"/>
      <c r="AI542" s="3066"/>
      <c r="AJ542" s="3066"/>
      <c r="AK542" s="3066"/>
      <c r="AL542" s="3066"/>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11"/>
      <c r="F543" s="3111"/>
      <c r="G543" s="3111"/>
      <c r="H543" s="3111"/>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111"/>
      <c r="AD543" s="311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11"/>
      <c r="F544" s="3111"/>
      <c r="G544" s="3111"/>
      <c r="H544" s="3111"/>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111"/>
      <c r="AD544" s="311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11"/>
      <c r="F545" s="3111"/>
      <c r="G545" s="3111"/>
      <c r="H545" s="3111"/>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111"/>
      <c r="AD545" s="311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30" t="s">
        <v>626</v>
      </c>
      <c r="I547" s="313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90">
        <f>VLOOKUP($H$547,$AO$541:$AP$542,2,FALSE)</f>
        <v>0</v>
      </c>
      <c r="AK549" s="309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90">
        <f>IF(($AJ$382+$AJ$401+$AJ$413+$AJ$448+$AJ$468+$AJ$482+$AJ$494+$AJ$510+$AJ$522+$AJ$538+AJ549)&gt;10,10,($AJ$382+$AJ$401+$AJ$413+$AJ$448+$AJ$468+$AJ$482+$AJ$494+$AJ$510+$AJ$522+$AJ$538+AJ549))</f>
        <v>10</v>
      </c>
      <c r="AL551" s="3091"/>
      <c r="AM551" s="309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90">
        <f>IF((AK320+AK551)&gt;20,20,(AK320+AK551))</f>
        <v>19</v>
      </c>
      <c r="AL553" s="3091"/>
      <c r="AM553" s="309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0" t="s">
        <v>1585</v>
      </c>
      <c r="AF556" s="3080"/>
      <c r="AG556" s="3080"/>
      <c r="AH556" s="3080"/>
      <c r="AI556" s="3080"/>
      <c r="AJ556" s="3080"/>
      <c r="AK556" s="308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7" t="s">
        <v>1738</v>
      </c>
      <c r="D558" s="3137"/>
      <c r="E558" s="3137"/>
      <c r="F558" s="3137"/>
      <c r="G558" s="3137"/>
      <c r="H558" s="3137"/>
      <c r="I558" s="3137"/>
      <c r="J558" s="3137"/>
      <c r="K558" s="3137"/>
      <c r="L558" s="3137"/>
      <c r="M558" s="3137"/>
      <c r="N558" s="3137"/>
      <c r="O558" s="3137"/>
      <c r="P558" s="3137"/>
      <c r="Q558" s="3137"/>
      <c r="R558" s="3137"/>
      <c r="S558" s="3137"/>
      <c r="T558" s="3137"/>
      <c r="U558" s="3137"/>
      <c r="V558" s="3137"/>
      <c r="W558" s="3137"/>
      <c r="X558" s="3137"/>
      <c r="Y558" s="3137"/>
      <c r="Z558" s="3137"/>
      <c r="AA558" s="3137"/>
      <c r="AB558" s="3137"/>
      <c r="AC558" s="3137"/>
      <c r="AD558" s="3137"/>
      <c r="AE558" s="3137"/>
      <c r="AF558" s="3137"/>
      <c r="AG558" s="3137"/>
      <c r="AH558" s="3137"/>
      <c r="AI558" s="3137"/>
      <c r="AJ558" s="3137"/>
      <c r="AK558" s="1027"/>
      <c r="AL558" s="1027"/>
      <c r="AM558" s="1027"/>
      <c r="AN558" s="1000"/>
    </row>
    <row r="559" spans="1:81" s="943" customFormat="1" ht="12.75" customHeight="1">
      <c r="A559" s="1027"/>
      <c r="B559" s="1028"/>
      <c r="C559" s="3137"/>
      <c r="D559" s="3137"/>
      <c r="E559" s="3137"/>
      <c r="F559" s="3137"/>
      <c r="G559" s="3137"/>
      <c r="H559" s="3137"/>
      <c r="I559" s="3137"/>
      <c r="J559" s="3137"/>
      <c r="K559" s="3137"/>
      <c r="L559" s="3137"/>
      <c r="M559" s="3137"/>
      <c r="N559" s="3137"/>
      <c r="O559" s="3137"/>
      <c r="P559" s="3137"/>
      <c r="Q559" s="3137"/>
      <c r="R559" s="3137"/>
      <c r="S559" s="3137"/>
      <c r="T559" s="3137"/>
      <c r="U559" s="3137"/>
      <c r="V559" s="3137"/>
      <c r="W559" s="3137"/>
      <c r="X559" s="3137"/>
      <c r="Y559" s="3137"/>
      <c r="Z559" s="3137"/>
      <c r="AA559" s="3137"/>
      <c r="AB559" s="3137"/>
      <c r="AC559" s="3137"/>
      <c r="AD559" s="3137"/>
      <c r="AE559" s="3137"/>
      <c r="AF559" s="3137"/>
      <c r="AG559" s="3137"/>
      <c r="AH559" s="3137"/>
      <c r="AI559" s="3137"/>
      <c r="AJ559" s="3137"/>
      <c r="AK559" s="1027"/>
      <c r="AL559" s="1027"/>
      <c r="AM559" s="1027"/>
      <c r="AN559" s="1000"/>
    </row>
    <row r="560" spans="1:81" s="943" customFormat="1" ht="12.75" customHeight="1">
      <c r="A560" s="1027"/>
      <c r="B560" s="1028"/>
      <c r="C560" s="3137"/>
      <c r="D560" s="3137"/>
      <c r="E560" s="3137"/>
      <c r="F560" s="3137"/>
      <c r="G560" s="3137"/>
      <c r="H560" s="3137"/>
      <c r="I560" s="3137"/>
      <c r="J560" s="3137"/>
      <c r="K560" s="3137"/>
      <c r="L560" s="3137"/>
      <c r="M560" s="3137"/>
      <c r="N560" s="3137"/>
      <c r="O560" s="3137"/>
      <c r="P560" s="3137"/>
      <c r="Q560" s="3137"/>
      <c r="R560" s="3137"/>
      <c r="S560" s="3137"/>
      <c r="T560" s="3137"/>
      <c r="U560" s="3137"/>
      <c r="V560" s="3137"/>
      <c r="W560" s="3137"/>
      <c r="X560" s="3137"/>
      <c r="Y560" s="3137"/>
      <c r="Z560" s="3137"/>
      <c r="AA560" s="3137"/>
      <c r="AB560" s="3137"/>
      <c r="AC560" s="3137"/>
      <c r="AD560" s="3137"/>
      <c r="AE560" s="3137"/>
      <c r="AF560" s="3137"/>
      <c r="AG560" s="3137"/>
      <c r="AH560" s="3137"/>
      <c r="AI560" s="3137"/>
      <c r="AJ560" s="3137"/>
      <c r="AK560" s="1027"/>
      <c r="AL560" s="1027"/>
      <c r="AM560" s="1027"/>
      <c r="AN560" s="1000"/>
      <c r="AQ560" s="1135"/>
      <c r="AR560" s="1002"/>
    </row>
    <row r="561" spans="1:46" s="943" customFormat="1" ht="12.75" customHeight="1">
      <c r="A561" s="1027"/>
      <c r="B561" s="1118"/>
      <c r="C561" s="3137"/>
      <c r="D561" s="3137"/>
      <c r="E561" s="3137"/>
      <c r="F561" s="3137"/>
      <c r="G561" s="3137"/>
      <c r="H561" s="3137"/>
      <c r="I561" s="3137"/>
      <c r="J561" s="3137"/>
      <c r="K561" s="3137"/>
      <c r="L561" s="3137"/>
      <c r="M561" s="3137"/>
      <c r="N561" s="3137"/>
      <c r="O561" s="3137"/>
      <c r="P561" s="3137"/>
      <c r="Q561" s="3137"/>
      <c r="R561" s="3137"/>
      <c r="S561" s="3137"/>
      <c r="T561" s="3137"/>
      <c r="U561" s="3137"/>
      <c r="V561" s="3137"/>
      <c r="W561" s="3137"/>
      <c r="X561" s="3137"/>
      <c r="Y561" s="3137"/>
      <c r="Z561" s="3137"/>
      <c r="AA561" s="3137"/>
      <c r="AB561" s="3137"/>
      <c r="AC561" s="3137"/>
      <c r="AD561" s="3137"/>
      <c r="AE561" s="3137"/>
      <c r="AF561" s="3137"/>
      <c r="AG561" s="3137"/>
      <c r="AH561" s="3137"/>
      <c r="AI561" s="3137"/>
      <c r="AJ561" s="3137"/>
      <c r="AK561" s="1027"/>
      <c r="AL561" s="1027"/>
      <c r="AM561" s="1027"/>
      <c r="AN561" s="1000"/>
      <c r="AQ561" s="1135"/>
      <c r="AR561" s="1002"/>
    </row>
    <row r="562" spans="1:46" s="943" customFormat="1" ht="12.6" customHeight="1">
      <c r="A562" s="1027"/>
      <c r="B562" s="1118"/>
      <c r="C562" s="3137"/>
      <c r="D562" s="3137"/>
      <c r="E562" s="3137"/>
      <c r="F562" s="3137"/>
      <c r="G562" s="3137"/>
      <c r="H562" s="3137"/>
      <c r="I562" s="3137"/>
      <c r="J562" s="3137"/>
      <c r="K562" s="3137"/>
      <c r="L562" s="3137"/>
      <c r="M562" s="3137"/>
      <c r="N562" s="3137"/>
      <c r="O562" s="3137"/>
      <c r="P562" s="3137"/>
      <c r="Q562" s="3137"/>
      <c r="R562" s="3137"/>
      <c r="S562" s="3137"/>
      <c r="T562" s="3137"/>
      <c r="U562" s="3137"/>
      <c r="V562" s="3137"/>
      <c r="W562" s="3137"/>
      <c r="X562" s="3137"/>
      <c r="Y562" s="3137"/>
      <c r="Z562" s="3137"/>
      <c r="AA562" s="3137"/>
      <c r="AB562" s="3137"/>
      <c r="AC562" s="3137"/>
      <c r="AD562" s="3137"/>
      <c r="AE562" s="3137"/>
      <c r="AF562" s="3137"/>
      <c r="AG562" s="3137"/>
      <c r="AH562" s="3137"/>
      <c r="AI562" s="3137"/>
      <c r="AJ562" s="3137"/>
      <c r="AK562" s="1027"/>
      <c r="AL562" s="1027"/>
      <c r="AM562" s="1027"/>
      <c r="AN562" s="1000"/>
      <c r="AQ562" s="1135"/>
      <c r="AR562" s="1135"/>
    </row>
    <row r="563" spans="1:46" s="943" customFormat="1" ht="24.95" customHeight="1">
      <c r="A563" s="1027"/>
      <c r="B563" s="1118"/>
      <c r="C563" s="3137" t="s">
        <v>1739</v>
      </c>
      <c r="D563" s="3137"/>
      <c r="E563" s="3137"/>
      <c r="F563" s="3137"/>
      <c r="G563" s="3137"/>
      <c r="H563" s="3137"/>
      <c r="I563" s="3137"/>
      <c r="J563" s="3137"/>
      <c r="K563" s="3137"/>
      <c r="L563" s="3137"/>
      <c r="M563" s="3137"/>
      <c r="N563" s="3137"/>
      <c r="O563" s="3137"/>
      <c r="P563" s="3137"/>
      <c r="Q563" s="3137"/>
      <c r="R563" s="3137"/>
      <c r="S563" s="3137"/>
      <c r="T563" s="3137"/>
      <c r="U563" s="3137"/>
      <c r="V563" s="3137"/>
      <c r="W563" s="3137"/>
      <c r="X563" s="3137"/>
      <c r="Y563" s="3137"/>
      <c r="Z563" s="3137"/>
      <c r="AA563" s="3137"/>
      <c r="AB563" s="3137"/>
      <c r="AC563" s="3137"/>
      <c r="AD563" s="3137"/>
      <c r="AE563" s="3137"/>
      <c r="AF563" s="3137"/>
      <c r="AG563" s="3137"/>
      <c r="AH563" s="3137"/>
      <c r="AI563" s="3137"/>
      <c r="AJ563" s="3137"/>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7" t="s">
        <v>2393</v>
      </c>
      <c r="D565" s="3137"/>
      <c r="E565" s="3137"/>
      <c r="F565" s="3137"/>
      <c r="G565" s="3137"/>
      <c r="H565" s="3137"/>
      <c r="I565" s="3137"/>
      <c r="J565" s="3137"/>
      <c r="K565" s="3137"/>
      <c r="L565" s="3137"/>
      <c r="M565" s="3137"/>
      <c r="N565" s="3137"/>
      <c r="O565" s="3137"/>
      <c r="P565" s="3137"/>
      <c r="Q565" s="3137"/>
      <c r="R565" s="3137"/>
      <c r="S565" s="3137"/>
      <c r="T565" s="3137"/>
      <c r="U565" s="3137"/>
      <c r="V565" s="3137"/>
      <c r="W565" s="3137"/>
      <c r="X565" s="3137"/>
      <c r="Y565" s="3137"/>
      <c r="Z565" s="3137"/>
      <c r="AA565" s="3137"/>
      <c r="AB565" s="3137"/>
      <c r="AC565" s="3137"/>
      <c r="AD565" s="3137"/>
      <c r="AE565" s="3137"/>
      <c r="AF565" s="3137"/>
      <c r="AG565" s="3137"/>
      <c r="AH565" s="3137"/>
      <c r="AI565" s="3137"/>
      <c r="AJ565" s="3137"/>
      <c r="AK565" s="1027"/>
      <c r="AL565" s="1027"/>
      <c r="AM565" s="1027"/>
      <c r="AN565" s="1000"/>
      <c r="AQ565" s="1135"/>
      <c r="AR565" s="1135"/>
    </row>
    <row r="566" spans="1:46" s="943" customFormat="1" ht="30" customHeight="1">
      <c r="A566" s="1027"/>
      <c r="B566" s="1118"/>
      <c r="C566" s="3137"/>
      <c r="D566" s="3137"/>
      <c r="E566" s="3137"/>
      <c r="F566" s="3137"/>
      <c r="G566" s="3137"/>
      <c r="H566" s="3137"/>
      <c r="I566" s="3137"/>
      <c r="J566" s="3137"/>
      <c r="K566" s="3137"/>
      <c r="L566" s="3137"/>
      <c r="M566" s="3137"/>
      <c r="N566" s="3137"/>
      <c r="O566" s="3137"/>
      <c r="P566" s="3137"/>
      <c r="Q566" s="3137"/>
      <c r="R566" s="3137"/>
      <c r="S566" s="3137"/>
      <c r="T566" s="3137"/>
      <c r="U566" s="3137"/>
      <c r="V566" s="3137"/>
      <c r="W566" s="3137"/>
      <c r="X566" s="3137"/>
      <c r="Y566" s="3137"/>
      <c r="Z566" s="3137"/>
      <c r="AA566" s="3137"/>
      <c r="AB566" s="3137"/>
      <c r="AC566" s="3137"/>
      <c r="AD566" s="3137"/>
      <c r="AE566" s="3137"/>
      <c r="AF566" s="3137"/>
      <c r="AG566" s="3137"/>
      <c r="AH566" s="3137"/>
      <c r="AI566" s="3137"/>
      <c r="AJ566" s="3137"/>
      <c r="AK566" s="1027"/>
      <c r="AL566" s="1027"/>
      <c r="AM566" s="1027"/>
      <c r="AN566" s="1000"/>
      <c r="AQ566" s="1002"/>
      <c r="AR566" s="1135"/>
    </row>
    <row r="567" spans="1:46" s="943" customFormat="1" ht="12.75" customHeight="1">
      <c r="A567" s="1027"/>
      <c r="B567" s="1118"/>
      <c r="C567" s="3137"/>
      <c r="D567" s="3137"/>
      <c r="E567" s="3137"/>
      <c r="F567" s="3137"/>
      <c r="G567" s="3137"/>
      <c r="H567" s="3137"/>
      <c r="I567" s="3137"/>
      <c r="J567" s="3137"/>
      <c r="K567" s="3137"/>
      <c r="L567" s="3137"/>
      <c r="M567" s="3137"/>
      <c r="N567" s="3137"/>
      <c r="O567" s="3137"/>
      <c r="P567" s="3137"/>
      <c r="Q567" s="3137"/>
      <c r="R567" s="3137"/>
      <c r="S567" s="3137"/>
      <c r="T567" s="3137"/>
      <c r="U567" s="3137"/>
      <c r="V567" s="3137"/>
      <c r="W567" s="3137"/>
      <c r="X567" s="3137"/>
      <c r="Y567" s="3137"/>
      <c r="Z567" s="3137"/>
      <c r="AA567" s="3137"/>
      <c r="AB567" s="3137"/>
      <c r="AC567" s="3137"/>
      <c r="AD567" s="3137"/>
      <c r="AE567" s="3137"/>
      <c r="AF567" s="3137"/>
      <c r="AG567" s="3137"/>
      <c r="AH567" s="3137"/>
      <c r="AI567" s="3137"/>
      <c r="AJ567" s="3137"/>
      <c r="AK567" s="1027"/>
      <c r="AL567" s="1027"/>
      <c r="AM567" s="1027"/>
      <c r="AN567" s="1000"/>
      <c r="AQ567" s="1002"/>
      <c r="AR567" s="1135"/>
    </row>
    <row r="568" spans="1:46" s="943" customFormat="1" ht="12.75" customHeight="1">
      <c r="A568" s="1027"/>
      <c r="B568" s="1118"/>
      <c r="C568" s="3137" t="s">
        <v>1740</v>
      </c>
      <c r="D568" s="3137"/>
      <c r="E568" s="3137"/>
      <c r="F568" s="3137"/>
      <c r="G568" s="3137"/>
      <c r="H568" s="3137"/>
      <c r="I568" s="3137"/>
      <c r="J568" s="3137"/>
      <c r="K568" s="3137"/>
      <c r="L568" s="3137"/>
      <c r="M568" s="3137"/>
      <c r="N568" s="3137"/>
      <c r="O568" s="3137"/>
      <c r="P568" s="3137"/>
      <c r="Q568" s="3137"/>
      <c r="R568" s="3137"/>
      <c r="S568" s="3137"/>
      <c r="T568" s="3137"/>
      <c r="U568" s="3137"/>
      <c r="V568" s="3137"/>
      <c r="W568" s="3137"/>
      <c r="X568" s="3137"/>
      <c r="Y568" s="3137"/>
      <c r="Z568" s="3137"/>
      <c r="AA568" s="3137"/>
      <c r="AB568" s="3137"/>
      <c r="AC568" s="3137"/>
      <c r="AD568" s="3137"/>
      <c r="AE568" s="3137"/>
      <c r="AF568" s="3137"/>
      <c r="AG568" s="3137"/>
      <c r="AH568" s="3137"/>
      <c r="AI568" s="3137"/>
      <c r="AJ568" s="3137"/>
      <c r="AK568" s="1027"/>
      <c r="AL568" s="1027"/>
      <c r="AM568" s="1027"/>
      <c r="AN568" s="1000"/>
      <c r="AQ568" s="1135"/>
      <c r="AR568" s="1135"/>
    </row>
    <row r="569" spans="1:46" s="943" customFormat="1" ht="12.75" customHeight="1">
      <c r="A569" s="1027"/>
      <c r="B569" s="1118"/>
      <c r="C569" s="3137"/>
      <c r="D569" s="3137"/>
      <c r="E569" s="3137"/>
      <c r="F569" s="3137"/>
      <c r="G569" s="3137"/>
      <c r="H569" s="3137"/>
      <c r="I569" s="3137"/>
      <c r="J569" s="3137"/>
      <c r="K569" s="3137"/>
      <c r="L569" s="3137"/>
      <c r="M569" s="3137"/>
      <c r="N569" s="3137"/>
      <c r="O569" s="3137"/>
      <c r="P569" s="3137"/>
      <c r="Q569" s="3137"/>
      <c r="R569" s="3137"/>
      <c r="S569" s="3137"/>
      <c r="T569" s="3137"/>
      <c r="U569" s="3137"/>
      <c r="V569" s="3137"/>
      <c r="W569" s="3137"/>
      <c r="X569" s="3137"/>
      <c r="Y569" s="3137"/>
      <c r="Z569" s="3137"/>
      <c r="AA569" s="3137"/>
      <c r="AB569" s="3137"/>
      <c r="AC569" s="3137"/>
      <c r="AD569" s="3137"/>
      <c r="AE569" s="3137"/>
      <c r="AF569" s="3137"/>
      <c r="AG569" s="3137"/>
      <c r="AH569" s="3137"/>
      <c r="AI569" s="3137"/>
      <c r="AJ569" s="3137"/>
      <c r="AK569" s="1027"/>
      <c r="AL569" s="1027"/>
      <c r="AM569" s="1027"/>
      <c r="AN569" s="1000"/>
      <c r="AQ569" s="1135"/>
      <c r="AR569" s="1135"/>
    </row>
    <row r="570" spans="1:46" s="943" customFormat="1" ht="13.35" customHeight="1">
      <c r="A570" s="1027"/>
      <c r="B570" s="1118"/>
      <c r="C570" s="3137"/>
      <c r="D570" s="3137"/>
      <c r="E570" s="3137"/>
      <c r="F570" s="3137"/>
      <c r="G570" s="3137"/>
      <c r="H570" s="3137"/>
      <c r="I570" s="3137"/>
      <c r="J570" s="3137"/>
      <c r="K570" s="3137"/>
      <c r="L570" s="3137"/>
      <c r="M570" s="3137"/>
      <c r="N570" s="3137"/>
      <c r="O570" s="3137"/>
      <c r="P570" s="3137"/>
      <c r="Q570" s="3137"/>
      <c r="R570" s="3137"/>
      <c r="S570" s="3137"/>
      <c r="T570" s="3137"/>
      <c r="U570" s="3137"/>
      <c r="V570" s="3137"/>
      <c r="W570" s="3137"/>
      <c r="X570" s="3137"/>
      <c r="Y570" s="3137"/>
      <c r="Z570" s="3137"/>
      <c r="AA570" s="3137"/>
      <c r="AB570" s="3137"/>
      <c r="AC570" s="3137"/>
      <c r="AD570" s="3137"/>
      <c r="AE570" s="3137"/>
      <c r="AF570" s="3137"/>
      <c r="AG570" s="3137"/>
      <c r="AH570" s="3137"/>
      <c r="AI570" s="3137"/>
      <c r="AJ570" s="3137"/>
      <c r="AK570" s="1027"/>
      <c r="AL570" s="1027"/>
      <c r="AM570" s="1027"/>
      <c r="AN570" s="1000"/>
      <c r="AQ570" s="1135"/>
      <c r="AR570" s="1135"/>
    </row>
    <row r="571" spans="1:46" s="943" customFormat="1" ht="12.75" customHeight="1">
      <c r="A571" s="1027"/>
      <c r="B571" s="1118"/>
      <c r="C571" s="3137"/>
      <c r="D571" s="3137"/>
      <c r="E571" s="3137"/>
      <c r="F571" s="3137"/>
      <c r="G571" s="3137"/>
      <c r="H571" s="3137"/>
      <c r="I571" s="3137"/>
      <c r="J571" s="3137"/>
      <c r="K571" s="3137"/>
      <c r="L571" s="3137"/>
      <c r="M571" s="3137"/>
      <c r="N571" s="3137"/>
      <c r="O571" s="3137"/>
      <c r="P571" s="3137"/>
      <c r="Q571" s="3137"/>
      <c r="R571" s="3137"/>
      <c r="S571" s="3137"/>
      <c r="T571" s="3137"/>
      <c r="U571" s="3137"/>
      <c r="V571" s="3137"/>
      <c r="W571" s="3137"/>
      <c r="X571" s="3137"/>
      <c r="Y571" s="3137"/>
      <c r="Z571" s="3137"/>
      <c r="AA571" s="3137"/>
      <c r="AB571" s="3137"/>
      <c r="AC571" s="3137"/>
      <c r="AD571" s="3137"/>
      <c r="AE571" s="3137"/>
      <c r="AF571" s="3137"/>
      <c r="AG571" s="3137"/>
      <c r="AH571" s="3137"/>
      <c r="AI571" s="3137"/>
      <c r="AJ571" s="3137"/>
      <c r="AK571" s="1027"/>
      <c r="AL571" s="1027"/>
      <c r="AM571" s="1027"/>
      <c r="AN571" s="1000"/>
      <c r="AO571" s="1150"/>
      <c r="AP571" s="1150"/>
      <c r="AQ571" s="1135"/>
      <c r="AR571" s="1002"/>
    </row>
    <row r="572" spans="1:46" s="943" customFormat="1" ht="11.85" customHeight="1">
      <c r="A572" s="1027"/>
      <c r="B572" s="1118"/>
      <c r="C572" s="3137"/>
      <c r="D572" s="3137"/>
      <c r="E572" s="3137"/>
      <c r="F572" s="3137"/>
      <c r="G572" s="3137"/>
      <c r="H572" s="3137"/>
      <c r="I572" s="3137"/>
      <c r="J572" s="3137"/>
      <c r="K572" s="3137"/>
      <c r="L572" s="3137"/>
      <c r="M572" s="3137"/>
      <c r="N572" s="3137"/>
      <c r="O572" s="3137"/>
      <c r="P572" s="3137"/>
      <c r="Q572" s="3137"/>
      <c r="R572" s="3137"/>
      <c r="S572" s="3137"/>
      <c r="T572" s="3137"/>
      <c r="U572" s="3137"/>
      <c r="V572" s="3137"/>
      <c r="W572" s="3137"/>
      <c r="X572" s="3137"/>
      <c r="Y572" s="3137"/>
      <c r="Z572" s="3137"/>
      <c r="AA572" s="3137"/>
      <c r="AB572" s="3137"/>
      <c r="AC572" s="3137"/>
      <c r="AD572" s="3137"/>
      <c r="AE572" s="3137"/>
      <c r="AF572" s="3137"/>
      <c r="AG572" s="3137"/>
      <c r="AH572" s="3137"/>
      <c r="AI572" s="3137"/>
      <c r="AJ572" s="3137"/>
      <c r="AK572" s="1027"/>
      <c r="AL572" s="1027"/>
      <c r="AM572" s="1027"/>
      <c r="AN572" s="1000"/>
      <c r="AO572" s="1151" t="s">
        <v>117</v>
      </c>
      <c r="AP572" s="1152">
        <f>IF(C596="Yes",5,0)</f>
        <v>5</v>
      </c>
      <c r="AQ572" s="1002"/>
      <c r="AR572" s="1002"/>
      <c r="AS572" s="932" t="s">
        <v>1741</v>
      </c>
    </row>
    <row r="573" spans="1:46" s="943" customFormat="1" ht="12.75" customHeight="1">
      <c r="A573" s="1027"/>
      <c r="B573" s="1118"/>
      <c r="C573" s="3137"/>
      <c r="D573" s="3137"/>
      <c r="E573" s="3137"/>
      <c r="F573" s="3137"/>
      <c r="G573" s="3137"/>
      <c r="H573" s="3137"/>
      <c r="I573" s="3137"/>
      <c r="J573" s="3137"/>
      <c r="K573" s="3137"/>
      <c r="L573" s="3137"/>
      <c r="M573" s="3137"/>
      <c r="N573" s="3137"/>
      <c r="O573" s="3137"/>
      <c r="P573" s="3137"/>
      <c r="Q573" s="3137"/>
      <c r="R573" s="3137"/>
      <c r="S573" s="3137"/>
      <c r="T573" s="3137"/>
      <c r="U573" s="3137"/>
      <c r="V573" s="3137"/>
      <c r="W573" s="3137"/>
      <c r="X573" s="3137"/>
      <c r="Y573" s="3137"/>
      <c r="Z573" s="3137"/>
      <c r="AA573" s="3137"/>
      <c r="AB573" s="3137"/>
      <c r="AC573" s="3137"/>
      <c r="AD573" s="3137"/>
      <c r="AE573" s="3137"/>
      <c r="AF573" s="3137"/>
      <c r="AG573" s="3137"/>
      <c r="AH573" s="3137"/>
      <c r="AI573" s="3137"/>
      <c r="AJ573" s="3137"/>
      <c r="AK573" s="1027"/>
      <c r="AL573" s="1027"/>
      <c r="AM573" s="1027"/>
      <c r="AN573" s="1000"/>
      <c r="AO573" s="1151" t="s">
        <v>118</v>
      </c>
      <c r="AP573" s="1152">
        <f>IF(C604="Yes",5,0)</f>
        <v>0</v>
      </c>
      <c r="AQ573" s="1002"/>
      <c r="AR573" s="1002"/>
      <c r="AS573" s="3144">
        <f>IF(Application!D210="Non-Targeted",(SUM(AQ581+AQ590)),AS577)</f>
        <v>10</v>
      </c>
      <c r="AT573" s="3144"/>
    </row>
    <row r="574" spans="1:46" s="943" customFormat="1" ht="12.75" customHeight="1">
      <c r="A574" s="1027"/>
      <c r="B574" s="1118"/>
      <c r="C574" s="3137"/>
      <c r="D574" s="3137"/>
      <c r="E574" s="3137"/>
      <c r="F574" s="3137"/>
      <c r="G574" s="3137"/>
      <c r="H574" s="3137"/>
      <c r="I574" s="3137"/>
      <c r="J574" s="3137"/>
      <c r="K574" s="3137"/>
      <c r="L574" s="3137"/>
      <c r="M574" s="3137"/>
      <c r="N574" s="3137"/>
      <c r="O574" s="3137"/>
      <c r="P574" s="3137"/>
      <c r="Q574" s="3137"/>
      <c r="R574" s="3137"/>
      <c r="S574" s="3137"/>
      <c r="T574" s="3137"/>
      <c r="U574" s="3137"/>
      <c r="V574" s="3137"/>
      <c r="W574" s="3137"/>
      <c r="X574" s="3137"/>
      <c r="Y574" s="3137"/>
      <c r="Z574" s="3137"/>
      <c r="AA574" s="3137"/>
      <c r="AB574" s="3137"/>
      <c r="AC574" s="3137"/>
      <c r="AD574" s="3137"/>
      <c r="AE574" s="3137"/>
      <c r="AF574" s="3137"/>
      <c r="AG574" s="3137"/>
      <c r="AH574" s="3137"/>
      <c r="AI574" s="3137"/>
      <c r="AJ574" s="3137"/>
      <c r="AK574" s="1027"/>
      <c r="AL574" s="1027"/>
      <c r="AM574" s="1027"/>
      <c r="AN574" s="1000"/>
      <c r="AO574" s="1151" t="s">
        <v>124</v>
      </c>
      <c r="AP574" s="1152">
        <f>IF(C612="Yes",7,0)</f>
        <v>0</v>
      </c>
      <c r="AS574" s="932" t="s">
        <v>1742</v>
      </c>
    </row>
    <row r="575" spans="1:46" s="943" customFormat="1" ht="12.75" customHeight="1">
      <c r="A575" s="1027"/>
      <c r="B575" s="1118"/>
      <c r="C575" s="3137"/>
      <c r="D575" s="3137"/>
      <c r="E575" s="3137"/>
      <c r="F575" s="3137"/>
      <c r="G575" s="3137"/>
      <c r="H575" s="3137"/>
      <c r="I575" s="3137"/>
      <c r="J575" s="3137"/>
      <c r="K575" s="3137"/>
      <c r="L575" s="3137"/>
      <c r="M575" s="3137"/>
      <c r="N575" s="3137"/>
      <c r="O575" s="3137"/>
      <c r="P575" s="3137"/>
      <c r="Q575" s="3137"/>
      <c r="R575" s="3137"/>
      <c r="S575" s="3137"/>
      <c r="T575" s="3137"/>
      <c r="U575" s="3137"/>
      <c r="V575" s="3137"/>
      <c r="W575" s="3137"/>
      <c r="X575" s="3137"/>
      <c r="Y575" s="3137"/>
      <c r="Z575" s="3137"/>
      <c r="AA575" s="3137"/>
      <c r="AB575" s="3137"/>
      <c r="AC575" s="3137"/>
      <c r="AD575" s="3137"/>
      <c r="AE575" s="3137"/>
      <c r="AF575" s="3137"/>
      <c r="AG575" s="3137"/>
      <c r="AH575" s="3137"/>
      <c r="AI575" s="3137"/>
      <c r="AJ575" s="3137"/>
      <c r="AK575" s="1027"/>
      <c r="AL575" s="1027"/>
      <c r="AM575" s="1027"/>
      <c r="AN575" s="1000"/>
      <c r="AO575" s="1000"/>
      <c r="AP575" s="1152">
        <f>IF(C614="Yes",5,0)</f>
        <v>0</v>
      </c>
      <c r="AS575" s="3144">
        <f>IF(AND(AQ581&gt;0,AQ590&gt;0),(AQ581+AQ590)/2,0)</f>
        <v>0</v>
      </c>
      <c r="AT575" s="3144"/>
    </row>
    <row r="576" spans="1:46" s="943" customFormat="1" ht="12.75" customHeight="1">
      <c r="A576" s="1027"/>
      <c r="B576" s="1118"/>
      <c r="C576" s="3137"/>
      <c r="D576" s="3137"/>
      <c r="E576" s="3137"/>
      <c r="F576" s="3137"/>
      <c r="G576" s="3137"/>
      <c r="H576" s="3137"/>
      <c r="I576" s="3137"/>
      <c r="J576" s="3137"/>
      <c r="K576" s="3137"/>
      <c r="L576" s="3137"/>
      <c r="M576" s="3137"/>
      <c r="N576" s="3137"/>
      <c r="O576" s="3137"/>
      <c r="P576" s="3137"/>
      <c r="Q576" s="3137"/>
      <c r="R576" s="3137"/>
      <c r="S576" s="3137"/>
      <c r="T576" s="3137"/>
      <c r="U576" s="3137"/>
      <c r="V576" s="3137"/>
      <c r="W576" s="3137"/>
      <c r="X576" s="3137"/>
      <c r="Y576" s="3137"/>
      <c r="Z576" s="3137"/>
      <c r="AA576" s="3137"/>
      <c r="AB576" s="3137"/>
      <c r="AC576" s="3137"/>
      <c r="AD576" s="3137"/>
      <c r="AE576" s="3137"/>
      <c r="AF576" s="3137"/>
      <c r="AG576" s="3137"/>
      <c r="AH576" s="3137"/>
      <c r="AI576" s="3137"/>
      <c r="AJ576" s="3137"/>
      <c r="AK576" s="1027"/>
      <c r="AL576" s="1027"/>
      <c r="AM576" s="1027"/>
      <c r="AN576" s="1000"/>
      <c r="AO576" s="1151" t="s">
        <v>616</v>
      </c>
      <c r="AP576" s="1152">
        <f>IF(C622="Yes",5,0)</f>
        <v>0</v>
      </c>
      <c r="AQ576" s="1002"/>
      <c r="AR576" s="1002"/>
      <c r="AS576" s="932" t="s">
        <v>2416</v>
      </c>
    </row>
    <row r="577" spans="1:81" s="943" customFormat="1" ht="12.75" customHeight="1">
      <c r="A577" s="1027"/>
      <c r="B577" s="1118"/>
      <c r="C577" s="3145" t="s">
        <v>1743</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7"/>
      <c r="AL577" s="1027"/>
      <c r="AM577" s="1027"/>
      <c r="AN577" s="1000"/>
      <c r="AO577" s="1000"/>
      <c r="AP577" s="1152">
        <f>IF(C624="Yes",3,0)</f>
        <v>0</v>
      </c>
      <c r="AS577" s="3144">
        <f>IF(AQ581=0,AQ590,AQ581)</f>
        <v>10</v>
      </c>
      <c r="AT577" s="3144"/>
    </row>
    <row r="578" spans="1:81" s="943" customFormat="1" ht="12.75" customHeight="1">
      <c r="A578" s="1027"/>
      <c r="B578" s="1118"/>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7"/>
      <c r="AL578" s="1027"/>
      <c r="AM578" s="1027"/>
      <c r="AN578" s="1000"/>
      <c r="AO578" s="1151" t="s">
        <v>821</v>
      </c>
      <c r="AP578" s="1152">
        <f>IF(C627="Yes",5,0)</f>
        <v>5</v>
      </c>
    </row>
    <row r="579" spans="1:81" s="943" customFormat="1" ht="12.75" customHeight="1">
      <c r="A579" s="1027"/>
      <c r="B579" s="1118"/>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7"/>
      <c r="AL579" s="1027"/>
      <c r="AM579" s="1027"/>
      <c r="AN579" s="1000"/>
      <c r="AO579" s="1151" t="s">
        <v>619</v>
      </c>
      <c r="AP579" s="1152">
        <f>IF(C636="Yes",5,0)</f>
        <v>0</v>
      </c>
    </row>
    <row r="580" spans="1:81" s="943" customFormat="1" ht="11.85" customHeight="1">
      <c r="A580" s="1027"/>
      <c r="B580" s="1118"/>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7"/>
      <c r="AL580" s="1027"/>
      <c r="AM580" s="1027"/>
      <c r="AN580" s="1000"/>
      <c r="AO580" s="1153"/>
      <c r="AP580" s="1154">
        <f>IF(C638="Yes",3,0)</f>
        <v>0</v>
      </c>
    </row>
    <row r="581" spans="1:81" s="943" customFormat="1" ht="12.6" customHeight="1">
      <c r="A581" s="1027"/>
      <c r="B581" s="1118"/>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7"/>
      <c r="AL581" s="1027"/>
      <c r="AM581" s="1027"/>
      <c r="AN581" s="1000"/>
      <c r="AO581" s="1155" t="s">
        <v>233</v>
      </c>
      <c r="AP581" s="1156">
        <f>SUM(AP572:AP580)</f>
        <v>10</v>
      </c>
      <c r="AQ581" s="3146">
        <f>IF(AP581&gt;0,AP581,0)</f>
        <v>10</v>
      </c>
      <c r="AR581" s="3146"/>
    </row>
    <row r="582" spans="1:81" s="943" customFormat="1" ht="12.75" customHeight="1">
      <c r="A582" s="1027"/>
      <c r="B582" s="1118"/>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37" t="s">
        <v>1744</v>
      </c>
      <c r="D584" s="3137"/>
      <c r="E584" s="3137"/>
      <c r="F584" s="3137"/>
      <c r="G584" s="3137"/>
      <c r="H584" s="3137"/>
      <c r="I584" s="3137"/>
      <c r="J584" s="3137"/>
      <c r="K584" s="3137"/>
      <c r="L584" s="3137"/>
      <c r="M584" s="3137"/>
      <c r="N584" s="3137"/>
      <c r="O584" s="3137"/>
      <c r="P584" s="3137"/>
      <c r="Q584" s="3137"/>
      <c r="R584" s="3137"/>
      <c r="S584" s="3137"/>
      <c r="T584" s="3137"/>
      <c r="U584" s="3137"/>
      <c r="V584" s="3137"/>
      <c r="W584" s="3137"/>
      <c r="X584" s="3137"/>
      <c r="Y584" s="3137"/>
      <c r="Z584" s="3137"/>
      <c r="AA584" s="3137"/>
      <c r="AB584" s="3137"/>
      <c r="AC584" s="3137"/>
      <c r="AD584" s="3137"/>
      <c r="AE584" s="3137"/>
      <c r="AF584" s="3137"/>
      <c r="AG584" s="3137"/>
      <c r="AH584" s="3137"/>
      <c r="AI584" s="3137"/>
      <c r="AJ584" s="3137"/>
      <c r="AK584" s="1027"/>
      <c r="AL584" s="1027"/>
      <c r="AM584" s="1027"/>
      <c r="AN584" s="1000"/>
      <c r="AO584" s="1151" t="s">
        <v>488</v>
      </c>
      <c r="AP584" s="1152">
        <f>IF(C657="Yes",5,0)</f>
        <v>0</v>
      </c>
    </row>
    <row r="585" spans="1:81" s="943" customFormat="1" ht="12.75" customHeight="1">
      <c r="A585" s="1027"/>
      <c r="B585" s="1118"/>
      <c r="C585" s="3137"/>
      <c r="D585" s="3137"/>
      <c r="E585" s="3137"/>
      <c r="F585" s="3137"/>
      <c r="G585" s="3137"/>
      <c r="H585" s="3137"/>
      <c r="I585" s="3137"/>
      <c r="J585" s="3137"/>
      <c r="K585" s="3137"/>
      <c r="L585" s="3137"/>
      <c r="M585" s="3137"/>
      <c r="N585" s="3137"/>
      <c r="O585" s="3137"/>
      <c r="P585" s="3137"/>
      <c r="Q585" s="3137"/>
      <c r="R585" s="3137"/>
      <c r="S585" s="3137"/>
      <c r="T585" s="3137"/>
      <c r="U585" s="3137"/>
      <c r="V585" s="3137"/>
      <c r="W585" s="3137"/>
      <c r="X585" s="3137"/>
      <c r="Y585" s="3137"/>
      <c r="Z585" s="3137"/>
      <c r="AA585" s="3137"/>
      <c r="AB585" s="3137"/>
      <c r="AC585" s="3137"/>
      <c r="AD585" s="3137"/>
      <c r="AE585" s="3137"/>
      <c r="AF585" s="3137"/>
      <c r="AG585" s="3137"/>
      <c r="AH585" s="3137"/>
      <c r="AI585" s="3137"/>
      <c r="AJ585" s="3137"/>
      <c r="AK585" s="1027"/>
      <c r="AL585" s="1027"/>
      <c r="AM585" s="1027"/>
      <c r="AN585" s="1000"/>
      <c r="AO585" s="1151" t="s">
        <v>494</v>
      </c>
      <c r="AP585" s="1152">
        <f>IF(C664="Yes",5,0)</f>
        <v>0</v>
      </c>
    </row>
    <row r="586" spans="1:81" s="943" customFormat="1" ht="68.099999999999994" customHeight="1">
      <c r="A586" s="1027"/>
      <c r="B586" s="1118"/>
      <c r="C586" s="3137"/>
      <c r="D586" s="3137"/>
      <c r="E586" s="3137"/>
      <c r="F586" s="3137"/>
      <c r="G586" s="3137"/>
      <c r="H586" s="3137"/>
      <c r="I586" s="3137"/>
      <c r="J586" s="3137"/>
      <c r="K586" s="3137"/>
      <c r="L586" s="3137"/>
      <c r="M586" s="3137"/>
      <c r="N586" s="3137"/>
      <c r="O586" s="3137"/>
      <c r="P586" s="3137"/>
      <c r="Q586" s="3137"/>
      <c r="R586" s="3137"/>
      <c r="S586" s="3137"/>
      <c r="T586" s="3137"/>
      <c r="U586" s="3137"/>
      <c r="V586" s="3137"/>
      <c r="W586" s="3137"/>
      <c r="X586" s="3137"/>
      <c r="Y586" s="3137"/>
      <c r="Z586" s="3137"/>
      <c r="AA586" s="3137"/>
      <c r="AB586" s="3137"/>
      <c r="AC586" s="3137"/>
      <c r="AD586" s="3137"/>
      <c r="AE586" s="3137"/>
      <c r="AF586" s="3137"/>
      <c r="AG586" s="3137"/>
      <c r="AH586" s="3137"/>
      <c r="AI586" s="3137"/>
      <c r="AJ586" s="3137"/>
      <c r="AK586" s="1027"/>
      <c r="AL586" s="1027"/>
      <c r="AM586" s="1027"/>
      <c r="AN586" s="1000"/>
      <c r="AO586" s="1151" t="s">
        <v>681</v>
      </c>
      <c r="AP586" s="1158">
        <f>IF(C668="Yes",5,0)</f>
        <v>0</v>
      </c>
      <c r="AQ586" s="1002"/>
      <c r="AR586" s="1002"/>
    </row>
    <row r="587" spans="1:81" s="943" customFormat="1" ht="12.6"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46">
        <f>'Service Amenities Budget'!J10</f>
        <v>343</v>
      </c>
      <c r="V588" s="3246"/>
      <c r="W588" s="3246"/>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47">
        <f>'Service Amenities Budget'!J9</f>
        <v>0</v>
      </c>
      <c r="V589" s="3247"/>
      <c r="W589" s="324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6">
        <f>IF(AP590&gt;0,AP590,0)</f>
        <v>0</v>
      </c>
      <c r="AR590" s="3146"/>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42" t="s">
        <v>1749</v>
      </c>
      <c r="G592" s="3142"/>
      <c r="H592" s="3142"/>
      <c r="I592" s="3142"/>
      <c r="J592" s="3142"/>
      <c r="K592" s="3142"/>
      <c r="L592" s="3142"/>
      <c r="M592" s="3142"/>
      <c r="N592" s="3142"/>
      <c r="O592" s="3142"/>
      <c r="P592" s="3142"/>
      <c r="Q592" s="3142"/>
      <c r="R592" s="3142"/>
      <c r="S592" s="3142"/>
      <c r="T592" s="3142"/>
      <c r="U592" s="3142"/>
      <c r="V592" s="3142"/>
      <c r="W592" s="3142"/>
      <c r="X592" s="3142"/>
      <c r="Y592" s="3142"/>
      <c r="Z592" s="3142"/>
      <c r="AA592" s="3142"/>
      <c r="AB592" s="3142"/>
      <c r="AC592" s="3142"/>
      <c r="AD592" s="3142"/>
      <c r="AE592" s="3142"/>
      <c r="AF592" s="314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3"/>
      <c r="G593" s="3143"/>
      <c r="H593" s="3143"/>
      <c r="I593" s="3143"/>
      <c r="J593" s="3143"/>
      <c r="K593" s="3143"/>
      <c r="L593" s="3143"/>
      <c r="M593" s="3143"/>
      <c r="N593" s="3143"/>
      <c r="O593" s="3143"/>
      <c r="P593" s="3143"/>
      <c r="Q593" s="3143"/>
      <c r="R593" s="3143"/>
      <c r="S593" s="3143"/>
      <c r="T593" s="3143"/>
      <c r="U593" s="3143"/>
      <c r="V593" s="3143"/>
      <c r="W593" s="3143"/>
      <c r="X593" s="3143"/>
      <c r="Y593" s="3143"/>
      <c r="Z593" s="3143"/>
      <c r="AA593" s="3143"/>
      <c r="AB593" s="3143"/>
      <c r="AC593" s="3143"/>
      <c r="AD593" s="3143"/>
      <c r="AE593" s="3143"/>
      <c r="AF593" s="314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3"/>
      <c r="G594" s="3143"/>
      <c r="H594" s="3143"/>
      <c r="I594" s="3143"/>
      <c r="J594" s="3143"/>
      <c r="K594" s="3143"/>
      <c r="L594" s="3143"/>
      <c r="M594" s="3143"/>
      <c r="N594" s="3143"/>
      <c r="O594" s="3143"/>
      <c r="P594" s="3143"/>
      <c r="Q594" s="3143"/>
      <c r="R594" s="3143"/>
      <c r="S594" s="3143"/>
      <c r="T594" s="3143"/>
      <c r="U594" s="3143"/>
      <c r="V594" s="3143"/>
      <c r="W594" s="3143"/>
      <c r="X594" s="3143"/>
      <c r="Y594" s="3143"/>
      <c r="Z594" s="3143"/>
      <c r="AA594" s="3143"/>
      <c r="AB594" s="3143"/>
      <c r="AC594" s="3143"/>
      <c r="AD594" s="3143"/>
      <c r="AE594" s="3143"/>
      <c r="AF594" s="314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3"/>
      <c r="G595" s="3143"/>
      <c r="H595" s="3143"/>
      <c r="I595" s="3143"/>
      <c r="J595" s="3143"/>
      <c r="K595" s="3143"/>
      <c r="L595" s="3143"/>
      <c r="M595" s="3143"/>
      <c r="N595" s="3143"/>
      <c r="O595" s="3143"/>
      <c r="P595" s="3143"/>
      <c r="Q595" s="3143"/>
      <c r="R595" s="3143"/>
      <c r="S595" s="3143"/>
      <c r="T595" s="3143"/>
      <c r="U595" s="3143"/>
      <c r="V595" s="3143"/>
      <c r="W595" s="3143"/>
      <c r="X595" s="3143"/>
      <c r="Y595" s="3143"/>
      <c r="Z595" s="3143"/>
      <c r="AA595" s="3143"/>
      <c r="AB595" s="3143"/>
      <c r="AC595" s="3143"/>
      <c r="AD595" s="3143"/>
      <c r="AE595" s="3143"/>
      <c r="AF595" s="314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9" t="s">
        <v>578</v>
      </c>
      <c r="D596" s="3087"/>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0" t="s">
        <v>1751</v>
      </c>
      <c r="AG596" s="3140"/>
      <c r="AH596" s="3140"/>
      <c r="AI596" s="3140"/>
      <c r="AJ596" s="3140"/>
      <c r="AK596" s="3140"/>
      <c r="AL596" s="314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42" t="s">
        <v>1752</v>
      </c>
      <c r="G599" s="3142"/>
      <c r="H599" s="3142"/>
      <c r="I599" s="3142"/>
      <c r="J599" s="3142"/>
      <c r="K599" s="3142"/>
      <c r="L599" s="3142"/>
      <c r="M599" s="3142"/>
      <c r="N599" s="3142"/>
      <c r="O599" s="3142"/>
      <c r="P599" s="3142"/>
      <c r="Q599" s="3142"/>
      <c r="R599" s="3142"/>
      <c r="S599" s="3142"/>
      <c r="T599" s="3142"/>
      <c r="U599" s="3142"/>
      <c r="V599" s="3142"/>
      <c r="W599" s="3142"/>
      <c r="X599" s="3142"/>
      <c r="Y599" s="3142"/>
      <c r="Z599" s="3142"/>
      <c r="AA599" s="3142"/>
      <c r="AB599" s="3142"/>
      <c r="AC599" s="3142"/>
      <c r="AD599" s="3142"/>
      <c r="AE599" s="3142"/>
      <c r="AF599" s="314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3"/>
      <c r="G600" s="3143"/>
      <c r="H600" s="3143"/>
      <c r="I600" s="3143"/>
      <c r="J600" s="3143"/>
      <c r="K600" s="3143"/>
      <c r="L600" s="3143"/>
      <c r="M600" s="3143"/>
      <c r="N600" s="3143"/>
      <c r="O600" s="3143"/>
      <c r="P600" s="3143"/>
      <c r="Q600" s="3143"/>
      <c r="R600" s="3143"/>
      <c r="S600" s="3143"/>
      <c r="T600" s="3143"/>
      <c r="U600" s="3143"/>
      <c r="V600" s="3143"/>
      <c r="W600" s="3143"/>
      <c r="X600" s="3143"/>
      <c r="Y600" s="3143"/>
      <c r="Z600" s="3143"/>
      <c r="AA600" s="3143"/>
      <c r="AB600" s="3143"/>
      <c r="AC600" s="3143"/>
      <c r="AD600" s="3143"/>
      <c r="AE600" s="3143"/>
      <c r="AF600" s="314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3"/>
      <c r="G601" s="3143"/>
      <c r="H601" s="3143"/>
      <c r="I601" s="3143"/>
      <c r="J601" s="3143"/>
      <c r="K601" s="3143"/>
      <c r="L601" s="3143"/>
      <c r="M601" s="3143"/>
      <c r="N601" s="3143"/>
      <c r="O601" s="3143"/>
      <c r="P601" s="3143"/>
      <c r="Q601" s="3143"/>
      <c r="R601" s="3143"/>
      <c r="S601" s="3143"/>
      <c r="T601" s="3143"/>
      <c r="U601" s="3143"/>
      <c r="V601" s="3143"/>
      <c r="W601" s="3143"/>
      <c r="X601" s="3143"/>
      <c r="Y601" s="3143"/>
      <c r="Z601" s="3143"/>
      <c r="AA601" s="3143"/>
      <c r="AB601" s="3143"/>
      <c r="AC601" s="3143"/>
      <c r="AD601" s="3143"/>
      <c r="AE601" s="3143"/>
      <c r="AF601" s="314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3"/>
      <c r="G602" s="3143"/>
      <c r="H602" s="3143"/>
      <c r="I602" s="3143"/>
      <c r="J602" s="3143"/>
      <c r="K602" s="3143"/>
      <c r="L602" s="3143"/>
      <c r="M602" s="3143"/>
      <c r="N602" s="3143"/>
      <c r="O602" s="3143"/>
      <c r="P602" s="3143"/>
      <c r="Q602" s="3143"/>
      <c r="R602" s="3143"/>
      <c r="S602" s="3143"/>
      <c r="T602" s="3143"/>
      <c r="U602" s="3143"/>
      <c r="V602" s="3143"/>
      <c r="W602" s="3143"/>
      <c r="X602" s="3143"/>
      <c r="Y602" s="3143"/>
      <c r="Z602" s="3143"/>
      <c r="AA602" s="3143"/>
      <c r="AB602" s="3143"/>
      <c r="AC602" s="3143"/>
      <c r="AD602" s="3143"/>
      <c r="AE602" s="3143"/>
      <c r="AF602" s="314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3"/>
      <c r="G603" s="3143"/>
      <c r="H603" s="3143"/>
      <c r="I603" s="3143"/>
      <c r="J603" s="3143"/>
      <c r="K603" s="3143"/>
      <c r="L603" s="3143"/>
      <c r="M603" s="3143"/>
      <c r="N603" s="3143"/>
      <c r="O603" s="3143"/>
      <c r="P603" s="3143"/>
      <c r="Q603" s="3143"/>
      <c r="R603" s="3143"/>
      <c r="S603" s="3143"/>
      <c r="T603" s="3143"/>
      <c r="U603" s="3143"/>
      <c r="V603" s="3143"/>
      <c r="W603" s="3143"/>
      <c r="X603" s="3143"/>
      <c r="Y603" s="3143"/>
      <c r="Z603" s="3143"/>
      <c r="AA603" s="3143"/>
      <c r="AB603" s="3143"/>
      <c r="AC603" s="3143"/>
      <c r="AD603" s="3143"/>
      <c r="AE603" s="3143"/>
      <c r="AF603" s="314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9" t="s">
        <v>626</v>
      </c>
      <c r="D604" s="3087"/>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0" t="s">
        <v>1751</v>
      </c>
      <c r="AG604" s="3140"/>
      <c r="AH604" s="3140"/>
      <c r="AI604" s="3140"/>
      <c r="AJ604" s="3140"/>
      <c r="AK604" s="3140"/>
      <c r="AL604" s="314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42" t="s">
        <v>1754</v>
      </c>
      <c r="G607" s="3142"/>
      <c r="H607" s="3142"/>
      <c r="I607" s="3142"/>
      <c r="J607" s="3142"/>
      <c r="K607" s="3142"/>
      <c r="L607" s="3142"/>
      <c r="M607" s="3142"/>
      <c r="N607" s="3142"/>
      <c r="O607" s="3142"/>
      <c r="P607" s="3142"/>
      <c r="Q607" s="3142"/>
      <c r="R607" s="3142"/>
      <c r="S607" s="3142"/>
      <c r="T607" s="3142"/>
      <c r="U607" s="3142"/>
      <c r="V607" s="3142"/>
      <c r="W607" s="3142"/>
      <c r="X607" s="3142"/>
      <c r="Y607" s="3142"/>
      <c r="Z607" s="3142"/>
      <c r="AA607" s="3142"/>
      <c r="AB607" s="3142"/>
      <c r="AC607" s="3142"/>
      <c r="AD607" s="3142"/>
      <c r="AE607" s="3142"/>
      <c r="AF607" s="314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3"/>
      <c r="G608" s="3143"/>
      <c r="H608" s="3143"/>
      <c r="I608" s="3143"/>
      <c r="J608" s="3143"/>
      <c r="K608" s="3143"/>
      <c r="L608" s="3143"/>
      <c r="M608" s="3143"/>
      <c r="N608" s="3143"/>
      <c r="O608" s="3143"/>
      <c r="P608" s="3143"/>
      <c r="Q608" s="3143"/>
      <c r="R608" s="3143"/>
      <c r="S608" s="3143"/>
      <c r="T608" s="3143"/>
      <c r="U608" s="3143"/>
      <c r="V608" s="3143"/>
      <c r="W608" s="3143"/>
      <c r="X608" s="3143"/>
      <c r="Y608" s="3143"/>
      <c r="Z608" s="3143"/>
      <c r="AA608" s="3143"/>
      <c r="AB608" s="3143"/>
      <c r="AC608" s="3143"/>
      <c r="AD608" s="3143"/>
      <c r="AE608" s="3143"/>
      <c r="AF608" s="314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3"/>
      <c r="G609" s="3143"/>
      <c r="H609" s="3143"/>
      <c r="I609" s="3143"/>
      <c r="J609" s="3143"/>
      <c r="K609" s="3143"/>
      <c r="L609" s="3143"/>
      <c r="M609" s="3143"/>
      <c r="N609" s="3143"/>
      <c r="O609" s="3143"/>
      <c r="P609" s="3143"/>
      <c r="Q609" s="3143"/>
      <c r="R609" s="3143"/>
      <c r="S609" s="3143"/>
      <c r="T609" s="3143"/>
      <c r="U609" s="3143"/>
      <c r="V609" s="3143"/>
      <c r="W609" s="3143"/>
      <c r="X609" s="3143"/>
      <c r="Y609" s="3143"/>
      <c r="Z609" s="3143"/>
      <c r="AA609" s="3143"/>
      <c r="AB609" s="3143"/>
      <c r="AC609" s="3143"/>
      <c r="AD609" s="3143"/>
      <c r="AE609" s="3143"/>
      <c r="AF609" s="314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3"/>
      <c r="G610" s="3143"/>
      <c r="H610" s="3143"/>
      <c r="I610" s="3143"/>
      <c r="J610" s="3143"/>
      <c r="K610" s="3143"/>
      <c r="L610" s="3143"/>
      <c r="M610" s="3143"/>
      <c r="N610" s="3143"/>
      <c r="O610" s="3143"/>
      <c r="P610" s="3143"/>
      <c r="Q610" s="3143"/>
      <c r="R610" s="3143"/>
      <c r="S610" s="3143"/>
      <c r="T610" s="3143"/>
      <c r="U610" s="3143"/>
      <c r="V610" s="3143"/>
      <c r="W610" s="3143"/>
      <c r="X610" s="3143"/>
      <c r="Y610" s="3143"/>
      <c r="Z610" s="3143"/>
      <c r="AA610" s="3143"/>
      <c r="AB610" s="3143"/>
      <c r="AC610" s="3143"/>
      <c r="AD610" s="3143"/>
      <c r="AE610" s="3143"/>
      <c r="AF610" s="314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3"/>
      <c r="G611" s="3143"/>
      <c r="H611" s="3143"/>
      <c r="I611" s="3143"/>
      <c r="J611" s="3143"/>
      <c r="K611" s="3143"/>
      <c r="L611" s="3143"/>
      <c r="M611" s="3143"/>
      <c r="N611" s="3143"/>
      <c r="O611" s="3143"/>
      <c r="P611" s="3143"/>
      <c r="Q611" s="3143"/>
      <c r="R611" s="3143"/>
      <c r="S611" s="3143"/>
      <c r="T611" s="3143"/>
      <c r="U611" s="3143"/>
      <c r="V611" s="3143"/>
      <c r="W611" s="3143"/>
      <c r="X611" s="3143"/>
      <c r="Y611" s="3143"/>
      <c r="Z611" s="3143"/>
      <c r="AA611" s="3143"/>
      <c r="AB611" s="3143"/>
      <c r="AC611" s="3143"/>
      <c r="AD611" s="3143"/>
      <c r="AE611" s="3143"/>
      <c r="AF611" s="314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9" t="s">
        <v>626</v>
      </c>
      <c r="D612" s="3087"/>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0" t="s">
        <v>1756</v>
      </c>
      <c r="AG612" s="3140"/>
      <c r="AH612" s="3140"/>
      <c r="AI612" s="3140"/>
      <c r="AJ612" s="3140"/>
      <c r="AK612" s="3140"/>
      <c r="AL612" s="314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9" t="s">
        <v>626</v>
      </c>
      <c r="D614" s="3087"/>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0" t="s">
        <v>1751</v>
      </c>
      <c r="AG614" s="3140"/>
      <c r="AH614" s="3140"/>
      <c r="AI614" s="3140"/>
      <c r="AJ614" s="3140"/>
      <c r="AK614" s="3140"/>
      <c r="AL614" s="314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42" t="s">
        <v>1760</v>
      </c>
      <c r="G618" s="3142"/>
      <c r="H618" s="3142"/>
      <c r="I618" s="3142"/>
      <c r="J618" s="3142"/>
      <c r="K618" s="3142"/>
      <c r="L618" s="3142"/>
      <c r="M618" s="3142"/>
      <c r="N618" s="3142"/>
      <c r="O618" s="3142"/>
      <c r="P618" s="3142"/>
      <c r="Q618" s="3142"/>
      <c r="R618" s="3142"/>
      <c r="S618" s="3142"/>
      <c r="T618" s="3142"/>
      <c r="U618" s="3142"/>
      <c r="V618" s="3142"/>
      <c r="W618" s="3142"/>
      <c r="X618" s="3142"/>
      <c r="Y618" s="3142"/>
      <c r="Z618" s="3142"/>
      <c r="AA618" s="3142"/>
      <c r="AB618" s="3142"/>
      <c r="AC618" s="3142"/>
      <c r="AD618" s="3142"/>
      <c r="AE618" s="3142"/>
      <c r="AF618" s="314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3"/>
      <c r="G619" s="3143"/>
      <c r="H619" s="3143"/>
      <c r="I619" s="3143"/>
      <c r="J619" s="3143"/>
      <c r="K619" s="3143"/>
      <c r="L619" s="3143"/>
      <c r="M619" s="3143"/>
      <c r="N619" s="3143"/>
      <c r="O619" s="3143"/>
      <c r="P619" s="3143"/>
      <c r="Q619" s="3143"/>
      <c r="R619" s="3143"/>
      <c r="S619" s="3143"/>
      <c r="T619" s="3143"/>
      <c r="U619" s="3143"/>
      <c r="V619" s="3143"/>
      <c r="W619" s="3143"/>
      <c r="X619" s="3143"/>
      <c r="Y619" s="3143"/>
      <c r="Z619" s="3143"/>
      <c r="AA619" s="3143"/>
      <c r="AB619" s="3143"/>
      <c r="AC619" s="3143"/>
      <c r="AD619" s="3143"/>
      <c r="AE619" s="3143"/>
      <c r="AF619" s="314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43"/>
      <c r="G620" s="3143"/>
      <c r="H620" s="3143"/>
      <c r="I620" s="3143"/>
      <c r="J620" s="3143"/>
      <c r="K620" s="3143"/>
      <c r="L620" s="3143"/>
      <c r="M620" s="3143"/>
      <c r="N620" s="3143"/>
      <c r="O620" s="3143"/>
      <c r="P620" s="3143"/>
      <c r="Q620" s="3143"/>
      <c r="R620" s="3143"/>
      <c r="S620" s="3143"/>
      <c r="T620" s="3143"/>
      <c r="U620" s="3143"/>
      <c r="V620" s="3143"/>
      <c r="W620" s="3143"/>
      <c r="X620" s="3143"/>
      <c r="Y620" s="3143"/>
      <c r="Z620" s="3143"/>
      <c r="AA620" s="3143"/>
      <c r="AB620" s="3143"/>
      <c r="AC620" s="3143"/>
      <c r="AD620" s="3143"/>
      <c r="AE620" s="3143"/>
      <c r="AF620" s="314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3"/>
      <c r="G621" s="3143"/>
      <c r="H621" s="3143"/>
      <c r="I621" s="3143"/>
      <c r="J621" s="3143"/>
      <c r="K621" s="3143"/>
      <c r="L621" s="3143"/>
      <c r="M621" s="3143"/>
      <c r="N621" s="3143"/>
      <c r="O621" s="3143"/>
      <c r="P621" s="3143"/>
      <c r="Q621" s="3143"/>
      <c r="R621" s="3143"/>
      <c r="S621" s="3143"/>
      <c r="T621" s="3143"/>
      <c r="U621" s="3143"/>
      <c r="V621" s="3143"/>
      <c r="W621" s="3143"/>
      <c r="X621" s="3143"/>
      <c r="Y621" s="3143"/>
      <c r="Z621" s="3143"/>
      <c r="AA621" s="3143"/>
      <c r="AB621" s="3143"/>
      <c r="AC621" s="3143"/>
      <c r="AD621" s="3143"/>
      <c r="AE621" s="3143"/>
      <c r="AF621" s="314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9" t="s">
        <v>626</v>
      </c>
      <c r="D622" s="3087"/>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0" t="s">
        <v>1751</v>
      </c>
      <c r="AG622" s="3140"/>
      <c r="AH622" s="3140"/>
      <c r="AI622" s="3140"/>
      <c r="AJ622" s="3140"/>
      <c r="AK622" s="3140"/>
      <c r="AL622" s="314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9" t="s">
        <v>626</v>
      </c>
      <c r="D624" s="3087"/>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0" t="s">
        <v>1763</v>
      </c>
      <c r="AG624" s="3140"/>
      <c r="AH624" s="3140"/>
      <c r="AI624" s="3140"/>
      <c r="AJ624" s="3140"/>
      <c r="AK624" s="3140"/>
      <c r="AL624" s="314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9" t="s">
        <v>578</v>
      </c>
      <c r="D627" s="3087"/>
      <c r="E627" s="1174" t="s">
        <v>1764</v>
      </c>
      <c r="F627" s="3142" t="s">
        <v>1765</v>
      </c>
      <c r="G627" s="3142"/>
      <c r="H627" s="3142"/>
      <c r="I627" s="3142"/>
      <c r="J627" s="3142"/>
      <c r="K627" s="3142"/>
      <c r="L627" s="3142"/>
      <c r="M627" s="3142"/>
      <c r="N627" s="3142"/>
      <c r="O627" s="3142"/>
      <c r="P627" s="3142"/>
      <c r="Q627" s="3142"/>
      <c r="R627" s="3142"/>
      <c r="S627" s="3142"/>
      <c r="T627" s="3142"/>
      <c r="U627" s="3142"/>
      <c r="V627" s="3142"/>
      <c r="W627" s="3142"/>
      <c r="X627" s="3142"/>
      <c r="Y627" s="3142"/>
      <c r="Z627" s="3142"/>
      <c r="AA627" s="3142"/>
      <c r="AB627" s="3142"/>
      <c r="AC627" s="3142"/>
      <c r="AD627" s="3142"/>
      <c r="AE627" s="314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3"/>
      <c r="G628" s="3143"/>
      <c r="H628" s="3143"/>
      <c r="I628" s="3143"/>
      <c r="J628" s="3143"/>
      <c r="K628" s="3143"/>
      <c r="L628" s="3143"/>
      <c r="M628" s="3143"/>
      <c r="N628" s="3143"/>
      <c r="O628" s="3143"/>
      <c r="P628" s="3143"/>
      <c r="Q628" s="3143"/>
      <c r="R628" s="3143"/>
      <c r="S628" s="3143"/>
      <c r="T628" s="3143"/>
      <c r="U628" s="3143"/>
      <c r="V628" s="3143"/>
      <c r="W628" s="3143"/>
      <c r="X628" s="3143"/>
      <c r="Y628" s="3143"/>
      <c r="Z628" s="3143"/>
      <c r="AA628" s="3143"/>
      <c r="AB628" s="3143"/>
      <c r="AC628" s="3143"/>
      <c r="AD628" s="3143"/>
      <c r="AE628" s="3143"/>
      <c r="AF628" s="3148" t="s">
        <v>1751</v>
      </c>
      <c r="AG628" s="3148"/>
      <c r="AH628" s="3148"/>
      <c r="AI628" s="3148"/>
      <c r="AJ628" s="3148"/>
      <c r="AK628" s="3148"/>
      <c r="AL628" s="3149"/>
      <c r="AM628" s="1134"/>
      <c r="AN628" s="1000"/>
      <c r="BS628" s="1134"/>
      <c r="BT628" s="1134"/>
      <c r="BY628" s="1134"/>
      <c r="BZ628" s="1134"/>
      <c r="CA628" s="1134"/>
      <c r="CB628" s="1134"/>
      <c r="CC628" s="1134"/>
    </row>
    <row r="629" spans="1:81" s="943" customFormat="1" ht="12.75" customHeight="1">
      <c r="A629" s="927"/>
      <c r="B629" s="51"/>
      <c r="C629" s="1192"/>
      <c r="D629" s="112"/>
      <c r="E629" s="1146"/>
      <c r="F629" s="3143"/>
      <c r="G629" s="3143"/>
      <c r="H629" s="3143"/>
      <c r="I629" s="3143"/>
      <c r="J629" s="3143"/>
      <c r="K629" s="3143"/>
      <c r="L629" s="3143"/>
      <c r="M629" s="3143"/>
      <c r="N629" s="3143"/>
      <c r="O629" s="3143"/>
      <c r="P629" s="3143"/>
      <c r="Q629" s="3143"/>
      <c r="R629" s="3143"/>
      <c r="S629" s="3143"/>
      <c r="T629" s="3143"/>
      <c r="U629" s="3143"/>
      <c r="V629" s="3143"/>
      <c r="W629" s="3143"/>
      <c r="X629" s="3143"/>
      <c r="Y629" s="3143"/>
      <c r="Z629" s="3143"/>
      <c r="AA629" s="3143"/>
      <c r="AB629" s="3143"/>
      <c r="AC629" s="3143"/>
      <c r="AD629" s="3143"/>
      <c r="AE629" s="314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7"/>
      <c r="G630" s="3147"/>
      <c r="H630" s="3147"/>
      <c r="I630" s="3147"/>
      <c r="J630" s="3147"/>
      <c r="K630" s="3147"/>
      <c r="L630" s="3147"/>
      <c r="M630" s="3147"/>
      <c r="N630" s="3147"/>
      <c r="O630" s="3147"/>
      <c r="P630" s="3147"/>
      <c r="Q630" s="3147"/>
      <c r="R630" s="3147"/>
      <c r="S630" s="3147"/>
      <c r="T630" s="3147"/>
      <c r="U630" s="3147"/>
      <c r="V630" s="3147"/>
      <c r="W630" s="3147"/>
      <c r="X630" s="3147"/>
      <c r="Y630" s="3147"/>
      <c r="Z630" s="3147"/>
      <c r="AA630" s="3147"/>
      <c r="AB630" s="3147"/>
      <c r="AC630" s="3147"/>
      <c r="AD630" s="3147"/>
      <c r="AE630" s="314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50" t="s">
        <v>1767</v>
      </c>
      <c r="G632" s="3150"/>
      <c r="H632" s="3150"/>
      <c r="I632" s="3150"/>
      <c r="J632" s="3150"/>
      <c r="K632" s="3150"/>
      <c r="L632" s="3150"/>
      <c r="M632" s="3150"/>
      <c r="N632" s="3150"/>
      <c r="O632" s="3150"/>
      <c r="P632" s="3150"/>
      <c r="Q632" s="3150"/>
      <c r="R632" s="3150"/>
      <c r="S632" s="3150"/>
      <c r="T632" s="3150"/>
      <c r="U632" s="3150"/>
      <c r="V632" s="3150"/>
      <c r="W632" s="3150"/>
      <c r="X632" s="3150"/>
      <c r="Y632" s="3150"/>
      <c r="Z632" s="3150"/>
      <c r="AA632" s="3150"/>
      <c r="AB632" s="3150"/>
      <c r="AC632" s="3150"/>
      <c r="AD632" s="3150"/>
      <c r="AE632" s="3150"/>
      <c r="AF632" s="1211"/>
      <c r="AG632" s="1211"/>
      <c r="AH632" s="1211"/>
      <c r="AI632" s="1211"/>
      <c r="AJ632" s="1211"/>
      <c r="AK632" s="1211"/>
      <c r="AL632" s="1212"/>
      <c r="AM632" s="1134"/>
    </row>
    <row r="633" spans="1:81">
      <c r="A633" s="927"/>
      <c r="C633" s="1192"/>
      <c r="D633" s="112"/>
      <c r="E633" s="1146"/>
      <c r="F633" s="3151"/>
      <c r="G633" s="3151"/>
      <c r="H633" s="3151"/>
      <c r="I633" s="3151"/>
      <c r="J633" s="3151"/>
      <c r="K633" s="3151"/>
      <c r="L633" s="3151"/>
      <c r="M633" s="3151"/>
      <c r="N633" s="3151"/>
      <c r="O633" s="3151"/>
      <c r="P633" s="3151"/>
      <c r="Q633" s="3151"/>
      <c r="R633" s="3151"/>
      <c r="S633" s="3151"/>
      <c r="T633" s="3151"/>
      <c r="U633" s="3151"/>
      <c r="V633" s="3151"/>
      <c r="W633" s="3151"/>
      <c r="X633" s="3151"/>
      <c r="Y633" s="3151"/>
      <c r="Z633" s="3151"/>
      <c r="AA633" s="3151"/>
      <c r="AB633" s="3151"/>
      <c r="AC633" s="3151"/>
      <c r="AD633" s="3151"/>
      <c r="AE633" s="3151"/>
      <c r="AF633" s="1213"/>
      <c r="AG633" s="991"/>
      <c r="AH633" s="1025"/>
      <c r="AI633" s="1025"/>
      <c r="AJ633" s="1025"/>
      <c r="AK633" s="1025"/>
      <c r="AL633" s="1193"/>
      <c r="AM633" s="1134"/>
    </row>
    <row r="634" spans="1:81" s="943" customFormat="1" ht="12.75" customHeight="1">
      <c r="A634" s="927"/>
      <c r="B634" s="51"/>
      <c r="C634" s="1192"/>
      <c r="D634" s="112"/>
      <c r="E634" s="1146"/>
      <c r="F634" s="3151"/>
      <c r="G634" s="3151"/>
      <c r="H634" s="3151"/>
      <c r="I634" s="3151"/>
      <c r="J634" s="3151"/>
      <c r="K634" s="3151"/>
      <c r="L634" s="3151"/>
      <c r="M634" s="3151"/>
      <c r="N634" s="3151"/>
      <c r="O634" s="3151"/>
      <c r="P634" s="3151"/>
      <c r="Q634" s="3151"/>
      <c r="R634" s="3151"/>
      <c r="S634" s="3151"/>
      <c r="T634" s="3151"/>
      <c r="U634" s="3151"/>
      <c r="V634" s="3151"/>
      <c r="W634" s="3151"/>
      <c r="X634" s="3151"/>
      <c r="Y634" s="3151"/>
      <c r="Z634" s="3151"/>
      <c r="AA634" s="3151"/>
      <c r="AB634" s="3151"/>
      <c r="AC634" s="3151"/>
      <c r="AD634" s="3151"/>
      <c r="AE634" s="3151"/>
      <c r="AF634" s="1025"/>
      <c r="AG634" s="1025"/>
      <c r="AH634" s="1025"/>
      <c r="AI634" s="1025"/>
      <c r="AJ634" s="1025"/>
      <c r="AK634" s="1025"/>
      <c r="AL634" s="1193"/>
      <c r="AM634" s="1134"/>
      <c r="AN634" s="1000"/>
    </row>
    <row r="635" spans="1:81" s="943" customFormat="1" ht="12.75" customHeight="1">
      <c r="A635" s="927"/>
      <c r="B635" s="51"/>
      <c r="C635" s="1201"/>
      <c r="D635" s="1025"/>
      <c r="E635" s="1025"/>
      <c r="F635" s="3151"/>
      <c r="G635" s="3151"/>
      <c r="H635" s="3151"/>
      <c r="I635" s="3151"/>
      <c r="J635" s="3151"/>
      <c r="K635" s="3151"/>
      <c r="L635" s="3151"/>
      <c r="M635" s="3151"/>
      <c r="N635" s="3151"/>
      <c r="O635" s="3151"/>
      <c r="P635" s="3151"/>
      <c r="Q635" s="3151"/>
      <c r="R635" s="3151"/>
      <c r="S635" s="3151"/>
      <c r="T635" s="3151"/>
      <c r="U635" s="3151"/>
      <c r="V635" s="3151"/>
      <c r="W635" s="3151"/>
      <c r="X635" s="3151"/>
      <c r="Y635" s="3151"/>
      <c r="Z635" s="3151"/>
      <c r="AA635" s="3151"/>
      <c r="AB635" s="3151"/>
      <c r="AC635" s="3151"/>
      <c r="AD635" s="3151"/>
      <c r="AE635" s="3151"/>
      <c r="AF635" s="1025"/>
      <c r="AG635" s="1025"/>
      <c r="AH635" s="1025"/>
      <c r="AI635" s="1025"/>
      <c r="AJ635" s="1025"/>
      <c r="AK635" s="1025"/>
      <c r="AL635" s="1193"/>
      <c r="AM635" s="1134"/>
      <c r="AN635" s="1000"/>
    </row>
    <row r="636" spans="1:81" s="943" customFormat="1" ht="12.75" customHeight="1">
      <c r="A636" s="927"/>
      <c r="B636" s="51"/>
      <c r="C636" s="3139" t="s">
        <v>626</v>
      </c>
      <c r="D636" s="3087"/>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8" t="s">
        <v>1751</v>
      </c>
      <c r="AG636" s="3148"/>
      <c r="AH636" s="3148"/>
      <c r="AI636" s="3148"/>
      <c r="AJ636" s="3148"/>
      <c r="AK636" s="3148"/>
      <c r="AL636" s="314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9" t="s">
        <v>626</v>
      </c>
      <c r="D638" s="3087"/>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8" t="s">
        <v>1763</v>
      </c>
      <c r="AG638" s="3148"/>
      <c r="AH638" s="3148"/>
      <c r="AI638" s="3148"/>
      <c r="AJ638" s="3148"/>
      <c r="AK638" s="3148"/>
      <c r="AL638" s="314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42" t="s">
        <v>1772</v>
      </c>
      <c r="G642" s="3142"/>
      <c r="H642" s="3142"/>
      <c r="I642" s="3142"/>
      <c r="J642" s="3142"/>
      <c r="K642" s="3142"/>
      <c r="L642" s="3142"/>
      <c r="M642" s="3142"/>
      <c r="N642" s="3142"/>
      <c r="O642" s="3142"/>
      <c r="P642" s="3142"/>
      <c r="Q642" s="3142"/>
      <c r="R642" s="3142"/>
      <c r="S642" s="3142"/>
      <c r="T642" s="3142"/>
      <c r="U642" s="3142"/>
      <c r="V642" s="3142"/>
      <c r="W642" s="3142"/>
      <c r="X642" s="3142"/>
      <c r="Y642" s="3142"/>
      <c r="Z642" s="3142"/>
      <c r="AA642" s="3142"/>
      <c r="AB642" s="3142"/>
      <c r="AC642" s="3142"/>
      <c r="AD642" s="3142"/>
      <c r="AE642" s="314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3"/>
      <c r="G643" s="3143"/>
      <c r="H643" s="3143"/>
      <c r="I643" s="3143"/>
      <c r="J643" s="3143"/>
      <c r="K643" s="3143"/>
      <c r="L643" s="3143"/>
      <c r="M643" s="3143"/>
      <c r="N643" s="3143"/>
      <c r="O643" s="3143"/>
      <c r="P643" s="3143"/>
      <c r="Q643" s="3143"/>
      <c r="R643" s="3143"/>
      <c r="S643" s="3143"/>
      <c r="T643" s="3143"/>
      <c r="U643" s="3143"/>
      <c r="V643" s="3143"/>
      <c r="W643" s="3143"/>
      <c r="X643" s="3143"/>
      <c r="Y643" s="3143"/>
      <c r="Z643" s="3143"/>
      <c r="AA643" s="3143"/>
      <c r="AB643" s="3143"/>
      <c r="AC643" s="3143"/>
      <c r="AD643" s="3143"/>
      <c r="AE643" s="3143"/>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43"/>
      <c r="G644" s="3143"/>
      <c r="H644" s="3143"/>
      <c r="I644" s="3143"/>
      <c r="J644" s="3143"/>
      <c r="K644" s="3143"/>
      <c r="L644" s="3143"/>
      <c r="M644" s="3143"/>
      <c r="N644" s="3143"/>
      <c r="O644" s="3143"/>
      <c r="P644" s="3143"/>
      <c r="Q644" s="3143"/>
      <c r="R644" s="3143"/>
      <c r="S644" s="3143"/>
      <c r="T644" s="3143"/>
      <c r="U644" s="3143"/>
      <c r="V644" s="3143"/>
      <c r="W644" s="3143"/>
      <c r="X644" s="3143"/>
      <c r="Y644" s="3143"/>
      <c r="Z644" s="3143"/>
      <c r="AA644" s="3143"/>
      <c r="AB644" s="3143"/>
      <c r="AC644" s="3143"/>
      <c r="AD644" s="3143"/>
      <c r="AE644" s="3143"/>
      <c r="AF644" s="1025"/>
      <c r="AG644" s="1025"/>
      <c r="AH644" s="1025"/>
      <c r="AI644" s="1025"/>
      <c r="AJ644" s="1025"/>
      <c r="AK644" s="1025"/>
      <c r="AL644" s="1193"/>
      <c r="AM644" s="1134"/>
      <c r="AN644" s="1000"/>
      <c r="AO644" s="1025"/>
      <c r="AP644" s="1025"/>
    </row>
    <row r="645" spans="1:60" s="943" customFormat="1" ht="12.75" customHeight="1">
      <c r="A645" s="927"/>
      <c r="B645" s="51"/>
      <c r="C645" s="3139" t="s">
        <v>626</v>
      </c>
      <c r="D645" s="3087"/>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8" t="s">
        <v>1751</v>
      </c>
      <c r="AG645" s="3148"/>
      <c r="AH645" s="3148"/>
      <c r="AI645" s="3148"/>
      <c r="AJ645" s="3148"/>
      <c r="AK645" s="3148"/>
      <c r="AL645" s="314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1774</v>
      </c>
      <c r="F648" s="3142" t="s">
        <v>1775</v>
      </c>
      <c r="G648" s="3142"/>
      <c r="H648" s="3142"/>
      <c r="I648" s="3142"/>
      <c r="J648" s="3142"/>
      <c r="K648" s="3142"/>
      <c r="L648" s="3142"/>
      <c r="M648" s="3142"/>
      <c r="N648" s="3142"/>
      <c r="O648" s="3142"/>
      <c r="P648" s="3142"/>
      <c r="Q648" s="3142"/>
      <c r="R648" s="3142"/>
      <c r="S648" s="3142"/>
      <c r="T648" s="3142"/>
      <c r="U648" s="3142"/>
      <c r="V648" s="3142"/>
      <c r="W648" s="3142"/>
      <c r="X648" s="3142"/>
      <c r="Y648" s="3142"/>
      <c r="Z648" s="3142"/>
      <c r="AA648" s="3142"/>
      <c r="AB648" s="3142"/>
      <c r="AC648" s="3142"/>
      <c r="AD648" s="3142"/>
      <c r="AE648" s="314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43"/>
      <c r="G649" s="3143"/>
      <c r="H649" s="3143"/>
      <c r="I649" s="3143"/>
      <c r="J649" s="3143"/>
      <c r="K649" s="3143"/>
      <c r="L649" s="3143"/>
      <c r="M649" s="3143"/>
      <c r="N649" s="3143"/>
      <c r="O649" s="3143"/>
      <c r="P649" s="3143"/>
      <c r="Q649" s="3143"/>
      <c r="R649" s="3143"/>
      <c r="S649" s="3143"/>
      <c r="T649" s="3143"/>
      <c r="U649" s="3143"/>
      <c r="V649" s="3143"/>
      <c r="W649" s="3143"/>
      <c r="X649" s="3143"/>
      <c r="Y649" s="3143"/>
      <c r="Z649" s="3143"/>
      <c r="AA649" s="3143"/>
      <c r="AB649" s="3143"/>
      <c r="AC649" s="3143"/>
      <c r="AD649" s="3143"/>
      <c r="AE649" s="314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3"/>
      <c r="G650" s="3143"/>
      <c r="H650" s="3143"/>
      <c r="I650" s="3143"/>
      <c r="J650" s="3143"/>
      <c r="K650" s="3143"/>
      <c r="L650" s="3143"/>
      <c r="M650" s="3143"/>
      <c r="N650" s="3143"/>
      <c r="O650" s="3143"/>
      <c r="P650" s="3143"/>
      <c r="Q650" s="3143"/>
      <c r="R650" s="3143"/>
      <c r="S650" s="3143"/>
      <c r="T650" s="3143"/>
      <c r="U650" s="3143"/>
      <c r="V650" s="3143"/>
      <c r="W650" s="3143"/>
      <c r="X650" s="3143"/>
      <c r="Y650" s="3143"/>
      <c r="Z650" s="3143"/>
      <c r="AA650" s="3143"/>
      <c r="AB650" s="3143"/>
      <c r="AC650" s="3143"/>
      <c r="AD650" s="3143"/>
      <c r="AE650" s="314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3"/>
      <c r="G651" s="3143"/>
      <c r="H651" s="3143"/>
      <c r="I651" s="3143"/>
      <c r="J651" s="3143"/>
      <c r="K651" s="3143"/>
      <c r="L651" s="3143"/>
      <c r="M651" s="3143"/>
      <c r="N651" s="3143"/>
      <c r="O651" s="3143"/>
      <c r="P651" s="3143"/>
      <c r="Q651" s="3143"/>
      <c r="R651" s="3143"/>
      <c r="S651" s="3143"/>
      <c r="T651" s="3143"/>
      <c r="U651" s="3143"/>
      <c r="V651" s="3143"/>
      <c r="W651" s="3143"/>
      <c r="X651" s="3143"/>
      <c r="Y651" s="3143"/>
      <c r="Z651" s="3143"/>
      <c r="AA651" s="3143"/>
      <c r="AB651" s="3143"/>
      <c r="AC651" s="3143"/>
      <c r="AD651" s="3143"/>
      <c r="AE651" s="314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3"/>
      <c r="G652" s="3143"/>
      <c r="H652" s="3143"/>
      <c r="I652" s="3143"/>
      <c r="J652" s="3143"/>
      <c r="K652" s="3143"/>
      <c r="L652" s="3143"/>
      <c r="M652" s="3143"/>
      <c r="N652" s="3143"/>
      <c r="O652" s="3143"/>
      <c r="P652" s="3143"/>
      <c r="Q652" s="3143"/>
      <c r="R652" s="3143"/>
      <c r="S652" s="3143"/>
      <c r="T652" s="3143"/>
      <c r="U652" s="3143"/>
      <c r="V652" s="3143"/>
      <c r="W652" s="3143"/>
      <c r="X652" s="3143"/>
      <c r="Y652" s="3143"/>
      <c r="Z652" s="3143"/>
      <c r="AA652" s="3143"/>
      <c r="AB652" s="3143"/>
      <c r="AC652" s="3143"/>
      <c r="AD652" s="3143"/>
      <c r="AE652" s="314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3"/>
      <c r="G653" s="3143"/>
      <c r="H653" s="3143"/>
      <c r="I653" s="3143"/>
      <c r="J653" s="3143"/>
      <c r="K653" s="3143"/>
      <c r="L653" s="3143"/>
      <c r="M653" s="3143"/>
      <c r="N653" s="3143"/>
      <c r="O653" s="3143"/>
      <c r="P653" s="3143"/>
      <c r="Q653" s="3143"/>
      <c r="R653" s="3143"/>
      <c r="S653" s="3143"/>
      <c r="T653" s="3143"/>
      <c r="U653" s="3143"/>
      <c r="V653" s="3143"/>
      <c r="W653" s="3143"/>
      <c r="X653" s="3143"/>
      <c r="Y653" s="3143"/>
      <c r="Z653" s="3143"/>
      <c r="AA653" s="3143"/>
      <c r="AB653" s="3143"/>
      <c r="AC653" s="3143"/>
      <c r="AD653" s="3143"/>
      <c r="AE653" s="3143"/>
      <c r="AF653" s="1224"/>
      <c r="AG653" s="1224"/>
      <c r="AH653" s="1224"/>
      <c r="AI653" s="1224"/>
      <c r="AJ653" s="1224"/>
      <c r="AK653" s="1224"/>
      <c r="AL653" s="1225"/>
      <c r="AM653" s="1134"/>
      <c r="AN653" s="1000"/>
    </row>
    <row r="654" spans="1:60" s="943" customFormat="1" ht="12.75" customHeight="1">
      <c r="A654" s="927"/>
      <c r="B654" s="51"/>
      <c r="C654" s="1226"/>
      <c r="D654" s="1191"/>
      <c r="E654" s="1178"/>
      <c r="F654" s="3143"/>
      <c r="G654" s="3143"/>
      <c r="H654" s="3143"/>
      <c r="I654" s="3143"/>
      <c r="J654" s="3143"/>
      <c r="K654" s="3143"/>
      <c r="L654" s="3143"/>
      <c r="M654" s="3143"/>
      <c r="N654" s="3143"/>
      <c r="O654" s="3143"/>
      <c r="P654" s="3143"/>
      <c r="Q654" s="3143"/>
      <c r="R654" s="3143"/>
      <c r="S654" s="3143"/>
      <c r="T654" s="3143"/>
      <c r="U654" s="3143"/>
      <c r="V654" s="3143"/>
      <c r="W654" s="3143"/>
      <c r="X654" s="3143"/>
      <c r="Y654" s="3143"/>
      <c r="Z654" s="3143"/>
      <c r="AA654" s="3143"/>
      <c r="AB654" s="3143"/>
      <c r="AC654" s="3143"/>
      <c r="AD654" s="3143"/>
      <c r="AE654" s="3143"/>
      <c r="AF654" s="1224"/>
      <c r="AG654" s="1224"/>
      <c r="AH654" s="1224"/>
      <c r="AI654" s="1224"/>
      <c r="AJ654" s="1224"/>
      <c r="AK654" s="1224"/>
      <c r="AL654" s="1225"/>
      <c r="AM654" s="1134"/>
      <c r="AN654" s="1000"/>
    </row>
    <row r="655" spans="1:60" s="943" customFormat="1" ht="12.75" customHeight="1">
      <c r="A655" s="927"/>
      <c r="B655" s="51"/>
      <c r="C655" s="1226"/>
      <c r="D655" s="1191"/>
      <c r="E655" s="1178"/>
      <c r="F655" s="3143"/>
      <c r="G655" s="3143"/>
      <c r="H655" s="3143"/>
      <c r="I655" s="3143"/>
      <c r="J655" s="3143"/>
      <c r="K655" s="3143"/>
      <c r="L655" s="3143"/>
      <c r="M655" s="3143"/>
      <c r="N655" s="3143"/>
      <c r="O655" s="3143"/>
      <c r="P655" s="3143"/>
      <c r="Q655" s="3143"/>
      <c r="R655" s="3143"/>
      <c r="S655" s="3143"/>
      <c r="T655" s="3143"/>
      <c r="U655" s="3143"/>
      <c r="V655" s="3143"/>
      <c r="W655" s="3143"/>
      <c r="X655" s="3143"/>
      <c r="Y655" s="3143"/>
      <c r="Z655" s="3143"/>
      <c r="AA655" s="3143"/>
      <c r="AB655" s="3143"/>
      <c r="AC655" s="3143"/>
      <c r="AD655" s="3143"/>
      <c r="AE655" s="3143"/>
      <c r="AF655" s="1224"/>
      <c r="AG655" s="1224"/>
      <c r="AH655" s="1224"/>
      <c r="AI655" s="1224"/>
      <c r="AJ655" s="1224"/>
      <c r="AK655" s="1224"/>
      <c r="AL655" s="1225"/>
      <c r="AM655" s="1134"/>
      <c r="AN655" s="1000"/>
    </row>
    <row r="656" spans="1:60" s="943" customFormat="1" ht="17.25" customHeight="1">
      <c r="A656" s="927"/>
      <c r="B656" s="51"/>
      <c r="C656" s="1226"/>
      <c r="D656" s="1191"/>
      <c r="E656" s="1178"/>
      <c r="F656" s="3143"/>
      <c r="G656" s="3143"/>
      <c r="H656" s="3143"/>
      <c r="I656" s="3143"/>
      <c r="J656" s="3143"/>
      <c r="K656" s="3143"/>
      <c r="L656" s="3143"/>
      <c r="M656" s="3143"/>
      <c r="N656" s="3143"/>
      <c r="O656" s="3143"/>
      <c r="P656" s="3143"/>
      <c r="Q656" s="3143"/>
      <c r="R656" s="3143"/>
      <c r="S656" s="3143"/>
      <c r="T656" s="3143"/>
      <c r="U656" s="3143"/>
      <c r="V656" s="3143"/>
      <c r="W656" s="3143"/>
      <c r="X656" s="3143"/>
      <c r="Y656" s="3143"/>
      <c r="Z656" s="3143"/>
      <c r="AA656" s="3143"/>
      <c r="AB656" s="3143"/>
      <c r="AC656" s="3143"/>
      <c r="AD656" s="3143"/>
      <c r="AE656" s="3143"/>
      <c r="AF656" s="1025"/>
      <c r="AG656" s="1025"/>
      <c r="AH656" s="1025"/>
      <c r="AI656" s="1025"/>
      <c r="AJ656" s="1025"/>
      <c r="AK656" s="1025"/>
      <c r="AL656" s="1193"/>
      <c r="AM656" s="1134"/>
      <c r="AN656" s="1000"/>
    </row>
    <row r="657" spans="1:54" s="943" customFormat="1" ht="12.75" customHeight="1">
      <c r="A657" s="927"/>
      <c r="B657" s="51"/>
      <c r="C657" s="3139" t="s">
        <v>626</v>
      </c>
      <c r="D657" s="3087"/>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8" t="s">
        <v>1751</v>
      </c>
      <c r="AG657" s="3148"/>
      <c r="AH657" s="3148"/>
      <c r="AI657" s="3148"/>
      <c r="AJ657" s="3148"/>
      <c r="AK657" s="3148"/>
      <c r="AL657" s="314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42" t="s">
        <v>1778</v>
      </c>
      <c r="G660" s="3142"/>
      <c r="H660" s="3142"/>
      <c r="I660" s="3142"/>
      <c r="J660" s="3142"/>
      <c r="K660" s="3142"/>
      <c r="L660" s="3142"/>
      <c r="M660" s="3142"/>
      <c r="N660" s="3142"/>
      <c r="O660" s="3142"/>
      <c r="P660" s="3142"/>
      <c r="Q660" s="3142"/>
      <c r="R660" s="3142"/>
      <c r="S660" s="3142"/>
      <c r="T660" s="3142"/>
      <c r="U660" s="3142"/>
      <c r="V660" s="3142"/>
      <c r="W660" s="3142"/>
      <c r="X660" s="3142"/>
      <c r="Y660" s="3142"/>
      <c r="Z660" s="3142"/>
      <c r="AA660" s="3142"/>
      <c r="AB660" s="3142"/>
      <c r="AC660" s="3142"/>
      <c r="AD660" s="3142"/>
      <c r="AE660" s="314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3"/>
      <c r="G661" s="3143"/>
      <c r="H661" s="3143"/>
      <c r="I661" s="3143"/>
      <c r="J661" s="3143"/>
      <c r="K661" s="3143"/>
      <c r="L661" s="3143"/>
      <c r="M661" s="3143"/>
      <c r="N661" s="3143"/>
      <c r="O661" s="3143"/>
      <c r="P661" s="3143"/>
      <c r="Q661" s="3143"/>
      <c r="R661" s="3143"/>
      <c r="S661" s="3143"/>
      <c r="T661" s="3143"/>
      <c r="U661" s="3143"/>
      <c r="V661" s="3143"/>
      <c r="W661" s="3143"/>
      <c r="X661" s="3143"/>
      <c r="Y661" s="3143"/>
      <c r="Z661" s="3143"/>
      <c r="AA661" s="3143"/>
      <c r="AB661" s="3143"/>
      <c r="AC661" s="3143"/>
      <c r="AD661" s="3143"/>
      <c r="AE661" s="3143"/>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43"/>
      <c r="G662" s="3143"/>
      <c r="H662" s="3143"/>
      <c r="I662" s="3143"/>
      <c r="J662" s="3143"/>
      <c r="K662" s="3143"/>
      <c r="L662" s="3143"/>
      <c r="M662" s="3143"/>
      <c r="N662" s="3143"/>
      <c r="O662" s="3143"/>
      <c r="P662" s="3143"/>
      <c r="Q662" s="3143"/>
      <c r="R662" s="3143"/>
      <c r="S662" s="3143"/>
      <c r="T662" s="3143"/>
      <c r="U662" s="3143"/>
      <c r="V662" s="3143"/>
      <c r="W662" s="3143"/>
      <c r="X662" s="3143"/>
      <c r="Y662" s="3143"/>
      <c r="Z662" s="3143"/>
      <c r="AA662" s="3143"/>
      <c r="AB662" s="3143"/>
      <c r="AC662" s="3143"/>
      <c r="AD662" s="3143"/>
      <c r="AE662" s="3143"/>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43"/>
      <c r="G663" s="3143"/>
      <c r="H663" s="3143"/>
      <c r="I663" s="3143"/>
      <c r="J663" s="3143"/>
      <c r="K663" s="3143"/>
      <c r="L663" s="3143"/>
      <c r="M663" s="3143"/>
      <c r="N663" s="3143"/>
      <c r="O663" s="3143"/>
      <c r="P663" s="3143"/>
      <c r="Q663" s="3143"/>
      <c r="R663" s="3143"/>
      <c r="S663" s="3143"/>
      <c r="T663" s="3143"/>
      <c r="U663" s="3143"/>
      <c r="V663" s="3143"/>
      <c r="W663" s="3143"/>
      <c r="X663" s="3143"/>
      <c r="Y663" s="3143"/>
      <c r="Z663" s="3143"/>
      <c r="AA663" s="3143"/>
      <c r="AB663" s="3143"/>
      <c r="AC663" s="3143"/>
      <c r="AD663" s="3143"/>
      <c r="AE663" s="3143"/>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39" t="s">
        <v>626</v>
      </c>
      <c r="D664" s="3087"/>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8" t="s">
        <v>1751</v>
      </c>
      <c r="AG664" s="3148"/>
      <c r="AH664" s="3148"/>
      <c r="AI664" s="3148"/>
      <c r="AJ664" s="3148"/>
      <c r="AK664" s="3148"/>
      <c r="AL664" s="3149"/>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52" t="s">
        <v>626</v>
      </c>
      <c r="D668" s="3153"/>
      <c r="E668" s="1174" t="s">
        <v>1787</v>
      </c>
      <c r="F668" s="3142" t="s">
        <v>1788</v>
      </c>
      <c r="G668" s="3142"/>
      <c r="H668" s="3142"/>
      <c r="I668" s="3142"/>
      <c r="J668" s="3142"/>
      <c r="K668" s="3142"/>
      <c r="L668" s="3142"/>
      <c r="M668" s="3142"/>
      <c r="N668" s="3142"/>
      <c r="O668" s="3142"/>
      <c r="P668" s="3142"/>
      <c r="Q668" s="3142"/>
      <c r="R668" s="3142"/>
      <c r="S668" s="3142"/>
      <c r="T668" s="3142"/>
      <c r="U668" s="3142"/>
      <c r="V668" s="3142"/>
      <c r="W668" s="3142"/>
      <c r="X668" s="3142"/>
      <c r="Y668" s="3142"/>
      <c r="Z668" s="3142"/>
      <c r="AA668" s="3142"/>
      <c r="AB668" s="3142"/>
      <c r="AC668" s="3142"/>
      <c r="AD668" s="3142"/>
      <c r="AE668" s="3142"/>
      <c r="AF668" s="3154" t="s">
        <v>1751</v>
      </c>
      <c r="AG668" s="3154"/>
      <c r="AH668" s="3154"/>
      <c r="AI668" s="3154"/>
      <c r="AJ668" s="3154"/>
      <c r="AK668" s="3154"/>
      <c r="AL668" s="3155"/>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3"/>
      <c r="G669" s="3143"/>
      <c r="H669" s="3143"/>
      <c r="I669" s="3143"/>
      <c r="J669" s="3143"/>
      <c r="K669" s="3143"/>
      <c r="L669" s="3143"/>
      <c r="M669" s="3143"/>
      <c r="N669" s="3143"/>
      <c r="O669" s="3143"/>
      <c r="P669" s="3143"/>
      <c r="Q669" s="3143"/>
      <c r="R669" s="3143"/>
      <c r="S669" s="3143"/>
      <c r="T669" s="3143"/>
      <c r="U669" s="3143"/>
      <c r="V669" s="3143"/>
      <c r="W669" s="3143"/>
      <c r="X669" s="3143"/>
      <c r="Y669" s="3143"/>
      <c r="Z669" s="3143"/>
      <c r="AA669" s="3143"/>
      <c r="AB669" s="3143"/>
      <c r="AC669" s="3143"/>
      <c r="AD669" s="3143"/>
      <c r="AE669" s="3143"/>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850000000000001" customHeight="1">
      <c r="A670" s="927"/>
      <c r="B670" s="51"/>
      <c r="C670" s="1236"/>
      <c r="D670" s="1184"/>
      <c r="E670" s="1185"/>
      <c r="F670" s="3147"/>
      <c r="G670" s="3147"/>
      <c r="H670" s="3147"/>
      <c r="I670" s="3147"/>
      <c r="J670" s="3147"/>
      <c r="K670" s="3147"/>
      <c r="L670" s="3147"/>
      <c r="M670" s="3147"/>
      <c r="N670" s="3147"/>
      <c r="O670" s="3147"/>
      <c r="P670" s="3147"/>
      <c r="Q670" s="3147"/>
      <c r="R670" s="3147"/>
      <c r="S670" s="3147"/>
      <c r="T670" s="3147"/>
      <c r="U670" s="3147"/>
      <c r="V670" s="3147"/>
      <c r="W670" s="3147"/>
      <c r="X670" s="3147"/>
      <c r="Y670" s="3147"/>
      <c r="Z670" s="3147"/>
      <c r="AA670" s="3147"/>
      <c r="AB670" s="3147"/>
      <c r="AC670" s="3147"/>
      <c r="AD670" s="3147"/>
      <c r="AE670" s="3147"/>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39" t="s">
        <v>626</v>
      </c>
      <c r="D672" s="3087"/>
      <c r="E672" s="1174" t="s">
        <v>1793</v>
      </c>
      <c r="F672" s="3142" t="s">
        <v>1794</v>
      </c>
      <c r="G672" s="3142"/>
      <c r="H672" s="3142"/>
      <c r="I672" s="3142"/>
      <c r="J672" s="3142"/>
      <c r="K672" s="3142"/>
      <c r="L672" s="3142"/>
      <c r="M672" s="3142"/>
      <c r="N672" s="3142"/>
      <c r="O672" s="3142"/>
      <c r="P672" s="3142"/>
      <c r="Q672" s="3142"/>
      <c r="R672" s="3142"/>
      <c r="S672" s="3142"/>
      <c r="T672" s="3142"/>
      <c r="U672" s="3142"/>
      <c r="V672" s="3142"/>
      <c r="W672" s="3142"/>
      <c r="X672" s="3142"/>
      <c r="Y672" s="3142"/>
      <c r="Z672" s="3142"/>
      <c r="AA672" s="3142"/>
      <c r="AB672" s="3142"/>
      <c r="AC672" s="3142"/>
      <c r="AD672" s="3142"/>
      <c r="AE672" s="3142"/>
      <c r="AF672" s="3154" t="s">
        <v>1751</v>
      </c>
      <c r="AG672" s="3154"/>
      <c r="AH672" s="3154"/>
      <c r="AI672" s="3154"/>
      <c r="AJ672" s="3154"/>
      <c r="AK672" s="3154"/>
      <c r="AL672" s="3155"/>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43"/>
      <c r="G673" s="3143"/>
      <c r="H673" s="3143"/>
      <c r="I673" s="3143"/>
      <c r="J673" s="3143"/>
      <c r="K673" s="3143"/>
      <c r="L673" s="3143"/>
      <c r="M673" s="3143"/>
      <c r="N673" s="3143"/>
      <c r="O673" s="3143"/>
      <c r="P673" s="3143"/>
      <c r="Q673" s="3143"/>
      <c r="R673" s="3143"/>
      <c r="S673" s="3143"/>
      <c r="T673" s="3143"/>
      <c r="U673" s="3143"/>
      <c r="V673" s="3143"/>
      <c r="W673" s="3143"/>
      <c r="X673" s="3143"/>
      <c r="Y673" s="3143"/>
      <c r="Z673" s="3143"/>
      <c r="AA673" s="3143"/>
      <c r="AB673" s="3143"/>
      <c r="AC673" s="3143"/>
      <c r="AD673" s="3143"/>
      <c r="AE673" s="314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3"/>
      <c r="G674" s="3143"/>
      <c r="H674" s="3143"/>
      <c r="I674" s="3143"/>
      <c r="J674" s="3143"/>
      <c r="K674" s="3143"/>
      <c r="L674" s="3143"/>
      <c r="M674" s="3143"/>
      <c r="N674" s="3143"/>
      <c r="O674" s="3143"/>
      <c r="P674" s="3143"/>
      <c r="Q674" s="3143"/>
      <c r="R674" s="3143"/>
      <c r="S674" s="3143"/>
      <c r="T674" s="3143"/>
      <c r="U674" s="3143"/>
      <c r="V674" s="3143"/>
      <c r="W674" s="3143"/>
      <c r="X674" s="3143"/>
      <c r="Y674" s="3143"/>
      <c r="Z674" s="3143"/>
      <c r="AA674" s="3143"/>
      <c r="AB674" s="3143"/>
      <c r="AC674" s="3143"/>
      <c r="AD674" s="3143"/>
      <c r="AE674" s="314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7"/>
      <c r="G675" s="3147"/>
      <c r="H675" s="3147"/>
      <c r="I675" s="3147"/>
      <c r="J675" s="3147"/>
      <c r="K675" s="3147"/>
      <c r="L675" s="3147"/>
      <c r="M675" s="3147"/>
      <c r="N675" s="3147"/>
      <c r="O675" s="3147"/>
      <c r="P675" s="3147"/>
      <c r="Q675" s="3147"/>
      <c r="R675" s="3147"/>
      <c r="S675" s="3147"/>
      <c r="T675" s="3147"/>
      <c r="U675" s="3147"/>
      <c r="V675" s="3147"/>
      <c r="W675" s="3147"/>
      <c r="X675" s="3147"/>
      <c r="Y675" s="3147"/>
      <c r="Z675" s="3147"/>
      <c r="AA675" s="3147"/>
      <c r="AB675" s="3147"/>
      <c r="AC675" s="3147"/>
      <c r="AD675" s="3147"/>
      <c r="AE675" s="314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50" t="s">
        <v>1797</v>
      </c>
      <c r="G677" s="3150"/>
      <c r="H677" s="3150"/>
      <c r="I677" s="3150"/>
      <c r="J677" s="3150"/>
      <c r="K677" s="3150"/>
      <c r="L677" s="3150"/>
      <c r="M677" s="3150"/>
      <c r="N677" s="3150"/>
      <c r="O677" s="3150"/>
      <c r="P677" s="3150"/>
      <c r="Q677" s="3150"/>
      <c r="R677" s="3150"/>
      <c r="S677" s="3150"/>
      <c r="T677" s="3150"/>
      <c r="U677" s="3150"/>
      <c r="V677" s="3150"/>
      <c r="W677" s="3150"/>
      <c r="X677" s="3150"/>
      <c r="Y677" s="3150"/>
      <c r="Z677" s="3150"/>
      <c r="AA677" s="3150"/>
      <c r="AB677" s="3150"/>
      <c r="AC677" s="3150"/>
      <c r="AD677" s="3150"/>
      <c r="AE677" s="3150"/>
      <c r="AF677" s="3150"/>
      <c r="AG677" s="1208"/>
      <c r="AH677" s="1173"/>
      <c r="AI677" s="1173"/>
      <c r="AJ677" s="1173"/>
      <c r="AK677" s="1173"/>
      <c r="AL677" s="1209"/>
      <c r="AM677" s="1134"/>
      <c r="AN677" s="1000"/>
    </row>
    <row r="678" spans="1:54" s="943" customFormat="1" ht="12.75" customHeight="1">
      <c r="A678" s="927"/>
      <c r="B678" s="51"/>
      <c r="C678" s="1192"/>
      <c r="D678" s="112"/>
      <c r="E678" s="1146"/>
      <c r="F678" s="3151"/>
      <c r="G678" s="3151"/>
      <c r="H678" s="3151"/>
      <c r="I678" s="3151"/>
      <c r="J678" s="3151"/>
      <c r="K678" s="3151"/>
      <c r="L678" s="3151"/>
      <c r="M678" s="3151"/>
      <c r="N678" s="3151"/>
      <c r="O678" s="3151"/>
      <c r="P678" s="3151"/>
      <c r="Q678" s="3151"/>
      <c r="R678" s="3151"/>
      <c r="S678" s="3151"/>
      <c r="T678" s="3151"/>
      <c r="U678" s="3151"/>
      <c r="V678" s="3151"/>
      <c r="W678" s="3151"/>
      <c r="X678" s="3151"/>
      <c r="Y678" s="3151"/>
      <c r="Z678" s="3151"/>
      <c r="AA678" s="3151"/>
      <c r="AB678" s="3151"/>
      <c r="AC678" s="3151"/>
      <c r="AD678" s="3151"/>
      <c r="AE678" s="3151"/>
      <c r="AF678" s="3151"/>
      <c r="AG678" s="1025"/>
      <c r="AH678" s="1025"/>
      <c r="AI678" s="1025"/>
      <c r="AJ678" s="1025"/>
      <c r="AK678" s="1025"/>
      <c r="AL678" s="1193"/>
      <c r="AM678" s="1134"/>
      <c r="AN678" s="1000"/>
    </row>
    <row r="679" spans="1:54" s="943" customFormat="1" ht="12.75" customHeight="1">
      <c r="A679" s="927"/>
      <c r="B679" s="51"/>
      <c r="C679" s="1201"/>
      <c r="D679" s="1025"/>
      <c r="E679" s="1025"/>
      <c r="F679" s="3151"/>
      <c r="G679" s="3151"/>
      <c r="H679" s="3151"/>
      <c r="I679" s="3151"/>
      <c r="J679" s="3151"/>
      <c r="K679" s="3151"/>
      <c r="L679" s="3151"/>
      <c r="M679" s="3151"/>
      <c r="N679" s="3151"/>
      <c r="O679" s="3151"/>
      <c r="P679" s="3151"/>
      <c r="Q679" s="3151"/>
      <c r="R679" s="3151"/>
      <c r="S679" s="3151"/>
      <c r="T679" s="3151"/>
      <c r="U679" s="3151"/>
      <c r="V679" s="3151"/>
      <c r="W679" s="3151"/>
      <c r="X679" s="3151"/>
      <c r="Y679" s="3151"/>
      <c r="Z679" s="3151"/>
      <c r="AA679" s="3151"/>
      <c r="AB679" s="3151"/>
      <c r="AC679" s="3151"/>
      <c r="AD679" s="3151"/>
      <c r="AE679" s="3151"/>
      <c r="AF679" s="3151"/>
      <c r="AG679" s="1025"/>
      <c r="AH679" s="1025"/>
      <c r="AI679" s="1025"/>
      <c r="AJ679" s="1025"/>
      <c r="AK679" s="1025"/>
      <c r="AL679" s="1193"/>
      <c r="AM679" s="1134"/>
      <c r="AN679" s="1000"/>
    </row>
    <row r="680" spans="1:54" s="943" customFormat="1" ht="12.75" customHeight="1">
      <c r="A680" s="927"/>
      <c r="B680" s="51"/>
      <c r="C680" s="1201"/>
      <c r="D680" s="1025"/>
      <c r="E680" s="1025"/>
      <c r="F680" s="3151"/>
      <c r="G680" s="3151"/>
      <c r="H680" s="3151"/>
      <c r="I680" s="3151"/>
      <c r="J680" s="3151"/>
      <c r="K680" s="3151"/>
      <c r="L680" s="3151"/>
      <c r="M680" s="3151"/>
      <c r="N680" s="3151"/>
      <c r="O680" s="3151"/>
      <c r="P680" s="3151"/>
      <c r="Q680" s="3151"/>
      <c r="R680" s="3151"/>
      <c r="S680" s="3151"/>
      <c r="T680" s="3151"/>
      <c r="U680" s="3151"/>
      <c r="V680" s="3151"/>
      <c r="W680" s="3151"/>
      <c r="X680" s="3151"/>
      <c r="Y680" s="3151"/>
      <c r="Z680" s="3151"/>
      <c r="AA680" s="3151"/>
      <c r="AB680" s="3151"/>
      <c r="AC680" s="3151"/>
      <c r="AD680" s="3151"/>
      <c r="AE680" s="3151"/>
      <c r="AF680" s="3151"/>
      <c r="AG680" s="1025"/>
      <c r="AH680" s="1025"/>
      <c r="AI680" s="1025"/>
      <c r="AJ680" s="1025"/>
      <c r="AK680" s="1025"/>
      <c r="AL680" s="1193"/>
      <c r="AM680" s="1134"/>
      <c r="AN680" s="1000"/>
    </row>
    <row r="681" spans="1:54" s="943" customFormat="1" ht="12.75" customHeight="1">
      <c r="A681" s="927"/>
      <c r="B681" s="51"/>
      <c r="C681" s="3139" t="s">
        <v>626</v>
      </c>
      <c r="D681" s="3087"/>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0" t="s">
        <v>1751</v>
      </c>
      <c r="AG681" s="3140"/>
      <c r="AH681" s="3140"/>
      <c r="AI681" s="3140"/>
      <c r="AJ681" s="3140"/>
      <c r="AK681" s="3140"/>
      <c r="AL681" s="314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90">
        <f>IF(Application!D213="N/A",AS573,AS575)</f>
        <v>10</v>
      </c>
      <c r="AL684" s="3091"/>
      <c r="AM684" s="309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6" t="s">
        <v>1801</v>
      </c>
      <c r="AF687" s="3206"/>
      <c r="AG687" s="3206"/>
      <c r="AH687" s="3206"/>
      <c r="AI687" s="3206"/>
      <c r="AJ687" s="3206"/>
      <c r="AK687" s="3206"/>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56" t="s">
        <v>626</v>
      </c>
      <c r="D693" s="3157"/>
      <c r="E693" s="1248" t="s">
        <v>540</v>
      </c>
      <c r="F693" s="3158" t="s">
        <v>1807</v>
      </c>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8"/>
      <c r="AC693" s="3158"/>
      <c r="AD693" s="3158"/>
      <c r="AE693" s="3158"/>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59"/>
      <c r="G694" s="3159"/>
      <c r="H694" s="3159"/>
      <c r="I694" s="3159"/>
      <c r="J694" s="3159"/>
      <c r="K694" s="3159"/>
      <c r="L694" s="3159"/>
      <c r="M694" s="3159"/>
      <c r="N694" s="3159"/>
      <c r="O694" s="3159"/>
      <c r="P694" s="3159"/>
      <c r="Q694" s="3159"/>
      <c r="R694" s="3159"/>
      <c r="S694" s="3159"/>
      <c r="T694" s="3159"/>
      <c r="U694" s="3159"/>
      <c r="V694" s="3159"/>
      <c r="W694" s="3159"/>
      <c r="X694" s="3159"/>
      <c r="Y694" s="3159"/>
      <c r="Z694" s="3159"/>
      <c r="AA694" s="3159"/>
      <c r="AB694" s="3159"/>
      <c r="AC694" s="3159"/>
      <c r="AD694" s="3159"/>
      <c r="AE694" s="3159"/>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60" t="s">
        <v>626</v>
      </c>
      <c r="G695" s="3160"/>
      <c r="H695" s="3160"/>
      <c r="I695" s="3160"/>
      <c r="J695" s="3160"/>
      <c r="K695" s="3160"/>
      <c r="L695" s="3160"/>
      <c r="M695" s="3160"/>
      <c r="N695" s="3160"/>
      <c r="O695" s="3160"/>
      <c r="P695" s="3160"/>
      <c r="Q695" s="3160"/>
      <c r="R695" s="3160"/>
      <c r="S695" s="3160"/>
      <c r="T695" s="3160"/>
      <c r="U695" s="3160"/>
      <c r="V695" s="3160"/>
      <c r="W695" s="3160"/>
      <c r="X695" s="3160"/>
      <c r="Y695" s="3160"/>
      <c r="Z695" s="3160"/>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61" t="s">
        <v>578</v>
      </c>
      <c r="D697" s="3162"/>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68" t="s">
        <v>626</v>
      </c>
      <c r="W700" s="3168"/>
      <c r="X700" s="3168"/>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68" t="s">
        <v>626</v>
      </c>
      <c r="W702" s="3168"/>
      <c r="X702" s="3168"/>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68" t="s">
        <v>626</v>
      </c>
      <c r="W707" s="3168"/>
      <c r="X707" s="3168"/>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67"/>
      <c r="E710" s="3167"/>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68" t="s">
        <v>626</v>
      </c>
      <c r="W711" s="3168"/>
      <c r="X711" s="3168"/>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68" t="s">
        <v>626</v>
      </c>
      <c r="W713" s="3168"/>
      <c r="X713" s="3168"/>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6" t="s">
        <v>626</v>
      </c>
      <c r="D716" s="3157"/>
      <c r="E716" s="1248" t="s">
        <v>540</v>
      </c>
      <c r="F716" s="3158" t="s">
        <v>1807</v>
      </c>
      <c r="G716" s="3158"/>
      <c r="H716" s="3158"/>
      <c r="I716" s="3158"/>
      <c r="J716" s="3158"/>
      <c r="K716" s="3158"/>
      <c r="L716" s="3158"/>
      <c r="M716" s="3158"/>
      <c r="N716" s="3158"/>
      <c r="O716" s="3158"/>
      <c r="P716" s="3158"/>
      <c r="Q716" s="3158"/>
      <c r="R716" s="3158"/>
      <c r="S716" s="3158"/>
      <c r="T716" s="3158"/>
      <c r="U716" s="3158"/>
      <c r="V716" s="3158"/>
      <c r="W716" s="3158"/>
      <c r="X716" s="3158"/>
      <c r="Y716" s="3158"/>
      <c r="Z716" s="3158"/>
      <c r="AA716" s="3158"/>
      <c r="AB716" s="3158"/>
      <c r="AC716" s="3158"/>
      <c r="AD716" s="3158"/>
      <c r="AE716" s="315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9"/>
      <c r="G717" s="3159"/>
      <c r="H717" s="3159"/>
      <c r="I717" s="3159"/>
      <c r="J717" s="3159"/>
      <c r="K717" s="3159"/>
      <c r="L717" s="3159"/>
      <c r="M717" s="3159"/>
      <c r="N717" s="3159"/>
      <c r="O717" s="3159"/>
      <c r="P717" s="3159"/>
      <c r="Q717" s="3159"/>
      <c r="R717" s="3159"/>
      <c r="S717" s="3159"/>
      <c r="T717" s="3159"/>
      <c r="U717" s="3159"/>
      <c r="V717" s="3159"/>
      <c r="W717" s="3159"/>
      <c r="X717" s="3159"/>
      <c r="Y717" s="3159"/>
      <c r="Z717" s="3159"/>
      <c r="AA717" s="3159"/>
      <c r="AB717" s="3159"/>
      <c r="AC717" s="3159"/>
      <c r="AD717" s="3159"/>
      <c r="AE717" s="315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63" t="s">
        <v>626</v>
      </c>
      <c r="G718" s="3163"/>
      <c r="H718" s="3163"/>
      <c r="I718" s="3163"/>
      <c r="J718" s="3163"/>
      <c r="K718" s="3163"/>
      <c r="L718" s="3163"/>
      <c r="M718" s="3163"/>
      <c r="N718" s="3163"/>
      <c r="O718" s="3163"/>
      <c r="P718" s="3163"/>
      <c r="Q718" s="3163"/>
      <c r="R718" s="3163"/>
      <c r="S718" s="3163"/>
      <c r="T718" s="3163"/>
      <c r="U718" s="3163"/>
      <c r="V718" s="3163"/>
      <c r="W718" s="3163"/>
      <c r="X718" s="3163"/>
      <c r="Y718" s="3163"/>
      <c r="Z718" s="3163"/>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6" t="s">
        <v>626</v>
      </c>
      <c r="D720" s="3157"/>
      <c r="E720" s="1248" t="s">
        <v>798</v>
      </c>
      <c r="F720" s="3164" t="s">
        <v>1829</v>
      </c>
      <c r="G720" s="3164"/>
      <c r="H720" s="3164"/>
      <c r="I720" s="3164"/>
      <c r="J720" s="3164"/>
      <c r="K720" s="3164"/>
      <c r="L720" s="3164"/>
      <c r="M720" s="3164"/>
      <c r="N720" s="3164"/>
      <c r="O720" s="3164"/>
      <c r="P720" s="3164"/>
      <c r="Q720" s="3164"/>
      <c r="R720" s="3164"/>
      <c r="S720" s="3164"/>
      <c r="T720" s="3164"/>
      <c r="U720" s="3164"/>
      <c r="V720" s="3164"/>
      <c r="W720" s="3164"/>
      <c r="X720" s="3164"/>
      <c r="Y720" s="3164"/>
      <c r="Z720" s="3164"/>
      <c r="AA720" s="3164"/>
      <c r="AB720" s="3164"/>
      <c r="AC720" s="3164"/>
      <c r="AD720" s="3164"/>
      <c r="AE720" s="316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5"/>
      <c r="G721" s="3165"/>
      <c r="H721" s="3165"/>
      <c r="I721" s="3165"/>
      <c r="J721" s="3165"/>
      <c r="K721" s="3165"/>
      <c r="L721" s="3165"/>
      <c r="M721" s="3165"/>
      <c r="N721" s="3165"/>
      <c r="O721" s="3165"/>
      <c r="P721" s="3165"/>
      <c r="Q721" s="3165"/>
      <c r="R721" s="3165"/>
      <c r="S721" s="3165"/>
      <c r="T721" s="3165"/>
      <c r="U721" s="3165"/>
      <c r="V721" s="3165"/>
      <c r="W721" s="3165"/>
      <c r="X721" s="3165"/>
      <c r="Y721" s="3165"/>
      <c r="Z721" s="3165"/>
      <c r="AA721" s="3165"/>
      <c r="AB721" s="3165"/>
      <c r="AC721" s="3165"/>
      <c r="AD721" s="3165"/>
      <c r="AE721" s="316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6" t="s">
        <v>626</v>
      </c>
      <c r="G723" s="3166"/>
      <c r="H723" s="316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6" t="s">
        <v>626</v>
      </c>
      <c r="D725" s="3157"/>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9"/>
      <c r="D727" s="3167"/>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80" t="s">
        <v>626</v>
      </c>
      <c r="H728" s="3180"/>
      <c r="I728" s="3180"/>
      <c r="J728" s="3180"/>
      <c r="K728" s="3180"/>
      <c r="L728" s="3180"/>
      <c r="M728" s="3180"/>
      <c r="N728" s="3180"/>
      <c r="O728" s="3180"/>
      <c r="P728" s="3180"/>
      <c r="Q728" s="3180"/>
      <c r="R728" s="3180"/>
      <c r="S728" s="3180"/>
      <c r="T728" s="3180"/>
      <c r="U728" s="3180"/>
      <c r="V728" s="3180"/>
      <c r="W728" s="3180"/>
      <c r="X728" s="3180"/>
      <c r="Y728" s="3180"/>
      <c r="Z728" s="3180"/>
      <c r="AA728" s="3180"/>
      <c r="AB728" s="3180"/>
      <c r="AC728" s="3180"/>
      <c r="AD728" s="3180"/>
      <c r="AE728" s="3180"/>
      <c r="AF728" s="318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1" t="s">
        <v>626</v>
      </c>
      <c r="D730" s="3182"/>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1" t="s">
        <v>626</v>
      </c>
      <c r="D734" s="3182"/>
      <c r="E734" s="1025"/>
      <c r="F734" s="1290" t="s">
        <v>1837</v>
      </c>
      <c r="G734" s="3183" t="s">
        <v>1838</v>
      </c>
      <c r="H734" s="3183"/>
      <c r="I734" s="3183"/>
      <c r="J734" s="3183"/>
      <c r="K734" s="3183"/>
      <c r="L734" s="3183"/>
      <c r="M734" s="3183"/>
      <c r="N734" s="3183"/>
      <c r="O734" s="3183"/>
      <c r="P734" s="3183"/>
      <c r="Q734" s="3183"/>
      <c r="R734" s="3183"/>
      <c r="S734" s="3183"/>
      <c r="T734" s="3183"/>
      <c r="U734" s="3183"/>
      <c r="V734" s="3183"/>
      <c r="W734" s="3183"/>
      <c r="X734" s="3183"/>
      <c r="Y734" s="3183"/>
      <c r="Z734" s="3183"/>
      <c r="AA734" s="3183"/>
      <c r="AB734" s="3183"/>
      <c r="AC734" s="3183"/>
      <c r="AD734" s="3183"/>
      <c r="AE734" s="3183"/>
      <c r="AF734" s="3183"/>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4"/>
      <c r="H735" s="3184"/>
      <c r="I735" s="3184"/>
      <c r="J735" s="3184"/>
      <c r="K735" s="3184"/>
      <c r="L735" s="3184"/>
      <c r="M735" s="3184"/>
      <c r="N735" s="3184"/>
      <c r="O735" s="3184"/>
      <c r="P735" s="3184"/>
      <c r="Q735" s="3184"/>
      <c r="R735" s="3184"/>
      <c r="S735" s="3184"/>
      <c r="T735" s="3184"/>
      <c r="U735" s="3184"/>
      <c r="V735" s="3184"/>
      <c r="W735" s="3184"/>
      <c r="X735" s="3184"/>
      <c r="Y735" s="3184"/>
      <c r="Z735" s="3184"/>
      <c r="AA735" s="3184"/>
      <c r="AB735" s="3184"/>
      <c r="AC735" s="3184"/>
      <c r="AD735" s="3184"/>
      <c r="AE735" s="3184"/>
      <c r="AF735" s="318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9" t="s">
        <v>626</v>
      </c>
      <c r="D738" s="3170"/>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1" t="s">
        <v>626</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90">
        <f>SUM(AG694:AG739)</f>
        <v>0</v>
      </c>
      <c r="AL750" s="3091"/>
      <c r="AM750" s="309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0" t="s">
        <v>1852</v>
      </c>
      <c r="AF753" s="3080"/>
      <c r="AG753" s="3080"/>
      <c r="AH753" s="3080"/>
      <c r="AI753" s="3080"/>
      <c r="AJ753" s="3080"/>
      <c r="AK753" s="3080"/>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7" t="s">
        <v>578</v>
      </c>
      <c r="D756" s="3087"/>
      <c r="E756" s="944"/>
      <c r="F756" s="3173" t="s">
        <v>1853</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5"/>
      <c r="AN756" s="1000"/>
    </row>
    <row r="757" spans="1:49" s="943" customFormat="1" ht="12.75" customHeight="1">
      <c r="A757" s="1012"/>
      <c r="B757" s="1012"/>
      <c r="C757" s="944"/>
      <c r="D757" s="944"/>
      <c r="E757" s="944"/>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7" t="s">
        <v>626</v>
      </c>
      <c r="D759" s="3087"/>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1" t="s">
        <v>1855</v>
      </c>
      <c r="G760" s="3252"/>
      <c r="H760" s="3252"/>
      <c r="I760" s="3252"/>
      <c r="J760" s="3252"/>
      <c r="K760" s="3252"/>
      <c r="L760" s="3252"/>
      <c r="M760" s="3252"/>
      <c r="N760" s="3252"/>
      <c r="O760" s="3252"/>
      <c r="P760" s="3252"/>
      <c r="Q760" s="3252"/>
      <c r="R760" s="3252"/>
      <c r="S760" s="3252"/>
      <c r="T760" s="3252"/>
      <c r="U760" s="3252"/>
      <c r="V760" s="3252"/>
      <c r="W760" s="3252"/>
      <c r="X760" s="3252"/>
      <c r="Y760" s="3252"/>
      <c r="Z760" s="3252"/>
      <c r="AA760" s="3252"/>
      <c r="AB760" s="3252"/>
      <c r="AC760" s="3252"/>
      <c r="AD760" s="3252"/>
      <c r="AE760" s="3252"/>
      <c r="AF760" s="3252"/>
      <c r="AG760" s="3252"/>
      <c r="AH760" s="3252"/>
      <c r="AI760" s="3252"/>
      <c r="AJ760" s="3252"/>
      <c r="AK760" s="3252"/>
      <c r="AL760" s="3253"/>
      <c r="AM760" s="1005"/>
      <c r="AN760" s="1000"/>
      <c r="AS760" s="1483"/>
      <c r="AT760" s="1483"/>
      <c r="AU760" s="1483"/>
      <c r="AV760" s="1483"/>
      <c r="AW760" s="1483"/>
    </row>
    <row r="761" spans="1:49" s="943" customFormat="1" ht="12.75" customHeight="1">
      <c r="A761" s="1026"/>
      <c r="B761" s="1305"/>
      <c r="C761" s="1305"/>
      <c r="D761" s="1305"/>
      <c r="E761" s="1305"/>
      <c r="F761" s="3251"/>
      <c r="G761" s="3252"/>
      <c r="H761" s="3252"/>
      <c r="I761" s="3252"/>
      <c r="J761" s="3252"/>
      <c r="K761" s="3252"/>
      <c r="L761" s="3252"/>
      <c r="M761" s="3252"/>
      <c r="N761" s="3252"/>
      <c r="O761" s="3252"/>
      <c r="P761" s="3252"/>
      <c r="Q761" s="3252"/>
      <c r="R761" s="3252"/>
      <c r="S761" s="3252"/>
      <c r="T761" s="3252"/>
      <c r="U761" s="3252"/>
      <c r="V761" s="3252"/>
      <c r="W761" s="3252"/>
      <c r="X761" s="3252"/>
      <c r="Y761" s="3252"/>
      <c r="Z761" s="3252"/>
      <c r="AA761" s="3252"/>
      <c r="AB761" s="3252"/>
      <c r="AC761" s="3252"/>
      <c r="AD761" s="3252"/>
      <c r="AE761" s="3252"/>
      <c r="AF761" s="3252"/>
      <c r="AG761" s="3252"/>
      <c r="AH761" s="3252"/>
      <c r="AI761" s="3252"/>
      <c r="AJ761" s="3252"/>
      <c r="AK761" s="3252"/>
      <c r="AL761" s="3253"/>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1" t="s">
        <v>1857</v>
      </c>
      <c r="G763" s="3252"/>
      <c r="H763" s="3252"/>
      <c r="I763" s="3252"/>
      <c r="J763" s="3252"/>
      <c r="K763" s="3252"/>
      <c r="L763" s="3252"/>
      <c r="M763" s="3252"/>
      <c r="N763" s="3252"/>
      <c r="O763" s="3252"/>
      <c r="P763" s="3252"/>
      <c r="Q763" s="3252"/>
      <c r="R763" s="3252"/>
      <c r="S763" s="3252"/>
      <c r="T763" s="3252"/>
      <c r="U763" s="3252"/>
      <c r="V763" s="3252"/>
      <c r="W763" s="3252"/>
      <c r="X763" s="3252"/>
      <c r="Y763" s="3252"/>
      <c r="Z763" s="3252"/>
      <c r="AA763" s="3252"/>
      <c r="AB763" s="3252"/>
      <c r="AC763" s="3252"/>
      <c r="AD763" s="3252"/>
      <c r="AE763" s="3252"/>
      <c r="AF763" s="3252"/>
      <c r="AG763" s="3252"/>
      <c r="AH763" s="3252"/>
      <c r="AI763" s="3252"/>
      <c r="AJ763" s="3252"/>
      <c r="AK763" s="3252"/>
      <c r="AL763" s="1314"/>
      <c r="AM763" s="1005"/>
      <c r="AN763" s="1000"/>
      <c r="AT763" s="1089"/>
      <c r="AU763" s="1089"/>
      <c r="AV763" s="1089"/>
    </row>
    <row r="764" spans="1:49" s="943" customFormat="1" ht="12.75" customHeight="1">
      <c r="A764" s="1026"/>
      <c r="B764" s="1305"/>
      <c r="C764" s="1305"/>
      <c r="D764" s="1305"/>
      <c r="E764" s="1305"/>
      <c r="F764" s="3254"/>
      <c r="G764" s="3255"/>
      <c r="H764" s="3255"/>
      <c r="I764" s="3255"/>
      <c r="J764" s="3255"/>
      <c r="K764" s="3255"/>
      <c r="L764" s="3255"/>
      <c r="M764" s="3255"/>
      <c r="N764" s="3255"/>
      <c r="O764" s="3255"/>
      <c r="P764" s="3255"/>
      <c r="Q764" s="3255"/>
      <c r="R764" s="3255"/>
      <c r="S764" s="3255"/>
      <c r="T764" s="3255"/>
      <c r="U764" s="3255"/>
      <c r="V764" s="3255"/>
      <c r="W764" s="3255"/>
      <c r="X764" s="3255"/>
      <c r="Y764" s="3255"/>
      <c r="Z764" s="3255"/>
      <c r="AA764" s="3255"/>
      <c r="AB764" s="3255"/>
      <c r="AC764" s="3255"/>
      <c r="AD764" s="3255"/>
      <c r="AE764" s="3255"/>
      <c r="AF764" s="3255"/>
      <c r="AG764" s="3255"/>
      <c r="AH764" s="3255"/>
      <c r="AI764" s="3255"/>
      <c r="AJ764" s="3255"/>
      <c r="AK764" s="325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4">
        <f>Application!AJ975</f>
        <v>120617072</v>
      </c>
      <c r="AQ765" s="3244"/>
      <c r="AR765" s="3244"/>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3">
        <f>'Sources and Uses Budget'!S107+'Sources and Uses Budget'!T107</f>
        <v>177617728</v>
      </c>
      <c r="AG766" s="3093"/>
      <c r="AH766" s="3093"/>
      <c r="AI766" s="3093"/>
      <c r="AJ766" s="3093"/>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6">
        <f>AP774</f>
        <v>257041805.60000002</v>
      </c>
      <c r="AG767" s="3256"/>
      <c r="AH767" s="3256"/>
      <c r="AI767" s="3256"/>
      <c r="AJ767" s="3256"/>
      <c r="AK767" s="1005"/>
      <c r="AL767" s="1005"/>
      <c r="AM767" s="1005"/>
      <c r="AN767" s="1000"/>
      <c r="AP767" s="3244">
        <f>Application!AJ1024</f>
        <v>55483853.120000005</v>
      </c>
      <c r="AQ767" s="3244"/>
      <c r="AR767" s="324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7">
        <f>ROUNDDOWN(IF(C759="YES",((1-(AF766/AF767))*2),(1-(AF766/AF767))),2)</f>
        <v>0.3</v>
      </c>
      <c r="AG768" s="3257"/>
      <c r="AH768" s="3257"/>
      <c r="AI768" s="3257"/>
      <c r="AJ768" s="3257"/>
      <c r="AK768" s="1005"/>
      <c r="AL768" s="1005"/>
      <c r="AM768" s="1005"/>
      <c r="AN768" s="1000"/>
      <c r="AP768" s="3248">
        <f>Application!AJ1028</f>
        <v>74782584.640000001</v>
      </c>
      <c r="AQ768" s="3248"/>
      <c r="AR768" s="324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3">
        <f>IF(((AP767+AP768)/AP765)&gt;0.8,0.8,((AP767+AP768)/AP765))</f>
        <v>0.8</v>
      </c>
      <c r="AQ769" s="3243"/>
      <c r="AR769" s="3243"/>
    </row>
    <row r="770" spans="1:44" s="943" customFormat="1" ht="12.75" customHeight="1">
      <c r="A770" s="1048"/>
      <c r="B770" s="3192" t="s">
        <v>1860</v>
      </c>
      <c r="C770" s="3193"/>
      <c r="D770" s="3193"/>
      <c r="E770" s="3193"/>
      <c r="F770" s="3193"/>
      <c r="G770" s="3193"/>
      <c r="H770" s="3193"/>
      <c r="I770" s="3193"/>
      <c r="J770" s="3193"/>
      <c r="K770" s="3193"/>
      <c r="L770" s="3193"/>
      <c r="M770" s="3193"/>
      <c r="N770" s="3193"/>
      <c r="O770" s="3193"/>
      <c r="P770" s="3193"/>
      <c r="Q770" s="3193"/>
      <c r="R770" s="3193"/>
      <c r="S770" s="3193"/>
      <c r="T770" s="3193"/>
      <c r="U770" s="3193"/>
      <c r="V770" s="3193"/>
      <c r="W770" s="3193"/>
      <c r="X770" s="3193"/>
      <c r="Y770" s="3193"/>
      <c r="Z770" s="3193"/>
      <c r="AA770" s="3193"/>
      <c r="AB770" s="3193"/>
      <c r="AC770" s="3193"/>
      <c r="AD770" s="3193"/>
      <c r="AE770" s="3193"/>
      <c r="AF770" s="3193"/>
      <c r="AG770" s="3193"/>
      <c r="AH770" s="3193"/>
      <c r="AI770" s="3193"/>
      <c r="AJ770" s="3194"/>
      <c r="AK770" s="1005"/>
      <c r="AL770" s="1005"/>
      <c r="AM770" s="1005"/>
      <c r="AN770" s="1000"/>
    </row>
    <row r="771" spans="1:44" s="943" customFormat="1" ht="12.75" customHeight="1">
      <c r="A771" s="1048"/>
      <c r="B771" s="3195"/>
      <c r="C771" s="3196"/>
      <c r="D771" s="3196"/>
      <c r="E771" s="3196"/>
      <c r="F771" s="3196"/>
      <c r="G771" s="3196"/>
      <c r="H771" s="3196"/>
      <c r="I771" s="3196"/>
      <c r="J771" s="3196"/>
      <c r="K771" s="3196"/>
      <c r="L771" s="3196"/>
      <c r="M771" s="3196"/>
      <c r="N771" s="3196"/>
      <c r="O771" s="3196"/>
      <c r="P771" s="3196"/>
      <c r="Q771" s="3196"/>
      <c r="R771" s="3196"/>
      <c r="S771" s="3196"/>
      <c r="T771" s="3196"/>
      <c r="U771" s="3196"/>
      <c r="V771" s="3196"/>
      <c r="W771" s="3196"/>
      <c r="X771" s="3196"/>
      <c r="Y771" s="3196"/>
      <c r="Z771" s="3196"/>
      <c r="AA771" s="3196"/>
      <c r="AB771" s="3196"/>
      <c r="AC771" s="3196"/>
      <c r="AD771" s="3196"/>
      <c r="AE771" s="3196"/>
      <c r="AF771" s="3196"/>
      <c r="AG771" s="3196"/>
      <c r="AH771" s="3196"/>
      <c r="AI771" s="3196"/>
      <c r="AJ771" s="3197"/>
      <c r="AK771" s="1005"/>
      <c r="AL771" s="1005"/>
      <c r="AM771" s="1005"/>
      <c r="AN771" s="1000"/>
      <c r="AP771" s="3244">
        <f>AP772-AP767-AP768</f>
        <v>160548148</v>
      </c>
      <c r="AQ771" s="3245"/>
      <c r="AR771" s="3245"/>
    </row>
    <row r="772" spans="1:44" s="943" customFormat="1" ht="12.75" customHeight="1">
      <c r="A772" s="1048"/>
      <c r="B772" s="3198"/>
      <c r="C772" s="3199"/>
      <c r="D772" s="3199"/>
      <c r="E772" s="3199"/>
      <c r="F772" s="3199"/>
      <c r="G772" s="3199"/>
      <c r="H772" s="3199"/>
      <c r="I772" s="3199"/>
      <c r="J772" s="3199"/>
      <c r="K772" s="3199"/>
      <c r="L772" s="3199"/>
      <c r="M772" s="3199"/>
      <c r="N772" s="3199"/>
      <c r="O772" s="3199"/>
      <c r="P772" s="3199"/>
      <c r="Q772" s="3199"/>
      <c r="R772" s="3199"/>
      <c r="S772" s="3199"/>
      <c r="T772" s="3199"/>
      <c r="U772" s="3199"/>
      <c r="V772" s="3199"/>
      <c r="W772" s="3199"/>
      <c r="X772" s="3199"/>
      <c r="Y772" s="3199"/>
      <c r="Z772" s="3199"/>
      <c r="AA772" s="3199"/>
      <c r="AB772" s="3199"/>
      <c r="AC772" s="3199"/>
      <c r="AD772" s="3199"/>
      <c r="AE772" s="3199"/>
      <c r="AF772" s="3199"/>
      <c r="AG772" s="3199"/>
      <c r="AH772" s="3199"/>
      <c r="AI772" s="3199"/>
      <c r="AJ772" s="3200"/>
      <c r="AK772" s="1005"/>
      <c r="AL772" s="1005"/>
      <c r="AM772" s="1005"/>
      <c r="AN772" s="1000"/>
      <c r="AP772" s="3244">
        <f>Application!AJ1032</f>
        <v>290814585.75999999</v>
      </c>
      <c r="AQ772" s="3244"/>
      <c r="AR772" s="324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201">
        <f>IF(AF768=0,0,IF((AF768*100)&gt;12,12,(AF768*100)))</f>
        <v>12</v>
      </c>
      <c r="AL774" s="3201"/>
      <c r="AM774" s="3202"/>
      <c r="AN774" s="1000"/>
      <c r="AP774" s="3267">
        <f>AP771+(AP765*AP769)</f>
        <v>257041805.60000002</v>
      </c>
      <c r="AQ774" s="3268"/>
      <c r="AR774" s="326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3" t="s">
        <v>1862</v>
      </c>
      <c r="B777" s="3204"/>
      <c r="C777" s="3204"/>
      <c r="D777" s="3204"/>
      <c r="E777" s="3204"/>
      <c r="F777" s="3204"/>
      <c r="G777" s="3204"/>
      <c r="H777" s="3204"/>
      <c r="I777" s="3204"/>
      <c r="J777" s="3204"/>
      <c r="K777" s="3204"/>
      <c r="L777" s="3204"/>
      <c r="M777" s="3204"/>
      <c r="N777" s="3204"/>
      <c r="O777" s="3204"/>
      <c r="P777" s="3204"/>
      <c r="Q777" s="3204"/>
      <c r="R777" s="3204"/>
      <c r="S777" s="3204"/>
      <c r="T777" s="3204"/>
      <c r="U777" s="3204"/>
      <c r="V777" s="3204"/>
      <c r="W777" s="3204"/>
      <c r="X777" s="3204"/>
      <c r="Y777" s="3204"/>
      <c r="Z777" s="3204"/>
      <c r="AA777" s="3204"/>
      <c r="AB777" s="3204"/>
      <c r="AC777" s="3204"/>
      <c r="AD777" s="3204"/>
      <c r="AE777" s="3204"/>
      <c r="AF777" s="3204"/>
      <c r="AG777" s="3204"/>
      <c r="AH777" s="3204"/>
      <c r="AI777" s="3204"/>
      <c r="AJ777" s="3204"/>
      <c r="AK777" s="3204"/>
      <c r="AL777" s="3204"/>
      <c r="AM777" s="3204"/>
    </row>
    <row r="778" spans="1:44">
      <c r="A778" s="3205"/>
      <c r="B778" s="3205"/>
      <c r="C778" s="3205"/>
      <c r="D778" s="3205"/>
      <c r="E778" s="3205"/>
      <c r="F778" s="3205"/>
      <c r="G778" s="3205"/>
      <c r="H778" s="3205"/>
      <c r="I778" s="3205"/>
      <c r="J778" s="3205"/>
      <c r="K778" s="3205"/>
      <c r="L778" s="3205"/>
      <c r="M778" s="3205"/>
      <c r="N778" s="3205"/>
      <c r="O778" s="3205"/>
      <c r="P778" s="3205"/>
      <c r="Q778" s="3205"/>
      <c r="R778" s="3205"/>
      <c r="S778" s="3205"/>
      <c r="T778" s="3205"/>
      <c r="U778" s="3205"/>
      <c r="V778" s="3205"/>
      <c r="W778" s="3205"/>
      <c r="X778" s="3205"/>
      <c r="Y778" s="3205"/>
      <c r="Z778" s="3205"/>
      <c r="AA778" s="3205"/>
      <c r="AB778" s="3205"/>
      <c r="AC778" s="3205"/>
      <c r="AD778" s="3205"/>
      <c r="AE778" s="3205"/>
      <c r="AF778" s="3205"/>
      <c r="AG778" s="3205"/>
      <c r="AH778" s="3205"/>
      <c r="AI778" s="3205"/>
      <c r="AJ778" s="3205"/>
      <c r="AK778" s="3205"/>
      <c r="AL778" s="3205"/>
      <c r="AM778" s="320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6"/>
      <c r="B780" s="3206"/>
      <c r="C780" s="3206"/>
      <c r="D780" s="3206"/>
      <c r="E780" s="3206"/>
      <c r="F780" s="3206"/>
      <c r="G780" s="3206"/>
      <c r="H780" s="3206"/>
      <c r="I780" s="3206"/>
      <c r="J780" s="3206"/>
      <c r="K780" s="3206"/>
      <c r="L780" s="3206"/>
      <c r="M780" s="3206"/>
      <c r="N780" s="3206"/>
      <c r="O780" s="3206"/>
      <c r="P780" s="3206"/>
      <c r="Q780" s="3206"/>
      <c r="R780" s="3206"/>
      <c r="S780" s="3206"/>
      <c r="T780" s="3206"/>
      <c r="U780" s="3206"/>
      <c r="V780" s="3206"/>
      <c r="W780" s="3206"/>
      <c r="X780" s="3206"/>
      <c r="Y780" s="3206"/>
      <c r="Z780" s="3206"/>
      <c r="AA780" s="3206"/>
      <c r="AB780" s="3206"/>
      <c r="AC780" s="3206"/>
      <c r="AD780" s="3206"/>
      <c r="AE780" s="3206"/>
      <c r="AF780" s="3206"/>
      <c r="AG780" s="3206"/>
      <c r="AH780" s="3206"/>
      <c r="AI780" s="3206"/>
      <c r="AJ780" s="3206"/>
      <c r="AK780" s="3206"/>
      <c r="AL780" s="3206"/>
      <c r="AM780" s="3206"/>
      <c r="AO780" s="1227"/>
      <c r="AP780" s="1320"/>
      <c r="AQ780" s="1319"/>
    </row>
    <row r="781" spans="1:44">
      <c r="A781" s="3206"/>
      <c r="B781" s="3206"/>
      <c r="C781" s="3206"/>
      <c r="D781" s="3206"/>
      <c r="E781" s="3206"/>
      <c r="F781" s="3206"/>
      <c r="G781" s="3206"/>
      <c r="H781" s="3206"/>
      <c r="I781" s="3206"/>
      <c r="J781" s="3206"/>
      <c r="K781" s="3206"/>
      <c r="L781" s="3206"/>
      <c r="M781" s="3206"/>
      <c r="N781" s="3206"/>
      <c r="O781" s="3206"/>
      <c r="P781" s="3206"/>
      <c r="Q781" s="3206"/>
      <c r="R781" s="3206"/>
      <c r="S781" s="3206"/>
      <c r="T781" s="3206"/>
      <c r="U781" s="3206"/>
      <c r="V781" s="3206"/>
      <c r="W781" s="3206"/>
      <c r="X781" s="3206"/>
      <c r="Y781" s="3206"/>
      <c r="Z781" s="3206"/>
      <c r="AA781" s="3206"/>
      <c r="AB781" s="3206"/>
      <c r="AC781" s="3206"/>
      <c r="AD781" s="3206"/>
      <c r="AE781" s="3206"/>
      <c r="AF781" s="3206"/>
      <c r="AG781" s="3206"/>
      <c r="AH781" s="3206"/>
      <c r="AI781" s="3206"/>
      <c r="AJ781" s="3206"/>
      <c r="AK781" s="3206"/>
      <c r="AL781" s="3206"/>
      <c r="AM781" s="320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7" t="s">
        <v>1863</v>
      </c>
      <c r="U782" s="3208"/>
      <c r="V782" s="3208"/>
      <c r="W782" s="3208"/>
      <c r="X782" s="3208"/>
      <c r="Y782" s="3209"/>
      <c r="Z782" s="3207" t="s">
        <v>1864</v>
      </c>
      <c r="AA782" s="3208"/>
      <c r="AB782" s="3208"/>
      <c r="AC782" s="3208"/>
      <c r="AD782" s="3208"/>
      <c r="AE782" s="3209"/>
      <c r="AF782" s="3207" t="s">
        <v>1865</v>
      </c>
      <c r="AG782" s="3208"/>
      <c r="AH782" s="3208"/>
      <c r="AI782" s="3208"/>
      <c r="AJ782" s="3208"/>
      <c r="AK782" s="320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10"/>
      <c r="U783" s="3211"/>
      <c r="V783" s="3211"/>
      <c r="W783" s="3211"/>
      <c r="X783" s="3211"/>
      <c r="Y783" s="3212"/>
      <c r="Z783" s="3210"/>
      <c r="AA783" s="3211"/>
      <c r="AB783" s="3211"/>
      <c r="AC783" s="3211"/>
      <c r="AD783" s="3211"/>
      <c r="AE783" s="3212"/>
      <c r="AF783" s="3210"/>
      <c r="AG783" s="3211"/>
      <c r="AH783" s="3211"/>
      <c r="AI783" s="3211"/>
      <c r="AJ783" s="3211"/>
      <c r="AK783" s="3212"/>
      <c r="AL783" s="1322"/>
      <c r="AM783" s="1216"/>
      <c r="AO783" s="1320"/>
      <c r="AP783" s="1319"/>
      <c r="AQ783" s="1319"/>
    </row>
    <row r="784" spans="1:44">
      <c r="A784" s="1323" t="s">
        <v>798</v>
      </c>
      <c r="B784" s="3185" t="s">
        <v>1563</v>
      </c>
      <c r="C784" s="3185"/>
      <c r="D784" s="3185"/>
      <c r="E784" s="3185"/>
      <c r="F784" s="3185"/>
      <c r="G784" s="3185"/>
      <c r="H784" s="3185"/>
      <c r="I784" s="3185"/>
      <c r="J784" s="3185"/>
      <c r="K784" s="3185"/>
      <c r="L784" s="3185"/>
      <c r="M784" s="3185"/>
      <c r="N784" s="3185"/>
      <c r="O784" s="3185"/>
      <c r="P784" s="3185"/>
      <c r="Q784" s="3185"/>
      <c r="R784" s="3185"/>
      <c r="S784" s="3186"/>
      <c r="T784" s="3187">
        <f>AK51</f>
        <v>0</v>
      </c>
      <c r="U784" s="3188"/>
      <c r="V784" s="3188"/>
      <c r="W784" s="3188"/>
      <c r="X784" s="3188"/>
      <c r="Y784" s="3189"/>
      <c r="Z784" s="3190">
        <v>20</v>
      </c>
      <c r="AA784" s="3188"/>
      <c r="AB784" s="3188"/>
      <c r="AC784" s="3188"/>
      <c r="AD784" s="3188"/>
      <c r="AE784" s="3189"/>
      <c r="AF784" s="3191">
        <f>IF(T784&gt;Z784,Z784,T784)</f>
        <v>0</v>
      </c>
      <c r="AG784" s="3191"/>
      <c r="AH784" s="3191"/>
      <c r="AI784" s="3191"/>
      <c r="AJ784" s="3191"/>
      <c r="AK784" s="3191"/>
      <c r="AL784" s="1322"/>
      <c r="AM784" s="1216"/>
      <c r="AO784" s="1319"/>
      <c r="AP784" s="1319"/>
      <c r="AQ784" s="1319"/>
    </row>
    <row r="785" spans="1:81">
      <c r="A785" s="1323" t="s">
        <v>1831</v>
      </c>
      <c r="B785" s="3185" t="s">
        <v>1584</v>
      </c>
      <c r="C785" s="3185"/>
      <c r="D785" s="3185"/>
      <c r="E785" s="3185"/>
      <c r="F785" s="3185"/>
      <c r="G785" s="3185"/>
      <c r="H785" s="3185"/>
      <c r="I785" s="3185"/>
      <c r="J785" s="3185"/>
      <c r="K785" s="3185"/>
      <c r="L785" s="3185"/>
      <c r="M785" s="3185"/>
      <c r="N785" s="3185"/>
      <c r="O785" s="3185"/>
      <c r="P785" s="3185"/>
      <c r="Q785" s="3185"/>
      <c r="R785" s="3185"/>
      <c r="S785" s="3186"/>
      <c r="T785" s="3187">
        <f>AK72</f>
        <v>10</v>
      </c>
      <c r="U785" s="3188"/>
      <c r="V785" s="3188"/>
      <c r="W785" s="3188"/>
      <c r="X785" s="3188"/>
      <c r="Y785" s="3189"/>
      <c r="Z785" s="3190">
        <v>10</v>
      </c>
      <c r="AA785" s="3188"/>
      <c r="AB785" s="3188"/>
      <c r="AC785" s="3188"/>
      <c r="AD785" s="3188"/>
      <c r="AE785" s="3189"/>
      <c r="AF785" s="3191">
        <f>IF(T785&gt;Z785,Z785,T785)</f>
        <v>10</v>
      </c>
      <c r="AG785" s="3191"/>
      <c r="AH785" s="3191"/>
      <c r="AI785" s="3191"/>
      <c r="AJ785" s="3191"/>
      <c r="AK785" s="3191"/>
      <c r="AL785" s="1322"/>
      <c r="AM785" s="1216"/>
      <c r="AO785" s="1319"/>
      <c r="AP785" s="1319"/>
      <c r="AQ785" s="1319"/>
    </row>
    <row r="786" spans="1:81">
      <c r="A786" s="1323" t="s">
        <v>1840</v>
      </c>
      <c r="B786" s="3185" t="s">
        <v>1594</v>
      </c>
      <c r="C786" s="3185"/>
      <c r="D786" s="3185"/>
      <c r="E786" s="3185"/>
      <c r="F786" s="3185"/>
      <c r="G786" s="3185"/>
      <c r="H786" s="3185"/>
      <c r="I786" s="3185"/>
      <c r="J786" s="3185"/>
      <c r="K786" s="3185"/>
      <c r="L786" s="3185"/>
      <c r="M786" s="3185"/>
      <c r="N786" s="3185"/>
      <c r="O786" s="3185"/>
      <c r="P786" s="3185"/>
      <c r="Q786" s="3185"/>
      <c r="R786" s="3185"/>
      <c r="S786" s="3186"/>
      <c r="T786" s="3187">
        <f>AK97</f>
        <v>20</v>
      </c>
      <c r="U786" s="3188"/>
      <c r="V786" s="3188"/>
      <c r="W786" s="3188"/>
      <c r="X786" s="3188"/>
      <c r="Y786" s="3189"/>
      <c r="Z786" s="3190">
        <v>20</v>
      </c>
      <c r="AA786" s="3188"/>
      <c r="AB786" s="3188"/>
      <c r="AC786" s="3188"/>
      <c r="AD786" s="3188"/>
      <c r="AE786" s="3189"/>
      <c r="AF786" s="3191">
        <f>IF(T786&gt;Z786,Z786,T786)</f>
        <v>20</v>
      </c>
      <c r="AG786" s="3191"/>
      <c r="AH786" s="3191"/>
      <c r="AI786" s="3191"/>
      <c r="AJ786" s="3191"/>
      <c r="AK786" s="3191"/>
      <c r="AL786" s="1322"/>
      <c r="AM786" s="1216"/>
      <c r="AO786" s="1319"/>
      <c r="AP786" s="1319"/>
      <c r="AQ786" s="1319"/>
    </row>
    <row r="787" spans="1:81">
      <c r="A787" s="1323" t="s">
        <v>1866</v>
      </c>
      <c r="B787" s="3185" t="s">
        <v>1604</v>
      </c>
      <c r="C787" s="3185"/>
      <c r="D787" s="3185"/>
      <c r="E787" s="3185"/>
      <c r="F787" s="3185"/>
      <c r="G787" s="3185"/>
      <c r="H787" s="3185"/>
      <c r="I787" s="3185"/>
      <c r="J787" s="3185"/>
      <c r="K787" s="3185"/>
      <c r="L787" s="3185"/>
      <c r="M787" s="3185"/>
      <c r="N787" s="3185"/>
      <c r="O787" s="3185"/>
      <c r="P787" s="3185"/>
      <c r="Q787" s="3185"/>
      <c r="R787" s="3185"/>
      <c r="S787" s="3186"/>
      <c r="T787" s="3187">
        <f>AK131</f>
        <v>10</v>
      </c>
      <c r="U787" s="3188"/>
      <c r="V787" s="3188"/>
      <c r="W787" s="3188"/>
      <c r="X787" s="3188"/>
      <c r="Y787" s="3189"/>
      <c r="Z787" s="3190">
        <v>10</v>
      </c>
      <c r="AA787" s="3188"/>
      <c r="AB787" s="3188"/>
      <c r="AC787" s="3188"/>
      <c r="AD787" s="3188"/>
      <c r="AE787" s="3189"/>
      <c r="AF787" s="3191">
        <f>IF(T787&gt;Z787,Z787,T787)</f>
        <v>10</v>
      </c>
      <c r="AG787" s="3191"/>
      <c r="AH787" s="3191"/>
      <c r="AI787" s="3191"/>
      <c r="AJ787" s="3191"/>
      <c r="AK787" s="3191"/>
      <c r="AL787" s="1322"/>
      <c r="AM787" s="1216"/>
      <c r="AO787" s="1319"/>
      <c r="AP787" s="1319"/>
      <c r="AQ787" s="1319"/>
    </row>
    <row r="788" spans="1:81">
      <c r="A788" s="1325" t="s">
        <v>1867</v>
      </c>
      <c r="B788" s="3185" t="s">
        <v>1868</v>
      </c>
      <c r="C788" s="3185"/>
      <c r="D788" s="3185"/>
      <c r="E788" s="3185"/>
      <c r="F788" s="3185"/>
      <c r="G788" s="3185"/>
      <c r="H788" s="3185"/>
      <c r="I788" s="3185"/>
      <c r="J788" s="3185"/>
      <c r="K788" s="3185"/>
      <c r="L788" s="3185"/>
      <c r="M788" s="3185"/>
      <c r="N788" s="3185"/>
      <c r="O788" s="3185"/>
      <c r="P788" s="3185"/>
      <c r="Q788" s="3185"/>
      <c r="R788" s="3185"/>
      <c r="S788" s="3186"/>
      <c r="T788" s="3213">
        <f>SUM(T789:Y790)</f>
        <v>10</v>
      </c>
      <c r="U788" s="3213"/>
      <c r="V788" s="3213"/>
      <c r="W788" s="3213"/>
      <c r="X788" s="3213"/>
      <c r="Y788" s="3213"/>
      <c r="Z788" s="3191">
        <v>10</v>
      </c>
      <c r="AA788" s="3191"/>
      <c r="AB788" s="3191"/>
      <c r="AC788" s="3191"/>
      <c r="AD788" s="3191"/>
      <c r="AE788" s="3191"/>
      <c r="AF788" s="3191">
        <f>IF(T788&gt;Z788,Z788,T788)</f>
        <v>10</v>
      </c>
      <c r="AG788" s="3191"/>
      <c r="AH788" s="3191"/>
      <c r="AI788" s="3191"/>
      <c r="AJ788" s="3191"/>
      <c r="AK788" s="3191"/>
      <c r="AL788" s="1322"/>
      <c r="AM788" s="1216"/>
    </row>
    <row r="789" spans="1:81">
      <c r="A789" s="926"/>
      <c r="B789" s="1009"/>
      <c r="C789" s="3214" t="s">
        <v>1869</v>
      </c>
      <c r="D789" s="3214"/>
      <c r="E789" s="3214"/>
      <c r="F789" s="3214"/>
      <c r="G789" s="3214"/>
      <c r="H789" s="3214"/>
      <c r="I789" s="3214"/>
      <c r="J789" s="3214"/>
      <c r="K789" s="3214"/>
      <c r="L789" s="3214"/>
      <c r="M789" s="3214"/>
      <c r="N789" s="3214"/>
      <c r="O789" s="3214"/>
      <c r="P789" s="3214"/>
      <c r="Q789" s="3214"/>
      <c r="R789" s="3214"/>
      <c r="S789" s="3215"/>
      <c r="T789" s="3085">
        <f>AJ149</f>
        <v>7</v>
      </c>
      <c r="U789" s="3085"/>
      <c r="V789" s="3085"/>
      <c r="W789" s="3085"/>
      <c r="X789" s="3085"/>
      <c r="Y789" s="3085"/>
      <c r="Z789" s="3216">
        <v>7</v>
      </c>
      <c r="AA789" s="3216"/>
      <c r="AB789" s="3216"/>
      <c r="AC789" s="3216"/>
      <c r="AD789" s="3216"/>
      <c r="AE789" s="3216"/>
      <c r="AF789" s="3217"/>
      <c r="AG789" s="3217"/>
      <c r="AH789" s="3217"/>
      <c r="AI789" s="3217"/>
      <c r="AJ789" s="3217"/>
      <c r="AK789" s="3217"/>
      <c r="AL789" s="1322"/>
      <c r="AM789" s="1216"/>
    </row>
    <row r="790" spans="1:81">
      <c r="A790" s="1326"/>
      <c r="B790" s="1009"/>
      <c r="C790" s="3214" t="s">
        <v>1870</v>
      </c>
      <c r="D790" s="3214"/>
      <c r="E790" s="3214"/>
      <c r="F790" s="3214"/>
      <c r="G790" s="3214"/>
      <c r="H790" s="3214"/>
      <c r="I790" s="3214"/>
      <c r="J790" s="3214"/>
      <c r="K790" s="3214"/>
      <c r="L790" s="3214"/>
      <c r="M790" s="3214"/>
      <c r="N790" s="3214"/>
      <c r="O790" s="3214"/>
      <c r="P790" s="3214"/>
      <c r="Q790" s="3214"/>
      <c r="R790" s="3214"/>
      <c r="S790" s="3215"/>
      <c r="T790" s="3085">
        <f>AJ163</f>
        <v>3</v>
      </c>
      <c r="U790" s="3085"/>
      <c r="V790" s="3085"/>
      <c r="W790" s="3085"/>
      <c r="X790" s="3085"/>
      <c r="Y790" s="3085"/>
      <c r="Z790" s="3216">
        <v>3</v>
      </c>
      <c r="AA790" s="3216"/>
      <c r="AB790" s="3216"/>
      <c r="AC790" s="3216"/>
      <c r="AD790" s="3216"/>
      <c r="AE790" s="3216"/>
      <c r="AF790" s="3217"/>
      <c r="AG790" s="3217"/>
      <c r="AH790" s="3217"/>
      <c r="AI790" s="3217"/>
      <c r="AJ790" s="3217"/>
      <c r="AK790" s="3217"/>
      <c r="AL790" s="1322"/>
      <c r="AM790" s="1216"/>
      <c r="AO790" s="943"/>
    </row>
    <row r="791" spans="1:81">
      <c r="A791" s="1325" t="s">
        <v>1632</v>
      </c>
      <c r="B791" s="3185" t="s">
        <v>1871</v>
      </c>
      <c r="C791" s="3185"/>
      <c r="D791" s="3185"/>
      <c r="E791" s="3185"/>
      <c r="F791" s="3185"/>
      <c r="G791" s="3185"/>
      <c r="H791" s="3185"/>
      <c r="I791" s="3185"/>
      <c r="J791" s="3185"/>
      <c r="K791" s="3185"/>
      <c r="L791" s="3185"/>
      <c r="M791" s="3185"/>
      <c r="N791" s="3185"/>
      <c r="O791" s="3185"/>
      <c r="P791" s="3185"/>
      <c r="Q791" s="3185"/>
      <c r="R791" s="3185"/>
      <c r="S791" s="3186"/>
      <c r="T791" s="3213">
        <f>AK174</f>
        <v>10</v>
      </c>
      <c r="U791" s="3213"/>
      <c r="V791" s="3213"/>
      <c r="W791" s="3213"/>
      <c r="X791" s="3213"/>
      <c r="Y791" s="3213"/>
      <c r="Z791" s="3191">
        <v>10</v>
      </c>
      <c r="AA791" s="3191"/>
      <c r="AB791" s="3191"/>
      <c r="AC791" s="3191"/>
      <c r="AD791" s="3191"/>
      <c r="AE791" s="3191"/>
      <c r="AF791" s="3191">
        <f>IF(T791&gt;Z791,Z791,T791)</f>
        <v>10</v>
      </c>
      <c r="AG791" s="3191"/>
      <c r="AH791" s="3191"/>
      <c r="AI791" s="3191"/>
      <c r="AJ791" s="3191"/>
      <c r="AK791" s="3191"/>
      <c r="AL791" s="1322"/>
      <c r="AM791" s="1216"/>
    </row>
    <row r="792" spans="1:81">
      <c r="A792" s="1323" t="s">
        <v>1641</v>
      </c>
      <c r="B792" s="3185" t="s">
        <v>1642</v>
      </c>
      <c r="C792" s="3185"/>
      <c r="D792" s="3185"/>
      <c r="E792" s="3185"/>
      <c r="F792" s="3185"/>
      <c r="G792" s="3185"/>
      <c r="H792" s="3185"/>
      <c r="I792" s="3185"/>
      <c r="J792" s="3185"/>
      <c r="K792" s="3185"/>
      <c r="L792" s="3185"/>
      <c r="M792" s="3185"/>
      <c r="N792" s="3185"/>
      <c r="O792" s="3185"/>
      <c r="P792" s="3185"/>
      <c r="Q792" s="3185"/>
      <c r="R792" s="3185"/>
      <c r="S792" s="3186"/>
      <c r="T792" s="3213">
        <f>AK256</f>
        <v>8</v>
      </c>
      <c r="U792" s="3213"/>
      <c r="V792" s="3213"/>
      <c r="W792" s="3213"/>
      <c r="X792" s="3213"/>
      <c r="Y792" s="3213"/>
      <c r="Z792" s="3190">
        <v>8</v>
      </c>
      <c r="AA792" s="3188"/>
      <c r="AB792" s="3188"/>
      <c r="AC792" s="3188"/>
      <c r="AD792" s="3188"/>
      <c r="AE792" s="3189"/>
      <c r="AF792" s="3191">
        <f>IF(T792&gt;Z792,Z792,T792)</f>
        <v>8</v>
      </c>
      <c r="AG792" s="3191"/>
      <c r="AH792" s="3191"/>
      <c r="AI792" s="3191"/>
      <c r="AJ792" s="3191"/>
      <c r="AK792" s="3191"/>
      <c r="AL792" s="1322"/>
      <c r="AM792" s="1216"/>
    </row>
    <row r="793" spans="1:81" s="925" customFormat="1" hidden="1">
      <c r="A793" s="1325" t="s">
        <v>624</v>
      </c>
      <c r="B793" s="3185" t="s">
        <v>1872</v>
      </c>
      <c r="C793" s="3185"/>
      <c r="D793" s="3185"/>
      <c r="E793" s="3185"/>
      <c r="F793" s="3185"/>
      <c r="G793" s="3185"/>
      <c r="H793" s="3185"/>
      <c r="I793" s="3185"/>
      <c r="J793" s="3185"/>
      <c r="K793" s="3185"/>
      <c r="L793" s="3185"/>
      <c r="M793" s="3185"/>
      <c r="N793" s="3185"/>
      <c r="O793" s="3185"/>
      <c r="P793" s="3185"/>
      <c r="Q793" s="3185"/>
      <c r="R793" s="3185"/>
      <c r="S793" s="3186"/>
      <c r="T793" s="3213">
        <f>IF(AK750&gt;5,5,AK750)</f>
        <v>0</v>
      </c>
      <c r="U793" s="3213"/>
      <c r="V793" s="3213"/>
      <c r="W793" s="3213"/>
      <c r="X793" s="3213"/>
      <c r="Y793" s="3213"/>
      <c r="Z793" s="3191">
        <v>5</v>
      </c>
      <c r="AA793" s="3191"/>
      <c r="AB793" s="3191"/>
      <c r="AC793" s="3191"/>
      <c r="AD793" s="3191"/>
      <c r="AE793" s="3191"/>
      <c r="AF793" s="3191">
        <f>IF(T793&gt;Z793,5,T793)</f>
        <v>0</v>
      </c>
      <c r="AG793" s="3191"/>
      <c r="AH793" s="3191"/>
      <c r="AI793" s="3191"/>
      <c r="AJ793" s="3191"/>
      <c r="AK793" s="319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85" t="s">
        <v>1873</v>
      </c>
      <c r="C794" s="3185"/>
      <c r="D794" s="3185"/>
      <c r="E794" s="3185"/>
      <c r="F794" s="3185"/>
      <c r="G794" s="3185"/>
      <c r="H794" s="3185"/>
      <c r="I794" s="3185"/>
      <c r="J794" s="3185"/>
      <c r="K794" s="3185"/>
      <c r="L794" s="3185"/>
      <c r="M794" s="3185"/>
      <c r="N794" s="3185"/>
      <c r="O794" s="3185"/>
      <c r="P794" s="3185"/>
      <c r="Q794" s="3185"/>
      <c r="R794" s="3185"/>
      <c r="S794" s="3186"/>
      <c r="T794" s="3213">
        <f>AK267</f>
        <v>10</v>
      </c>
      <c r="U794" s="3213"/>
      <c r="V794" s="3213"/>
      <c r="W794" s="3213"/>
      <c r="X794" s="3213"/>
      <c r="Y794" s="3213"/>
      <c r="Z794" s="3191">
        <v>10</v>
      </c>
      <c r="AA794" s="3191"/>
      <c r="AB794" s="3191"/>
      <c r="AC794" s="3191"/>
      <c r="AD794" s="3191"/>
      <c r="AE794" s="3191"/>
      <c r="AF794" s="3220">
        <f>IF(T794&gt;Z794,Z794,T794)</f>
        <v>10</v>
      </c>
      <c r="AG794" s="3221"/>
      <c r="AH794" s="3221"/>
      <c r="AI794" s="3221"/>
      <c r="AJ794" s="3221"/>
      <c r="AK794" s="322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85" t="s">
        <v>1652</v>
      </c>
      <c r="C795" s="3185"/>
      <c r="D795" s="3185"/>
      <c r="E795" s="3185"/>
      <c r="F795" s="3185"/>
      <c r="G795" s="3185"/>
      <c r="H795" s="3185"/>
      <c r="I795" s="3185"/>
      <c r="J795" s="3185"/>
      <c r="K795" s="3185"/>
      <c r="L795" s="3185"/>
      <c r="M795" s="3185"/>
      <c r="N795" s="3185"/>
      <c r="O795" s="3185"/>
      <c r="P795" s="3185"/>
      <c r="Q795" s="3185"/>
      <c r="R795" s="3185"/>
      <c r="S795" s="3186"/>
      <c r="T795" s="3213">
        <f>AK553</f>
        <v>19</v>
      </c>
      <c r="U795" s="3213"/>
      <c r="V795" s="3213"/>
      <c r="W795" s="3213"/>
      <c r="X795" s="3213"/>
      <c r="Y795" s="3213"/>
      <c r="Z795" s="3220">
        <v>20</v>
      </c>
      <c r="AA795" s="3221"/>
      <c r="AB795" s="3221"/>
      <c r="AC795" s="3221"/>
      <c r="AD795" s="3221"/>
      <c r="AE795" s="3222"/>
      <c r="AF795" s="3220">
        <f>IF(T795&gt;Z795,Z795,T795)</f>
        <v>19</v>
      </c>
      <c r="AG795" s="3235"/>
      <c r="AH795" s="3235"/>
      <c r="AI795" s="3235"/>
      <c r="AJ795" s="3235"/>
      <c r="AK795" s="323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85">
        <f>AK320</f>
        <v>9</v>
      </c>
      <c r="U796" s="3085"/>
      <c r="V796" s="3085"/>
      <c r="W796" s="3085"/>
      <c r="X796" s="3085"/>
      <c r="Y796" s="3085"/>
      <c r="Z796" s="3090">
        <v>20</v>
      </c>
      <c r="AA796" s="3091"/>
      <c r="AB796" s="3091"/>
      <c r="AC796" s="3091"/>
      <c r="AD796" s="3091"/>
      <c r="AE796" s="3092"/>
      <c r="AF796" s="3217"/>
      <c r="AG796" s="3217"/>
      <c r="AH796" s="3217"/>
      <c r="AI796" s="3217"/>
      <c r="AJ796" s="3217"/>
      <c r="AK796" s="321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85">
        <f>AK551</f>
        <v>10</v>
      </c>
      <c r="U797" s="3085"/>
      <c r="V797" s="3085"/>
      <c r="W797" s="3085"/>
      <c r="X797" s="3085"/>
      <c r="Y797" s="3085"/>
      <c r="Z797" s="3090">
        <v>10</v>
      </c>
      <c r="AA797" s="3091"/>
      <c r="AB797" s="3091"/>
      <c r="AC797" s="3091"/>
      <c r="AD797" s="3091"/>
      <c r="AE797" s="3092"/>
      <c r="AF797" s="3217"/>
      <c r="AG797" s="3217"/>
      <c r="AH797" s="3217"/>
      <c r="AI797" s="3217"/>
      <c r="AJ797" s="3217"/>
      <c r="AK797" s="321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85" t="s">
        <v>908</v>
      </c>
      <c r="C798" s="3185"/>
      <c r="D798" s="3185"/>
      <c r="E798" s="3185"/>
      <c r="F798" s="3185"/>
      <c r="G798" s="3185"/>
      <c r="H798" s="3185"/>
      <c r="I798" s="3185"/>
      <c r="J798" s="3185"/>
      <c r="K798" s="3185"/>
      <c r="L798" s="3185"/>
      <c r="M798" s="3185"/>
      <c r="N798" s="3185"/>
      <c r="O798" s="3185"/>
      <c r="P798" s="3185"/>
      <c r="Q798" s="3185"/>
      <c r="R798" s="3185"/>
      <c r="S798" s="3186"/>
      <c r="T798" s="3213">
        <f>AK684</f>
        <v>10</v>
      </c>
      <c r="U798" s="3213"/>
      <c r="V798" s="3213"/>
      <c r="W798" s="3213"/>
      <c r="X798" s="3213"/>
      <c r="Y798" s="3213"/>
      <c r="Z798" s="3220">
        <v>10</v>
      </c>
      <c r="AA798" s="3221"/>
      <c r="AB798" s="3221"/>
      <c r="AC798" s="3221"/>
      <c r="AD798" s="3221"/>
      <c r="AE798" s="3222"/>
      <c r="AF798" s="3191">
        <f>IF(T798&gt;Z798,Z798,T798)</f>
        <v>10</v>
      </c>
      <c r="AG798" s="3191"/>
      <c r="AH798" s="3191"/>
      <c r="AI798" s="3191"/>
      <c r="AJ798" s="3191"/>
      <c r="AK798" s="319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85" t="s">
        <v>1851</v>
      </c>
      <c r="C799" s="3185"/>
      <c r="D799" s="3185"/>
      <c r="E799" s="3185"/>
      <c r="F799" s="3185"/>
      <c r="G799" s="3185"/>
      <c r="H799" s="3185"/>
      <c r="I799" s="3185"/>
      <c r="J799" s="3185"/>
      <c r="K799" s="3185"/>
      <c r="L799" s="3185"/>
      <c r="M799" s="3185"/>
      <c r="N799" s="3185"/>
      <c r="O799" s="3185"/>
      <c r="P799" s="3185"/>
      <c r="Q799" s="3185"/>
      <c r="R799" s="3185"/>
      <c r="S799" s="3186"/>
      <c r="T799" s="3213">
        <f>AK774</f>
        <v>12</v>
      </c>
      <c r="U799" s="3213"/>
      <c r="V799" s="3213"/>
      <c r="W799" s="3213"/>
      <c r="X799" s="3213"/>
      <c r="Y799" s="3213"/>
      <c r="Z799" s="3220">
        <v>12</v>
      </c>
      <c r="AA799" s="3221"/>
      <c r="AB799" s="3221"/>
      <c r="AC799" s="3221"/>
      <c r="AD799" s="3221"/>
      <c r="AE799" s="3222"/>
      <c r="AF799" s="3191">
        <f>IF(T799&gt;Z799,Z799,T799)</f>
        <v>12</v>
      </c>
      <c r="AG799" s="3191"/>
      <c r="AH799" s="3191"/>
      <c r="AI799" s="3191"/>
      <c r="AJ799" s="3191"/>
      <c r="AK799" s="319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8" t="s">
        <v>1876</v>
      </c>
      <c r="B800" s="3185"/>
      <c r="C800" s="3185"/>
      <c r="D800" s="3185"/>
      <c r="E800" s="3185"/>
      <c r="F800" s="3185"/>
      <c r="G800" s="3185"/>
      <c r="H800" s="3185"/>
      <c r="I800" s="3185"/>
      <c r="J800" s="3185"/>
      <c r="K800" s="3185"/>
      <c r="L800" s="3185"/>
      <c r="M800" s="3185"/>
      <c r="N800" s="3185"/>
      <c r="O800" s="3185"/>
      <c r="P800" s="3185"/>
      <c r="Q800" s="3185"/>
      <c r="R800" s="3185"/>
      <c r="S800" s="3186"/>
      <c r="T800" s="3219"/>
      <c r="U800" s="3219"/>
      <c r="V800" s="3219"/>
      <c r="W800" s="3219"/>
      <c r="X800" s="3219"/>
      <c r="Y800" s="3219"/>
      <c r="Z800" s="3216" t="s">
        <v>1877</v>
      </c>
      <c r="AA800" s="3216"/>
      <c r="AB800" s="3216"/>
      <c r="AC800" s="3216"/>
      <c r="AD800" s="3216"/>
      <c r="AE800" s="3216"/>
      <c r="AF800" s="3220">
        <f>IF(T800&gt;0,T800,0)</f>
        <v>0</v>
      </c>
      <c r="AG800" s="3221"/>
      <c r="AH800" s="3221"/>
      <c r="AI800" s="3221"/>
      <c r="AJ800" s="3221"/>
      <c r="AK800" s="322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23" t="s">
        <v>1878</v>
      </c>
      <c r="B801" s="3224"/>
      <c r="C801" s="3224"/>
      <c r="D801" s="3224"/>
      <c r="E801" s="3224"/>
      <c r="F801" s="3224"/>
      <c r="G801" s="3224"/>
      <c r="H801" s="3224"/>
      <c r="I801" s="3224"/>
      <c r="J801" s="3224"/>
      <c r="K801" s="3224"/>
      <c r="L801" s="3224"/>
      <c r="M801" s="3224"/>
      <c r="N801" s="3224"/>
      <c r="O801" s="3224"/>
      <c r="P801" s="3224"/>
      <c r="Q801" s="3224"/>
      <c r="R801" s="3224"/>
      <c r="S801" s="3224"/>
      <c r="T801" s="3224"/>
      <c r="U801" s="3224"/>
      <c r="V801" s="3224"/>
      <c r="W801" s="3224"/>
      <c r="X801" s="3224"/>
      <c r="Y801" s="3224"/>
      <c r="Z801" s="3224"/>
      <c r="AA801" s="3224"/>
      <c r="AB801" s="3224"/>
      <c r="AC801" s="3224"/>
      <c r="AD801" s="3224"/>
      <c r="AE801" s="3225"/>
      <c r="AF801" s="3229">
        <f>SUM(AF784:AK799)-AF800</f>
        <v>119</v>
      </c>
      <c r="AG801" s="3230"/>
      <c r="AH801" s="3230"/>
      <c r="AI801" s="3230"/>
      <c r="AJ801" s="3230"/>
      <c r="AK801" s="323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26"/>
      <c r="B802" s="3227"/>
      <c r="C802" s="3227"/>
      <c r="D802" s="3227"/>
      <c r="E802" s="3227"/>
      <c r="F802" s="3227"/>
      <c r="G802" s="3227"/>
      <c r="H802" s="3227"/>
      <c r="I802" s="3227"/>
      <c r="J802" s="3227"/>
      <c r="K802" s="3227"/>
      <c r="L802" s="3227"/>
      <c r="M802" s="3227"/>
      <c r="N802" s="3227"/>
      <c r="O802" s="3227"/>
      <c r="P802" s="3227"/>
      <c r="Q802" s="3227"/>
      <c r="R802" s="3227"/>
      <c r="S802" s="3227"/>
      <c r="T802" s="3227"/>
      <c r="U802" s="3227"/>
      <c r="V802" s="3227"/>
      <c r="W802" s="3227"/>
      <c r="X802" s="3227"/>
      <c r="Y802" s="3227"/>
      <c r="Z802" s="3227"/>
      <c r="AA802" s="3227"/>
      <c r="AB802" s="3227"/>
      <c r="AC802" s="3227"/>
      <c r="AD802" s="3227"/>
      <c r="AE802" s="3228"/>
      <c r="AF802" s="3232"/>
      <c r="AG802" s="3233"/>
      <c r="AH802" s="3233"/>
      <c r="AI802" s="3233"/>
      <c r="AJ802" s="3233"/>
      <c r="AK802" s="323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006133A425B141B559111EFDF72967" ma:contentTypeVersion="12" ma:contentTypeDescription="Create a new document." ma:contentTypeScope="" ma:versionID="20c369541e1032696de18bb88493a9cb">
  <xsd:schema xmlns:xsd="http://www.w3.org/2001/XMLSchema" xmlns:xs="http://www.w3.org/2001/XMLSchema" xmlns:p="http://schemas.microsoft.com/office/2006/metadata/properties" xmlns:ns3="e923e6d0-adf8-4e6d-b882-0ea3f1b6ba6d" xmlns:ns4="23117d8c-5acb-4aba-967a-f5bebc4f8d37" targetNamespace="http://schemas.microsoft.com/office/2006/metadata/properties" ma:root="true" ma:fieldsID="61454e56c2e1a4fd645ef5b848603215" ns3:_="" ns4:_="">
    <xsd:import namespace="e923e6d0-adf8-4e6d-b882-0ea3f1b6ba6d"/>
    <xsd:import namespace="23117d8c-5acb-4aba-967a-f5bebc4f8d3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23e6d0-adf8-4e6d-b882-0ea3f1b6ba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3117d8c-5acb-4aba-967a-f5bebc4f8d3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2201F15-5857-44BC-BA9D-3205C2124D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23e6d0-adf8-4e6d-b882-0ea3f1b6ba6d"/>
    <ds:schemaRef ds:uri="23117d8c-5acb-4aba-967a-f5bebc4f8d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E64149-B5D4-4868-8F65-56CA3159DBD9}">
  <ds:schemaRefs>
    <ds:schemaRef ds:uri="http://schemas.microsoft.com/sharepoint/v3/contenttype/forms"/>
  </ds:schemaRefs>
</ds:datastoreItem>
</file>

<file path=customXml/itemProps3.xml><?xml version="1.0" encoding="utf-8"?>
<ds:datastoreItem xmlns:ds="http://schemas.openxmlformats.org/officeDocument/2006/customXml" ds:itemID="{92ED529C-EAAE-4CE8-BB66-7CDF7C9B3A7D}">
  <ds:schemaRefs>
    <ds:schemaRef ds:uri="http://www.w3.org/XML/1998/namespace"/>
    <ds:schemaRef ds:uri="http://purl.org/dc/terms/"/>
    <ds:schemaRef ds:uri="http://purl.org/dc/dcmitype/"/>
    <ds:schemaRef ds:uri="http://purl.org/dc/elements/1.1/"/>
    <ds:schemaRef ds:uri="http://schemas.microsoft.com/office/2006/metadata/properties"/>
    <ds:schemaRef ds:uri="e923e6d0-adf8-4e6d-b882-0ea3f1b6ba6d"/>
    <ds:schemaRef ds:uri="http://schemas.microsoft.com/office/infopath/2007/PartnerControls"/>
    <ds:schemaRef ds:uri="http://schemas.microsoft.com/office/2006/documentManagement/types"/>
    <ds:schemaRef ds:uri="http://schemas.openxmlformats.org/package/2006/metadata/core-properties"/>
    <ds:schemaRef ds:uri="23117d8c-5acb-4aba-967a-f5bebc4f8d3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April Talley</cp:lastModifiedBy>
  <cp:lastPrinted>2021-04-23T23:58:28Z</cp:lastPrinted>
  <dcterms:created xsi:type="dcterms:W3CDTF">2007-12-27T18:26:28Z</dcterms:created>
  <dcterms:modified xsi:type="dcterms:W3CDTF">2021-05-22T19:36:00Z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0x010100F8006133A425B141B559111EFDF72967</vt:lpwstr>
  </property>
</Properties>
</file>